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H:\OneDrive\Aplicación Quinielas de Fútbol\"/>
    </mc:Choice>
  </mc:AlternateContent>
  <bookViews>
    <workbookView xWindow="0" yWindow="0" windowWidth="24000" windowHeight="10110" firstSheet="11" activeTab="13"/>
  </bookViews>
  <sheets>
    <sheet name="Atlético de Madrid Poisson" sheetId="1" r:id="rId1"/>
    <sheet name="Seattle Sounders ZIP" sheetId="13" r:id="rId2"/>
    <sheet name="Atlético de Madrid ZIP" sheetId="2" r:id="rId3"/>
    <sheet name="Atlético de Madrid Bin. Negativ" sheetId="3" r:id="rId4"/>
    <sheet name="R.C. Reus Binominal Negativa" sheetId="11" r:id="rId5"/>
    <sheet name="Chivas Binomial Negativa" sheetId="4" r:id="rId6"/>
    <sheet name="Atlético de Madrid NBD II" sheetId="5" r:id="rId7"/>
    <sheet name="R.C. Reus NBD II" sheetId="12" r:id="rId8"/>
    <sheet name="Chivas Binomial NBD II" sheetId="6" r:id="rId9"/>
    <sheet name="Atlético de Madrid Geometric" sheetId="8" r:id="rId10"/>
    <sheet name="Vancouver Geometric" sheetId="7" r:id="rId11"/>
    <sheet name="Los Angeles Uniforme" sheetId="9" r:id="rId12"/>
    <sheet name="Atlético de Madrid Uniforme" sheetId="10" r:id="rId13"/>
    <sheet name="Margin-of-victory Spain Primera" sheetId="14" r:id="rId14"/>
  </sheets>
  <definedNames>
    <definedName name="RATING">'Margin-of-victory Spain Primera'!$G$3:$G$21</definedName>
    <definedName name="solver_adj" localSheetId="9" hidden="1">'Atlético de Madrid Geometric'!#REF!</definedName>
    <definedName name="solver_adj" localSheetId="6" hidden="1">'Atlético de Madrid NBD II'!$H$3</definedName>
    <definedName name="solver_adj" localSheetId="2" hidden="1">'Atlético de Madrid ZIP'!$F$3:$G$3</definedName>
    <definedName name="solver_adj" localSheetId="8" hidden="1">'Chivas Binomial NBD II'!$H$3</definedName>
    <definedName name="solver_adj" localSheetId="5" hidden="1">'Chivas Binomial Negativa'!#REF!</definedName>
    <definedName name="solver_adj" localSheetId="13" hidden="1">'Margin-of-victory Spain Primera'!$F$3,'Margin-of-victory Spain Primera'!$G$3:$G$21</definedName>
    <definedName name="solver_adj" localSheetId="4" hidden="1">'R.C. Reus Binominal Negativa'!#REF!</definedName>
    <definedName name="solver_adj" localSheetId="7" hidden="1">'R.C. Reus NBD II'!$H$3</definedName>
    <definedName name="solver_adj" localSheetId="1" hidden="1">'Seattle Sounders ZIP'!$F$3:$G$3</definedName>
    <definedName name="solver_adj" localSheetId="10" hidden="1">'Vancouver Geometric'!#REF!</definedName>
    <definedName name="solver_cvg" localSheetId="3" hidden="1">0.0001</definedName>
    <definedName name="solver_cvg" localSheetId="9" hidden="1">0.0001</definedName>
    <definedName name="solver_cvg" localSheetId="6" hidden="1">0.0001</definedName>
    <definedName name="solver_cvg" localSheetId="2" hidden="1">0.0001</definedName>
    <definedName name="solver_cvg" localSheetId="8" hidden="1">0.0001</definedName>
    <definedName name="solver_cvg" localSheetId="5" hidden="1">0.0001</definedName>
    <definedName name="solver_cvg" localSheetId="13" hidden="1">0.0001</definedName>
    <definedName name="solver_cvg" localSheetId="4" hidden="1">0.0001</definedName>
    <definedName name="solver_cvg" localSheetId="7" hidden="1">0.0001</definedName>
    <definedName name="solver_cvg" localSheetId="1" hidden="1">0.0001</definedName>
    <definedName name="solver_cvg" localSheetId="10" hidden="1">0.0001</definedName>
    <definedName name="solver_drv" localSheetId="3" hidden="1">1</definedName>
    <definedName name="solver_drv" localSheetId="9" hidden="1">1</definedName>
    <definedName name="solver_drv" localSheetId="6" hidden="1">1</definedName>
    <definedName name="solver_drv" localSheetId="2" hidden="1">1</definedName>
    <definedName name="solver_drv" localSheetId="8" hidden="1">1</definedName>
    <definedName name="solver_drv" localSheetId="5" hidden="1">1</definedName>
    <definedName name="solver_drv" localSheetId="13" hidden="1">1</definedName>
    <definedName name="solver_drv" localSheetId="4" hidden="1">1</definedName>
    <definedName name="solver_drv" localSheetId="7" hidden="1">1</definedName>
    <definedName name="solver_drv" localSheetId="1" hidden="1">1</definedName>
    <definedName name="solver_drv" localSheetId="10" hidden="1">1</definedName>
    <definedName name="solver_eng" localSheetId="3" hidden="1">1</definedName>
    <definedName name="solver_eng" localSheetId="9" hidden="1">1</definedName>
    <definedName name="solver_eng" localSheetId="6" hidden="1">1</definedName>
    <definedName name="solver_eng" localSheetId="2" hidden="1">1</definedName>
    <definedName name="solver_eng" localSheetId="8" hidden="1">1</definedName>
    <definedName name="solver_eng" localSheetId="5" hidden="1">1</definedName>
    <definedName name="solver_eng" localSheetId="13" hidden="1">1</definedName>
    <definedName name="solver_eng" localSheetId="4" hidden="1">1</definedName>
    <definedName name="solver_eng" localSheetId="7" hidden="1">1</definedName>
    <definedName name="solver_eng" localSheetId="1" hidden="1">1</definedName>
    <definedName name="solver_eng" localSheetId="10" hidden="1">1</definedName>
    <definedName name="solver_est" localSheetId="3" hidden="1">1</definedName>
    <definedName name="solver_est" localSheetId="9" hidden="1">1</definedName>
    <definedName name="solver_est" localSheetId="6" hidden="1">1</definedName>
    <definedName name="solver_est" localSheetId="2" hidden="1">1</definedName>
    <definedName name="solver_est" localSheetId="8" hidden="1">1</definedName>
    <definedName name="solver_est" localSheetId="5" hidden="1">1</definedName>
    <definedName name="solver_est" localSheetId="13" hidden="1">1</definedName>
    <definedName name="solver_est" localSheetId="4" hidden="1">1</definedName>
    <definedName name="solver_est" localSheetId="7" hidden="1">1</definedName>
    <definedName name="solver_est" localSheetId="1" hidden="1">1</definedName>
    <definedName name="solver_est" localSheetId="10" hidden="1">1</definedName>
    <definedName name="solver_itr" localSheetId="3" hidden="1">2147483647</definedName>
    <definedName name="solver_itr" localSheetId="9" hidden="1">2147483647</definedName>
    <definedName name="solver_itr" localSheetId="6" hidden="1">2147483647</definedName>
    <definedName name="solver_itr" localSheetId="2" hidden="1">2147483647</definedName>
    <definedName name="solver_itr" localSheetId="8" hidden="1">2147483647</definedName>
    <definedName name="solver_itr" localSheetId="5" hidden="1">2147483647</definedName>
    <definedName name="solver_itr" localSheetId="13" hidden="1">2147483647</definedName>
    <definedName name="solver_itr" localSheetId="4" hidden="1">2147483647</definedName>
    <definedName name="solver_itr" localSheetId="7" hidden="1">2147483647</definedName>
    <definedName name="solver_itr" localSheetId="1" hidden="1">2147483647</definedName>
    <definedName name="solver_itr" localSheetId="10" hidden="1">2147483647</definedName>
    <definedName name="solver_lhs1" localSheetId="3" hidden="1">'Atlético de Madrid Bin. Negativ'!#REF!</definedName>
    <definedName name="solver_lhs1" localSheetId="9" hidden="1">'Atlético de Madrid Geometric'!#REF!</definedName>
    <definedName name="solver_lhs1" localSheetId="6" hidden="1">'Atlético de Madrid NBD II'!#REF!</definedName>
    <definedName name="solver_lhs1" localSheetId="2" hidden="1">'Atlético de Madrid ZIP'!$F$3</definedName>
    <definedName name="solver_lhs1" localSheetId="8" hidden="1">'Chivas Binomial NBD II'!#REF!</definedName>
    <definedName name="solver_lhs1" localSheetId="5" hidden="1">'Chivas Binomial Negativa'!#REF!</definedName>
    <definedName name="solver_lhs1" localSheetId="4" hidden="1">'R.C. Reus Binominal Negativa'!#REF!</definedName>
    <definedName name="solver_lhs1" localSheetId="7" hidden="1">'R.C. Reus NBD II'!#REF!</definedName>
    <definedName name="solver_lhs1" localSheetId="1" hidden="1">'Seattle Sounders ZIP'!$F$3</definedName>
    <definedName name="solver_lhs1" localSheetId="10" hidden="1">'Vancouver Geometric'!#REF!</definedName>
    <definedName name="solver_lhs2" localSheetId="3" hidden="1">'Atlético de Madrid Bin. Negativ'!#REF!</definedName>
    <definedName name="solver_lhs2" localSheetId="9" hidden="1">'Atlético de Madrid Geometric'!#REF!</definedName>
    <definedName name="solver_lhs2" localSheetId="6" hidden="1">'Atlético de Madrid NBD II'!#REF!</definedName>
    <definedName name="solver_lhs2" localSheetId="2" hidden="1">'Atlético de Madrid ZIP'!$F$3</definedName>
    <definedName name="solver_lhs2" localSheetId="8" hidden="1">'Chivas Binomial NBD II'!#REF!</definedName>
    <definedName name="solver_lhs2" localSheetId="5" hidden="1">'Chivas Binomial Negativa'!#REF!</definedName>
    <definedName name="solver_lhs2" localSheetId="4" hidden="1">'R.C. Reus Binominal Negativa'!#REF!</definedName>
    <definedName name="solver_lhs2" localSheetId="7" hidden="1">'R.C. Reus NBD II'!#REF!</definedName>
    <definedName name="solver_lhs2" localSheetId="1" hidden="1">'Seattle Sounders ZIP'!$F$3</definedName>
    <definedName name="solver_lhs2" localSheetId="10" hidden="1">'Vancouver Geometric'!#REF!</definedName>
    <definedName name="solver_lhs3" localSheetId="2" hidden="1">'Atlético de Madrid ZIP'!$L$9</definedName>
    <definedName name="solver_mip" localSheetId="3" hidden="1">2147483647</definedName>
    <definedName name="solver_mip" localSheetId="9" hidden="1">2147483647</definedName>
    <definedName name="solver_mip" localSheetId="6" hidden="1">2147483647</definedName>
    <definedName name="solver_mip" localSheetId="2" hidden="1">2147483647</definedName>
    <definedName name="solver_mip" localSheetId="8" hidden="1">2147483647</definedName>
    <definedName name="solver_mip" localSheetId="5" hidden="1">2147483647</definedName>
    <definedName name="solver_mip" localSheetId="13" hidden="1">2147483647</definedName>
    <definedName name="solver_mip" localSheetId="4" hidden="1">2147483647</definedName>
    <definedName name="solver_mip" localSheetId="7" hidden="1">2147483647</definedName>
    <definedName name="solver_mip" localSheetId="1" hidden="1">2147483647</definedName>
    <definedName name="solver_mip" localSheetId="10" hidden="1">2147483647</definedName>
    <definedName name="solver_mni" localSheetId="3" hidden="1">30</definedName>
    <definedName name="solver_mni" localSheetId="9" hidden="1">30</definedName>
    <definedName name="solver_mni" localSheetId="6" hidden="1">30</definedName>
    <definedName name="solver_mni" localSheetId="2" hidden="1">30</definedName>
    <definedName name="solver_mni" localSheetId="8" hidden="1">30</definedName>
    <definedName name="solver_mni" localSheetId="5" hidden="1">30</definedName>
    <definedName name="solver_mni" localSheetId="13" hidden="1">30</definedName>
    <definedName name="solver_mni" localSheetId="4" hidden="1">30</definedName>
    <definedName name="solver_mni" localSheetId="7" hidden="1">30</definedName>
    <definedName name="solver_mni" localSheetId="1" hidden="1">30</definedName>
    <definedName name="solver_mni" localSheetId="10" hidden="1">30</definedName>
    <definedName name="solver_mrt" localSheetId="3" hidden="1">0.075</definedName>
    <definedName name="solver_mrt" localSheetId="9" hidden="1">0.075</definedName>
    <definedName name="solver_mrt" localSheetId="6" hidden="1">0.075</definedName>
    <definedName name="solver_mrt" localSheetId="2" hidden="1">0.075</definedName>
    <definedName name="solver_mrt" localSheetId="8" hidden="1">0.075</definedName>
    <definedName name="solver_mrt" localSheetId="5" hidden="1">0.075</definedName>
    <definedName name="solver_mrt" localSheetId="13" hidden="1">0.075</definedName>
    <definedName name="solver_mrt" localSheetId="4" hidden="1">0.075</definedName>
    <definedName name="solver_mrt" localSheetId="7" hidden="1">0.075</definedName>
    <definedName name="solver_mrt" localSheetId="1" hidden="1">0.075</definedName>
    <definedName name="solver_mrt" localSheetId="10" hidden="1">0.075</definedName>
    <definedName name="solver_msl" localSheetId="3" hidden="1">2</definedName>
    <definedName name="solver_msl" localSheetId="9" hidden="1">2</definedName>
    <definedName name="solver_msl" localSheetId="6" hidden="1">2</definedName>
    <definedName name="solver_msl" localSheetId="2" hidden="1">2</definedName>
    <definedName name="solver_msl" localSheetId="8" hidden="1">2</definedName>
    <definedName name="solver_msl" localSheetId="5" hidden="1">2</definedName>
    <definedName name="solver_msl" localSheetId="13" hidden="1">2</definedName>
    <definedName name="solver_msl" localSheetId="4" hidden="1">2</definedName>
    <definedName name="solver_msl" localSheetId="7" hidden="1">2</definedName>
    <definedName name="solver_msl" localSheetId="1" hidden="1">2</definedName>
    <definedName name="solver_msl" localSheetId="10" hidden="1">2</definedName>
    <definedName name="solver_neg" localSheetId="3" hidden="1">1</definedName>
    <definedName name="solver_neg" localSheetId="9" hidden="1">1</definedName>
    <definedName name="solver_neg" localSheetId="6" hidden="1">1</definedName>
    <definedName name="solver_neg" localSheetId="2" hidden="1">1</definedName>
    <definedName name="solver_neg" localSheetId="8" hidden="1">1</definedName>
    <definedName name="solver_neg" localSheetId="5" hidden="1">1</definedName>
    <definedName name="solver_neg" localSheetId="13" hidden="1">2</definedName>
    <definedName name="solver_neg" localSheetId="4" hidden="1">1</definedName>
    <definedName name="solver_neg" localSheetId="7" hidden="1">1</definedName>
    <definedName name="solver_neg" localSheetId="1" hidden="1">1</definedName>
    <definedName name="solver_neg" localSheetId="10" hidden="1">1</definedName>
    <definedName name="solver_nod" localSheetId="3" hidden="1">2147483647</definedName>
    <definedName name="solver_nod" localSheetId="9" hidden="1">2147483647</definedName>
    <definedName name="solver_nod" localSheetId="6" hidden="1">2147483647</definedName>
    <definedName name="solver_nod" localSheetId="2" hidden="1">2147483647</definedName>
    <definedName name="solver_nod" localSheetId="8" hidden="1">2147483647</definedName>
    <definedName name="solver_nod" localSheetId="5" hidden="1">2147483647</definedName>
    <definedName name="solver_nod" localSheetId="13" hidden="1">2147483647</definedName>
    <definedName name="solver_nod" localSheetId="4" hidden="1">2147483647</definedName>
    <definedName name="solver_nod" localSheetId="7" hidden="1">2147483647</definedName>
    <definedName name="solver_nod" localSheetId="1" hidden="1">2147483647</definedName>
    <definedName name="solver_nod" localSheetId="10" hidden="1">2147483647</definedName>
    <definedName name="solver_num" localSheetId="3" hidden="1">2</definedName>
    <definedName name="solver_num" localSheetId="9" hidden="1">0</definedName>
    <definedName name="solver_num" localSheetId="6" hidden="1">0</definedName>
    <definedName name="solver_num" localSheetId="2" hidden="1">2</definedName>
    <definedName name="solver_num" localSheetId="8" hidden="1">0</definedName>
    <definedName name="solver_num" localSheetId="5" hidden="1">2</definedName>
    <definedName name="solver_num" localSheetId="13" hidden="1">0</definedName>
    <definedName name="solver_num" localSheetId="4" hidden="1">2</definedName>
    <definedName name="solver_num" localSheetId="7" hidden="1">0</definedName>
    <definedName name="solver_num" localSheetId="1" hidden="1">2</definedName>
    <definedName name="solver_num" localSheetId="10" hidden="1">0</definedName>
    <definedName name="solver_nwt" localSheetId="3" hidden="1">1</definedName>
    <definedName name="solver_nwt" localSheetId="9" hidden="1">1</definedName>
    <definedName name="solver_nwt" localSheetId="6" hidden="1">1</definedName>
    <definedName name="solver_nwt" localSheetId="2" hidden="1">1</definedName>
    <definedName name="solver_nwt" localSheetId="8" hidden="1">1</definedName>
    <definedName name="solver_nwt" localSheetId="5" hidden="1">1</definedName>
    <definedName name="solver_nwt" localSheetId="13" hidden="1">1</definedName>
    <definedName name="solver_nwt" localSheetId="4" hidden="1">1</definedName>
    <definedName name="solver_nwt" localSheetId="7" hidden="1">1</definedName>
    <definedName name="solver_nwt" localSheetId="1" hidden="1">1</definedName>
    <definedName name="solver_nwt" localSheetId="10" hidden="1">1</definedName>
    <definedName name="solver_opt" localSheetId="3" hidden="1">'Atlético de Madrid Bin. Negativ'!$N$11</definedName>
    <definedName name="solver_opt" localSheetId="9" hidden="1">'Atlético de Madrid Geometric'!#REF!</definedName>
    <definedName name="solver_opt" localSheetId="6" hidden="1">'Atlético de Madrid NBD II'!$M$3</definedName>
    <definedName name="solver_opt" localSheetId="2" hidden="1">'Atlético de Madrid ZIP'!$K$3</definedName>
    <definedName name="solver_opt" localSheetId="8" hidden="1">'Chivas Binomial NBD II'!$M$3</definedName>
    <definedName name="solver_opt" localSheetId="5" hidden="1">'Chivas Binomial Negativa'!#REF!</definedName>
    <definedName name="solver_opt" localSheetId="13" hidden="1">'Margin-of-victory Spain Primera'!$R$3</definedName>
    <definedName name="solver_opt" localSheetId="4" hidden="1">'R.C. Reus Binominal Negativa'!#REF!</definedName>
    <definedName name="solver_opt" localSheetId="7" hidden="1">'R.C. Reus NBD II'!$M$3</definedName>
    <definedName name="solver_opt" localSheetId="1" hidden="1">'Seattle Sounders ZIP'!$K$3</definedName>
    <definedName name="solver_opt" localSheetId="10" hidden="1">'Vancouver Geometric'!#REF!</definedName>
    <definedName name="solver_pre" localSheetId="3" hidden="1">0.000001</definedName>
    <definedName name="solver_pre" localSheetId="9" hidden="1">0.000001</definedName>
    <definedName name="solver_pre" localSheetId="6" hidden="1">0.000001</definedName>
    <definedName name="solver_pre" localSheetId="2" hidden="1">0.000001</definedName>
    <definedName name="solver_pre" localSheetId="8" hidden="1">0.000001</definedName>
    <definedName name="solver_pre" localSheetId="5" hidden="1">0.000001</definedName>
    <definedName name="solver_pre" localSheetId="13" hidden="1">0.000001</definedName>
    <definedName name="solver_pre" localSheetId="4" hidden="1">0.000001</definedName>
    <definedName name="solver_pre" localSheetId="7" hidden="1">0.000001</definedName>
    <definedName name="solver_pre" localSheetId="1" hidden="1">0.000001</definedName>
    <definedName name="solver_pre" localSheetId="10" hidden="1">0.000001</definedName>
    <definedName name="solver_rbv" localSheetId="3" hidden="1">1</definedName>
    <definedName name="solver_rbv" localSheetId="9" hidden="1">1</definedName>
    <definedName name="solver_rbv" localSheetId="6" hidden="1">1</definedName>
    <definedName name="solver_rbv" localSheetId="2" hidden="1">1</definedName>
    <definedName name="solver_rbv" localSheetId="8" hidden="1">1</definedName>
    <definedName name="solver_rbv" localSheetId="5" hidden="1">1</definedName>
    <definedName name="solver_rbv" localSheetId="13" hidden="1">1</definedName>
    <definedName name="solver_rbv" localSheetId="4" hidden="1">1</definedName>
    <definedName name="solver_rbv" localSheetId="7" hidden="1">1</definedName>
    <definedName name="solver_rbv" localSheetId="1" hidden="1">1</definedName>
    <definedName name="solver_rbv" localSheetId="10" hidden="1">1</definedName>
    <definedName name="solver_rel1" localSheetId="3" hidden="1">1</definedName>
    <definedName name="solver_rel1" localSheetId="9" hidden="1">3</definedName>
    <definedName name="solver_rel1" localSheetId="6" hidden="1">3</definedName>
    <definedName name="solver_rel1" localSheetId="2" hidden="1">1</definedName>
    <definedName name="solver_rel1" localSheetId="8" hidden="1">3</definedName>
    <definedName name="solver_rel1" localSheetId="5" hidden="1">1</definedName>
    <definedName name="solver_rel1" localSheetId="4" hidden="1">1</definedName>
    <definedName name="solver_rel1" localSheetId="7" hidden="1">3</definedName>
    <definedName name="solver_rel1" localSheetId="1" hidden="1">1</definedName>
    <definedName name="solver_rel1" localSheetId="10" hidden="1">3</definedName>
    <definedName name="solver_rel2" localSheetId="3" hidden="1">3</definedName>
    <definedName name="solver_rel2" localSheetId="9" hidden="1">3</definedName>
    <definedName name="solver_rel2" localSheetId="6" hidden="1">3</definedName>
    <definedName name="solver_rel2" localSheetId="2" hidden="1">3</definedName>
    <definedName name="solver_rel2" localSheetId="8" hidden="1">3</definedName>
    <definedName name="solver_rel2" localSheetId="5" hidden="1">3</definedName>
    <definedName name="solver_rel2" localSheetId="4" hidden="1">3</definedName>
    <definedName name="solver_rel2" localSheetId="7" hidden="1">3</definedName>
    <definedName name="solver_rel2" localSheetId="1" hidden="1">3</definedName>
    <definedName name="solver_rel2" localSheetId="10" hidden="1">3</definedName>
    <definedName name="solver_rel3" localSheetId="2" hidden="1">2</definedName>
    <definedName name="solver_rhs1" localSheetId="3" hidden="1">1</definedName>
    <definedName name="solver_rhs1" localSheetId="9" hidden="1">0</definedName>
    <definedName name="solver_rhs1" localSheetId="6" hidden="1">0</definedName>
    <definedName name="solver_rhs1" localSheetId="2" hidden="1">1</definedName>
    <definedName name="solver_rhs1" localSheetId="8" hidden="1">0</definedName>
    <definedName name="solver_rhs1" localSheetId="5" hidden="1">1</definedName>
    <definedName name="solver_rhs1" localSheetId="4" hidden="1">1</definedName>
    <definedName name="solver_rhs1" localSheetId="7" hidden="1">0</definedName>
    <definedName name="solver_rhs1" localSheetId="1" hidden="1">1</definedName>
    <definedName name="solver_rhs1" localSheetId="10" hidden="1">0</definedName>
    <definedName name="solver_rhs2" localSheetId="3" hidden="1">0</definedName>
    <definedName name="solver_rhs2" localSheetId="9" hidden="1">0</definedName>
    <definedName name="solver_rhs2" localSheetId="6" hidden="1">0</definedName>
    <definedName name="solver_rhs2" localSheetId="2" hidden="1">0</definedName>
    <definedName name="solver_rhs2" localSheetId="8" hidden="1">0</definedName>
    <definedName name="solver_rhs2" localSheetId="5" hidden="1">0</definedName>
    <definedName name="solver_rhs2" localSheetId="4" hidden="1">0</definedName>
    <definedName name="solver_rhs2" localSheetId="7" hidden="1">0</definedName>
    <definedName name="solver_rhs2" localSheetId="1" hidden="1">0</definedName>
    <definedName name="solver_rhs2" localSheetId="10" hidden="1">0</definedName>
    <definedName name="solver_rhs3" localSheetId="2" hidden="1">1</definedName>
    <definedName name="solver_rlx" localSheetId="3" hidden="1">2</definedName>
    <definedName name="solver_rlx" localSheetId="9" hidden="1">2</definedName>
    <definedName name="solver_rlx" localSheetId="6" hidden="1">2</definedName>
    <definedName name="solver_rlx" localSheetId="2" hidden="1">2</definedName>
    <definedName name="solver_rlx" localSheetId="8" hidden="1">2</definedName>
    <definedName name="solver_rlx" localSheetId="5" hidden="1">2</definedName>
    <definedName name="solver_rlx" localSheetId="13" hidden="1">2</definedName>
    <definedName name="solver_rlx" localSheetId="4" hidden="1">2</definedName>
    <definedName name="solver_rlx" localSheetId="7" hidden="1">2</definedName>
    <definedName name="solver_rlx" localSheetId="1" hidden="1">2</definedName>
    <definedName name="solver_rlx" localSheetId="10" hidden="1">2</definedName>
    <definedName name="solver_rsd" localSheetId="3" hidden="1">0</definedName>
    <definedName name="solver_rsd" localSheetId="9" hidden="1">0</definedName>
    <definedName name="solver_rsd" localSheetId="6" hidden="1">0</definedName>
    <definedName name="solver_rsd" localSheetId="2" hidden="1">0</definedName>
    <definedName name="solver_rsd" localSheetId="8" hidden="1">0</definedName>
    <definedName name="solver_rsd" localSheetId="5" hidden="1">0</definedName>
    <definedName name="solver_rsd" localSheetId="13" hidden="1">0</definedName>
    <definedName name="solver_rsd" localSheetId="4" hidden="1">0</definedName>
    <definedName name="solver_rsd" localSheetId="7" hidden="1">0</definedName>
    <definedName name="solver_rsd" localSheetId="1" hidden="1">0</definedName>
    <definedName name="solver_rsd" localSheetId="10" hidden="1">0</definedName>
    <definedName name="solver_scl" localSheetId="3" hidden="1">1</definedName>
    <definedName name="solver_scl" localSheetId="9" hidden="1">1</definedName>
    <definedName name="solver_scl" localSheetId="6" hidden="1">1</definedName>
    <definedName name="solver_scl" localSheetId="2" hidden="1">1</definedName>
    <definedName name="solver_scl" localSheetId="8" hidden="1">1</definedName>
    <definedName name="solver_scl" localSheetId="5" hidden="1">1</definedName>
    <definedName name="solver_scl" localSheetId="13" hidden="1">1</definedName>
    <definedName name="solver_scl" localSheetId="4" hidden="1">1</definedName>
    <definedName name="solver_scl" localSheetId="7" hidden="1">1</definedName>
    <definedName name="solver_scl" localSheetId="1" hidden="1">1</definedName>
    <definedName name="solver_scl" localSheetId="10" hidden="1">1</definedName>
    <definedName name="solver_sho" localSheetId="3" hidden="1">2</definedName>
    <definedName name="solver_sho" localSheetId="9" hidden="1">2</definedName>
    <definedName name="solver_sho" localSheetId="6" hidden="1">2</definedName>
    <definedName name="solver_sho" localSheetId="2" hidden="1">2</definedName>
    <definedName name="solver_sho" localSheetId="8" hidden="1">2</definedName>
    <definedName name="solver_sho" localSheetId="5" hidden="1">2</definedName>
    <definedName name="solver_sho" localSheetId="13" hidden="1">2</definedName>
    <definedName name="solver_sho" localSheetId="4" hidden="1">2</definedName>
    <definedName name="solver_sho" localSheetId="7" hidden="1">2</definedName>
    <definedName name="solver_sho" localSheetId="1" hidden="1">2</definedName>
    <definedName name="solver_sho" localSheetId="10" hidden="1">2</definedName>
    <definedName name="solver_ssz" localSheetId="3" hidden="1">100</definedName>
    <definedName name="solver_ssz" localSheetId="9" hidden="1">100</definedName>
    <definedName name="solver_ssz" localSheetId="6" hidden="1">100</definedName>
    <definedName name="solver_ssz" localSheetId="2" hidden="1">100</definedName>
    <definedName name="solver_ssz" localSheetId="8" hidden="1">100</definedName>
    <definedName name="solver_ssz" localSheetId="5" hidden="1">100</definedName>
    <definedName name="solver_ssz" localSheetId="13" hidden="1">100</definedName>
    <definedName name="solver_ssz" localSheetId="4" hidden="1">100</definedName>
    <definedName name="solver_ssz" localSheetId="7" hidden="1">100</definedName>
    <definedName name="solver_ssz" localSheetId="1" hidden="1">100</definedName>
    <definedName name="solver_ssz" localSheetId="10" hidden="1">100</definedName>
    <definedName name="solver_tim" localSheetId="3" hidden="1">2147483647</definedName>
    <definedName name="solver_tim" localSheetId="9" hidden="1">2147483647</definedName>
    <definedName name="solver_tim" localSheetId="6" hidden="1">2147483647</definedName>
    <definedName name="solver_tim" localSheetId="2" hidden="1">2147483647</definedName>
    <definedName name="solver_tim" localSheetId="8" hidden="1">2147483647</definedName>
    <definedName name="solver_tim" localSheetId="5" hidden="1">2147483647</definedName>
    <definedName name="solver_tim" localSheetId="13" hidden="1">2147483647</definedName>
    <definedName name="solver_tim" localSheetId="4" hidden="1">2147483647</definedName>
    <definedName name="solver_tim" localSheetId="7" hidden="1">2147483647</definedName>
    <definedName name="solver_tim" localSheetId="1" hidden="1">2147483647</definedName>
    <definedName name="solver_tim" localSheetId="10" hidden="1">2147483647</definedName>
    <definedName name="solver_tol" localSheetId="3" hidden="1">0.01</definedName>
    <definedName name="solver_tol" localSheetId="9" hidden="1">0.01</definedName>
    <definedName name="solver_tol" localSheetId="6" hidden="1">0.01</definedName>
    <definedName name="solver_tol" localSheetId="2" hidden="1">0.01</definedName>
    <definedName name="solver_tol" localSheetId="8" hidden="1">0.01</definedName>
    <definedName name="solver_tol" localSheetId="5" hidden="1">0.01</definedName>
    <definedName name="solver_tol" localSheetId="13" hidden="1">0.01</definedName>
    <definedName name="solver_tol" localSheetId="4" hidden="1">0.01</definedName>
    <definedName name="solver_tol" localSheetId="7" hidden="1">0.01</definedName>
    <definedName name="solver_tol" localSheetId="1" hidden="1">0.01</definedName>
    <definedName name="solver_tol" localSheetId="10" hidden="1">0.01</definedName>
    <definedName name="solver_typ" localSheetId="3" hidden="1">2</definedName>
    <definedName name="solver_typ" localSheetId="9" hidden="1">2</definedName>
    <definedName name="solver_typ" localSheetId="6" hidden="1">2</definedName>
    <definedName name="solver_typ" localSheetId="2" hidden="1">2</definedName>
    <definedName name="solver_typ" localSheetId="8" hidden="1">2</definedName>
    <definedName name="solver_typ" localSheetId="5" hidden="1">2</definedName>
    <definedName name="solver_typ" localSheetId="13" hidden="1">2</definedName>
    <definedName name="solver_typ" localSheetId="4" hidden="1">2</definedName>
    <definedName name="solver_typ" localSheetId="7" hidden="1">2</definedName>
    <definedName name="solver_typ" localSheetId="1" hidden="1">2</definedName>
    <definedName name="solver_typ" localSheetId="10" hidden="1">2</definedName>
    <definedName name="solver_val" localSheetId="3" hidden="1">0</definedName>
    <definedName name="solver_val" localSheetId="9" hidden="1">0</definedName>
    <definedName name="solver_val" localSheetId="6" hidden="1">0</definedName>
    <definedName name="solver_val" localSheetId="2" hidden="1">0</definedName>
    <definedName name="solver_val" localSheetId="8" hidden="1">0</definedName>
    <definedName name="solver_val" localSheetId="5" hidden="1">0</definedName>
    <definedName name="solver_val" localSheetId="13" hidden="1">0</definedName>
    <definedName name="solver_val" localSheetId="4" hidden="1">0</definedName>
    <definedName name="solver_val" localSheetId="7" hidden="1">0</definedName>
    <definedName name="solver_val" localSheetId="1" hidden="1">0</definedName>
    <definedName name="solver_val" localSheetId="10" hidden="1">0</definedName>
    <definedName name="solver_ver" localSheetId="3" hidden="1">3</definedName>
    <definedName name="solver_ver" localSheetId="9" hidden="1">3</definedName>
    <definedName name="solver_ver" localSheetId="6" hidden="1">3</definedName>
    <definedName name="solver_ver" localSheetId="2" hidden="1">3</definedName>
    <definedName name="solver_ver" localSheetId="8" hidden="1">3</definedName>
    <definedName name="solver_ver" localSheetId="5" hidden="1">3</definedName>
    <definedName name="solver_ver" localSheetId="13" hidden="1">3</definedName>
    <definedName name="solver_ver" localSheetId="4" hidden="1">3</definedName>
    <definedName name="solver_ver" localSheetId="7" hidden="1">3</definedName>
    <definedName name="solver_ver" localSheetId="1" hidden="1">3</definedName>
    <definedName name="solver_ver" localSheetId="1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4" l="1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" i="14"/>
  <c r="C22" i="14"/>
  <c r="N4" i="14" l="1"/>
  <c r="N5" i="14"/>
  <c r="P5" i="14" s="1"/>
  <c r="Q5" i="14" s="1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" i="14"/>
  <c r="P15" i="14" l="1"/>
  <c r="Q15" i="14" s="1"/>
  <c r="P3" i="14"/>
  <c r="Q3" i="14" s="1"/>
  <c r="P337" i="14"/>
  <c r="Q337" i="14" s="1"/>
  <c r="P333" i="14"/>
  <c r="Q333" i="14" s="1"/>
  <c r="P329" i="14"/>
  <c r="Q329" i="14" s="1"/>
  <c r="P325" i="14"/>
  <c r="Q325" i="14" s="1"/>
  <c r="P321" i="14"/>
  <c r="Q321" i="14" s="1"/>
  <c r="P317" i="14"/>
  <c r="Q317" i="14" s="1"/>
  <c r="P313" i="14"/>
  <c r="Q313" i="14" s="1"/>
  <c r="P309" i="14"/>
  <c r="Q309" i="14" s="1"/>
  <c r="P305" i="14"/>
  <c r="Q305" i="14" s="1"/>
  <c r="P301" i="14"/>
  <c r="Q301" i="14" s="1"/>
  <c r="P297" i="14"/>
  <c r="Q297" i="14" s="1"/>
  <c r="P293" i="14"/>
  <c r="Q293" i="14" s="1"/>
  <c r="P289" i="14"/>
  <c r="Q289" i="14" s="1"/>
  <c r="P285" i="14"/>
  <c r="Q285" i="14" s="1"/>
  <c r="P281" i="14"/>
  <c r="Q281" i="14" s="1"/>
  <c r="P277" i="14"/>
  <c r="Q277" i="14" s="1"/>
  <c r="P273" i="14"/>
  <c r="Q273" i="14" s="1"/>
  <c r="P269" i="14"/>
  <c r="Q269" i="14" s="1"/>
  <c r="P265" i="14"/>
  <c r="Q265" i="14" s="1"/>
  <c r="P261" i="14"/>
  <c r="Q261" i="14" s="1"/>
  <c r="P257" i="14"/>
  <c r="Q257" i="14" s="1"/>
  <c r="P253" i="14"/>
  <c r="Q253" i="14" s="1"/>
  <c r="P249" i="14"/>
  <c r="Q249" i="14" s="1"/>
  <c r="P245" i="14"/>
  <c r="Q245" i="14" s="1"/>
  <c r="P241" i="14"/>
  <c r="Q241" i="14" s="1"/>
  <c r="P237" i="14"/>
  <c r="Q237" i="14" s="1"/>
  <c r="P233" i="14"/>
  <c r="Q233" i="14" s="1"/>
  <c r="P229" i="14"/>
  <c r="Q229" i="14" s="1"/>
  <c r="P225" i="14"/>
  <c r="Q225" i="14" s="1"/>
  <c r="P221" i="14"/>
  <c r="Q221" i="14" s="1"/>
  <c r="P217" i="14"/>
  <c r="Q217" i="14" s="1"/>
  <c r="P213" i="14"/>
  <c r="Q213" i="14" s="1"/>
  <c r="P209" i="14"/>
  <c r="Q209" i="14" s="1"/>
  <c r="P205" i="14"/>
  <c r="Q205" i="14" s="1"/>
  <c r="P201" i="14"/>
  <c r="Q201" i="14" s="1"/>
  <c r="P197" i="14"/>
  <c r="Q197" i="14" s="1"/>
  <c r="P193" i="14"/>
  <c r="Q193" i="14" s="1"/>
  <c r="P189" i="14"/>
  <c r="Q189" i="14" s="1"/>
  <c r="P185" i="14"/>
  <c r="Q185" i="14" s="1"/>
  <c r="P181" i="14"/>
  <c r="Q181" i="14" s="1"/>
  <c r="P177" i="14"/>
  <c r="Q177" i="14" s="1"/>
  <c r="P173" i="14"/>
  <c r="Q173" i="14" s="1"/>
  <c r="P169" i="14"/>
  <c r="Q169" i="14" s="1"/>
  <c r="P165" i="14"/>
  <c r="Q165" i="14" s="1"/>
  <c r="P161" i="14"/>
  <c r="Q161" i="14" s="1"/>
  <c r="P157" i="14"/>
  <c r="Q157" i="14" s="1"/>
  <c r="P153" i="14"/>
  <c r="Q153" i="14" s="1"/>
  <c r="P149" i="14"/>
  <c r="Q149" i="14" s="1"/>
  <c r="P145" i="14"/>
  <c r="Q145" i="14" s="1"/>
  <c r="P141" i="14"/>
  <c r="Q141" i="14" s="1"/>
  <c r="P137" i="14"/>
  <c r="Q137" i="14" s="1"/>
  <c r="P133" i="14"/>
  <c r="Q133" i="14" s="1"/>
  <c r="P129" i="14"/>
  <c r="Q129" i="14" s="1"/>
  <c r="P125" i="14"/>
  <c r="Q125" i="14" s="1"/>
  <c r="P121" i="14"/>
  <c r="Q121" i="14" s="1"/>
  <c r="P117" i="14"/>
  <c r="Q117" i="14" s="1"/>
  <c r="P113" i="14"/>
  <c r="Q113" i="14" s="1"/>
  <c r="P109" i="14"/>
  <c r="Q109" i="14" s="1"/>
  <c r="P105" i="14"/>
  <c r="Q105" i="14" s="1"/>
  <c r="P101" i="14"/>
  <c r="Q101" i="14" s="1"/>
  <c r="P97" i="14"/>
  <c r="Q97" i="14" s="1"/>
  <c r="P93" i="14"/>
  <c r="Q93" i="14" s="1"/>
  <c r="P89" i="14"/>
  <c r="Q89" i="14" s="1"/>
  <c r="P85" i="14"/>
  <c r="Q85" i="14" s="1"/>
  <c r="P81" i="14"/>
  <c r="Q81" i="14" s="1"/>
  <c r="P77" i="14"/>
  <c r="Q77" i="14" s="1"/>
  <c r="P73" i="14"/>
  <c r="Q73" i="14" s="1"/>
  <c r="P69" i="14"/>
  <c r="Q69" i="14" s="1"/>
  <c r="P65" i="14"/>
  <c r="Q65" i="14" s="1"/>
  <c r="P61" i="14"/>
  <c r="Q61" i="14" s="1"/>
  <c r="P57" i="14"/>
  <c r="Q57" i="14" s="1"/>
  <c r="P53" i="14"/>
  <c r="Q53" i="14" s="1"/>
  <c r="P49" i="14"/>
  <c r="Q49" i="14" s="1"/>
  <c r="P45" i="14"/>
  <c r="Q45" i="14" s="1"/>
  <c r="P41" i="14"/>
  <c r="Q41" i="14" s="1"/>
  <c r="P37" i="14"/>
  <c r="Q37" i="14" s="1"/>
  <c r="P33" i="14"/>
  <c r="Q33" i="14" s="1"/>
  <c r="P29" i="14"/>
  <c r="Q29" i="14" s="1"/>
  <c r="P25" i="14"/>
  <c r="Q25" i="14" s="1"/>
  <c r="P21" i="14"/>
  <c r="Q21" i="14" s="1"/>
  <c r="P17" i="14"/>
  <c r="Q17" i="14" s="1"/>
  <c r="P13" i="14"/>
  <c r="Q13" i="14" s="1"/>
  <c r="P9" i="14"/>
  <c r="Q9" i="14" s="1"/>
  <c r="P340" i="14"/>
  <c r="Q340" i="14" s="1"/>
  <c r="P336" i="14"/>
  <c r="Q336" i="14" s="1"/>
  <c r="P332" i="14"/>
  <c r="Q332" i="14" s="1"/>
  <c r="P328" i="14"/>
  <c r="Q328" i="14" s="1"/>
  <c r="P324" i="14"/>
  <c r="Q324" i="14" s="1"/>
  <c r="P320" i="14"/>
  <c r="Q320" i="14" s="1"/>
  <c r="P316" i="14"/>
  <c r="Q316" i="14" s="1"/>
  <c r="P312" i="14"/>
  <c r="Q312" i="14" s="1"/>
  <c r="P308" i="14"/>
  <c r="Q308" i="14" s="1"/>
  <c r="P304" i="14"/>
  <c r="Q304" i="14" s="1"/>
  <c r="P300" i="14"/>
  <c r="Q300" i="14" s="1"/>
  <c r="P296" i="14"/>
  <c r="Q296" i="14" s="1"/>
  <c r="P292" i="14"/>
  <c r="Q292" i="14" s="1"/>
  <c r="P288" i="14"/>
  <c r="Q288" i="14" s="1"/>
  <c r="P284" i="14"/>
  <c r="Q284" i="14" s="1"/>
  <c r="P280" i="14"/>
  <c r="Q280" i="14" s="1"/>
  <c r="P276" i="14"/>
  <c r="Q276" i="14" s="1"/>
  <c r="P272" i="14"/>
  <c r="Q272" i="14" s="1"/>
  <c r="P268" i="14"/>
  <c r="Q268" i="14" s="1"/>
  <c r="P264" i="14"/>
  <c r="Q264" i="14" s="1"/>
  <c r="P260" i="14"/>
  <c r="Q260" i="14" s="1"/>
  <c r="P256" i="14"/>
  <c r="Q256" i="14" s="1"/>
  <c r="P252" i="14"/>
  <c r="Q252" i="14" s="1"/>
  <c r="P248" i="14"/>
  <c r="Q248" i="14" s="1"/>
  <c r="P244" i="14"/>
  <c r="Q244" i="14" s="1"/>
  <c r="P240" i="14"/>
  <c r="Q240" i="14" s="1"/>
  <c r="P236" i="14"/>
  <c r="Q236" i="14" s="1"/>
  <c r="P232" i="14"/>
  <c r="Q232" i="14" s="1"/>
  <c r="P228" i="14"/>
  <c r="Q228" i="14" s="1"/>
  <c r="P224" i="14"/>
  <c r="Q224" i="14" s="1"/>
  <c r="P220" i="14"/>
  <c r="Q220" i="14" s="1"/>
  <c r="P216" i="14"/>
  <c r="Q216" i="14" s="1"/>
  <c r="P212" i="14"/>
  <c r="Q212" i="14" s="1"/>
  <c r="P208" i="14"/>
  <c r="Q208" i="14" s="1"/>
  <c r="P204" i="14"/>
  <c r="Q204" i="14" s="1"/>
  <c r="P200" i="14"/>
  <c r="Q200" i="14" s="1"/>
  <c r="P196" i="14"/>
  <c r="Q196" i="14" s="1"/>
  <c r="P192" i="14"/>
  <c r="Q192" i="14" s="1"/>
  <c r="P188" i="14"/>
  <c r="Q188" i="14" s="1"/>
  <c r="P184" i="14"/>
  <c r="Q184" i="14" s="1"/>
  <c r="P180" i="14"/>
  <c r="Q180" i="14" s="1"/>
  <c r="P176" i="14"/>
  <c r="Q176" i="14" s="1"/>
  <c r="P172" i="14"/>
  <c r="Q172" i="14" s="1"/>
  <c r="P168" i="14"/>
  <c r="Q168" i="14" s="1"/>
  <c r="P164" i="14"/>
  <c r="Q164" i="14" s="1"/>
  <c r="P160" i="14"/>
  <c r="Q160" i="14" s="1"/>
  <c r="P156" i="14"/>
  <c r="Q156" i="14" s="1"/>
  <c r="P152" i="14"/>
  <c r="Q152" i="14" s="1"/>
  <c r="P148" i="14"/>
  <c r="Q148" i="14" s="1"/>
  <c r="P144" i="14"/>
  <c r="Q144" i="14" s="1"/>
  <c r="P140" i="14"/>
  <c r="Q140" i="14" s="1"/>
  <c r="P136" i="14"/>
  <c r="Q136" i="14" s="1"/>
  <c r="P132" i="14"/>
  <c r="Q132" i="14" s="1"/>
  <c r="P128" i="14"/>
  <c r="Q128" i="14" s="1"/>
  <c r="P124" i="14"/>
  <c r="Q124" i="14" s="1"/>
  <c r="P120" i="14"/>
  <c r="Q120" i="14" s="1"/>
  <c r="P116" i="14"/>
  <c r="Q116" i="14" s="1"/>
  <c r="P112" i="14"/>
  <c r="Q112" i="14" s="1"/>
  <c r="P108" i="14"/>
  <c r="Q108" i="14" s="1"/>
  <c r="P104" i="14"/>
  <c r="Q104" i="14" s="1"/>
  <c r="P100" i="14"/>
  <c r="Q100" i="14" s="1"/>
  <c r="P96" i="14"/>
  <c r="Q96" i="14" s="1"/>
  <c r="P92" i="14"/>
  <c r="Q92" i="14" s="1"/>
  <c r="P88" i="14"/>
  <c r="Q88" i="14" s="1"/>
  <c r="P84" i="14"/>
  <c r="Q84" i="14" s="1"/>
  <c r="P80" i="14"/>
  <c r="Q80" i="14" s="1"/>
  <c r="P76" i="14"/>
  <c r="Q76" i="14" s="1"/>
  <c r="P72" i="14"/>
  <c r="Q72" i="14" s="1"/>
  <c r="P68" i="14"/>
  <c r="Q68" i="14" s="1"/>
  <c r="P64" i="14"/>
  <c r="Q64" i="14" s="1"/>
  <c r="P60" i="14"/>
  <c r="Q60" i="14" s="1"/>
  <c r="P56" i="14"/>
  <c r="Q56" i="14" s="1"/>
  <c r="P52" i="14"/>
  <c r="Q52" i="14" s="1"/>
  <c r="P48" i="14"/>
  <c r="Q48" i="14" s="1"/>
  <c r="P44" i="14"/>
  <c r="Q44" i="14" s="1"/>
  <c r="P40" i="14"/>
  <c r="Q40" i="14" s="1"/>
  <c r="P36" i="14"/>
  <c r="Q36" i="14" s="1"/>
  <c r="P32" i="14"/>
  <c r="Q32" i="14" s="1"/>
  <c r="P28" i="14"/>
  <c r="Q28" i="14" s="1"/>
  <c r="P24" i="14"/>
  <c r="Q24" i="14" s="1"/>
  <c r="P20" i="14"/>
  <c r="Q20" i="14" s="1"/>
  <c r="P16" i="14"/>
  <c r="Q16" i="14" s="1"/>
  <c r="P12" i="14"/>
  <c r="Q12" i="14" s="1"/>
  <c r="P8" i="14"/>
  <c r="Q8" i="14" s="1"/>
  <c r="P4" i="14"/>
  <c r="Q4" i="14" s="1"/>
  <c r="P339" i="14"/>
  <c r="Q339" i="14" s="1"/>
  <c r="P335" i="14"/>
  <c r="Q335" i="14" s="1"/>
  <c r="P331" i="14"/>
  <c r="Q331" i="14" s="1"/>
  <c r="P327" i="14"/>
  <c r="Q327" i="14" s="1"/>
  <c r="P323" i="14"/>
  <c r="Q323" i="14" s="1"/>
  <c r="P319" i="14"/>
  <c r="Q319" i="14" s="1"/>
  <c r="P315" i="14"/>
  <c r="Q315" i="14" s="1"/>
  <c r="P311" i="14"/>
  <c r="Q311" i="14" s="1"/>
  <c r="P307" i="14"/>
  <c r="Q307" i="14" s="1"/>
  <c r="P303" i="14"/>
  <c r="Q303" i="14" s="1"/>
  <c r="P299" i="14"/>
  <c r="Q299" i="14" s="1"/>
  <c r="P295" i="14"/>
  <c r="Q295" i="14" s="1"/>
  <c r="P291" i="14"/>
  <c r="Q291" i="14" s="1"/>
  <c r="P287" i="14"/>
  <c r="Q287" i="14" s="1"/>
  <c r="P283" i="14"/>
  <c r="Q283" i="14" s="1"/>
  <c r="P279" i="14"/>
  <c r="Q279" i="14" s="1"/>
  <c r="P275" i="14"/>
  <c r="Q275" i="14" s="1"/>
  <c r="P271" i="14"/>
  <c r="Q271" i="14" s="1"/>
  <c r="P267" i="14"/>
  <c r="Q267" i="14" s="1"/>
  <c r="P263" i="14"/>
  <c r="Q263" i="14" s="1"/>
  <c r="P259" i="14"/>
  <c r="Q259" i="14" s="1"/>
  <c r="P255" i="14"/>
  <c r="Q255" i="14" s="1"/>
  <c r="P251" i="14"/>
  <c r="Q251" i="14" s="1"/>
  <c r="P247" i="14"/>
  <c r="Q247" i="14" s="1"/>
  <c r="P243" i="14"/>
  <c r="Q243" i="14" s="1"/>
  <c r="P239" i="14"/>
  <c r="Q239" i="14" s="1"/>
  <c r="P235" i="14"/>
  <c r="Q235" i="14" s="1"/>
  <c r="P231" i="14"/>
  <c r="Q231" i="14" s="1"/>
  <c r="P227" i="14"/>
  <c r="Q227" i="14" s="1"/>
  <c r="P223" i="14"/>
  <c r="Q223" i="14" s="1"/>
  <c r="P219" i="14"/>
  <c r="Q219" i="14" s="1"/>
  <c r="P215" i="14"/>
  <c r="Q215" i="14" s="1"/>
  <c r="P211" i="14"/>
  <c r="Q211" i="14" s="1"/>
  <c r="P207" i="14"/>
  <c r="Q207" i="14" s="1"/>
  <c r="P203" i="14"/>
  <c r="Q203" i="14" s="1"/>
  <c r="P199" i="14"/>
  <c r="Q199" i="14" s="1"/>
  <c r="P195" i="14"/>
  <c r="Q195" i="14" s="1"/>
  <c r="P191" i="14"/>
  <c r="Q191" i="14" s="1"/>
  <c r="P187" i="14"/>
  <c r="Q187" i="14" s="1"/>
  <c r="P183" i="14"/>
  <c r="Q183" i="14" s="1"/>
  <c r="P179" i="14"/>
  <c r="Q179" i="14" s="1"/>
  <c r="P175" i="14"/>
  <c r="Q175" i="14" s="1"/>
  <c r="P171" i="14"/>
  <c r="Q171" i="14" s="1"/>
  <c r="P167" i="14"/>
  <c r="Q167" i="14" s="1"/>
  <c r="P163" i="14"/>
  <c r="Q163" i="14" s="1"/>
  <c r="P159" i="14"/>
  <c r="Q159" i="14" s="1"/>
  <c r="P155" i="14"/>
  <c r="Q155" i="14" s="1"/>
  <c r="P151" i="14"/>
  <c r="Q151" i="14" s="1"/>
  <c r="P147" i="14"/>
  <c r="Q147" i="14" s="1"/>
  <c r="P143" i="14"/>
  <c r="Q143" i="14" s="1"/>
  <c r="P139" i="14"/>
  <c r="Q139" i="14" s="1"/>
  <c r="P135" i="14"/>
  <c r="Q135" i="14" s="1"/>
  <c r="P131" i="14"/>
  <c r="Q131" i="14" s="1"/>
  <c r="P127" i="14"/>
  <c r="Q127" i="14" s="1"/>
  <c r="P123" i="14"/>
  <c r="Q123" i="14" s="1"/>
  <c r="P119" i="14"/>
  <c r="Q119" i="14" s="1"/>
  <c r="P115" i="14"/>
  <c r="Q115" i="14" s="1"/>
  <c r="P111" i="14"/>
  <c r="Q111" i="14" s="1"/>
  <c r="P107" i="14"/>
  <c r="Q107" i="14" s="1"/>
  <c r="P103" i="14"/>
  <c r="Q103" i="14" s="1"/>
  <c r="P99" i="14"/>
  <c r="Q99" i="14" s="1"/>
  <c r="P95" i="14"/>
  <c r="Q95" i="14" s="1"/>
  <c r="P91" i="14"/>
  <c r="Q91" i="14" s="1"/>
  <c r="P87" i="14"/>
  <c r="Q87" i="14" s="1"/>
  <c r="P83" i="14"/>
  <c r="Q83" i="14" s="1"/>
  <c r="P79" i="14"/>
  <c r="Q79" i="14" s="1"/>
  <c r="P75" i="14"/>
  <c r="Q75" i="14" s="1"/>
  <c r="P71" i="14"/>
  <c r="Q71" i="14" s="1"/>
  <c r="P67" i="14"/>
  <c r="Q67" i="14" s="1"/>
  <c r="P63" i="14"/>
  <c r="Q63" i="14" s="1"/>
  <c r="P59" i="14"/>
  <c r="Q59" i="14" s="1"/>
  <c r="P55" i="14"/>
  <c r="Q55" i="14" s="1"/>
  <c r="P51" i="14"/>
  <c r="Q51" i="14" s="1"/>
  <c r="P47" i="14"/>
  <c r="Q47" i="14" s="1"/>
  <c r="P43" i="14"/>
  <c r="Q43" i="14" s="1"/>
  <c r="P39" i="14"/>
  <c r="Q39" i="14" s="1"/>
  <c r="P35" i="14"/>
  <c r="Q35" i="14" s="1"/>
  <c r="P31" i="14"/>
  <c r="Q31" i="14" s="1"/>
  <c r="P27" i="14"/>
  <c r="Q27" i="14" s="1"/>
  <c r="P23" i="14"/>
  <c r="Q23" i="14" s="1"/>
  <c r="P19" i="14"/>
  <c r="Q19" i="14" s="1"/>
  <c r="P11" i="14"/>
  <c r="Q11" i="14" s="1"/>
  <c r="P7" i="14"/>
  <c r="Q7" i="14" s="1"/>
  <c r="P338" i="14"/>
  <c r="Q338" i="14" s="1"/>
  <c r="P334" i="14"/>
  <c r="Q334" i="14" s="1"/>
  <c r="P330" i="14"/>
  <c r="Q330" i="14" s="1"/>
  <c r="P326" i="14"/>
  <c r="Q326" i="14" s="1"/>
  <c r="P322" i="14"/>
  <c r="Q322" i="14" s="1"/>
  <c r="P318" i="14"/>
  <c r="Q318" i="14" s="1"/>
  <c r="P314" i="14"/>
  <c r="Q314" i="14" s="1"/>
  <c r="P310" i="14"/>
  <c r="Q310" i="14" s="1"/>
  <c r="P306" i="14"/>
  <c r="Q306" i="14" s="1"/>
  <c r="P302" i="14"/>
  <c r="Q302" i="14" s="1"/>
  <c r="P298" i="14"/>
  <c r="Q298" i="14" s="1"/>
  <c r="P294" i="14"/>
  <c r="Q294" i="14" s="1"/>
  <c r="P290" i="14"/>
  <c r="Q290" i="14" s="1"/>
  <c r="P286" i="14"/>
  <c r="Q286" i="14" s="1"/>
  <c r="P282" i="14"/>
  <c r="Q282" i="14" s="1"/>
  <c r="P278" i="14"/>
  <c r="Q278" i="14" s="1"/>
  <c r="P274" i="14"/>
  <c r="Q274" i="14" s="1"/>
  <c r="P270" i="14"/>
  <c r="Q270" i="14" s="1"/>
  <c r="P266" i="14"/>
  <c r="Q266" i="14" s="1"/>
  <c r="P262" i="14"/>
  <c r="Q262" i="14" s="1"/>
  <c r="P258" i="14"/>
  <c r="Q258" i="14" s="1"/>
  <c r="P254" i="14"/>
  <c r="Q254" i="14" s="1"/>
  <c r="P250" i="14"/>
  <c r="Q250" i="14" s="1"/>
  <c r="P246" i="14"/>
  <c r="Q246" i="14" s="1"/>
  <c r="P242" i="14"/>
  <c r="Q242" i="14" s="1"/>
  <c r="P238" i="14"/>
  <c r="Q238" i="14" s="1"/>
  <c r="P234" i="14"/>
  <c r="Q234" i="14" s="1"/>
  <c r="P230" i="14"/>
  <c r="Q230" i="14" s="1"/>
  <c r="P226" i="14"/>
  <c r="Q226" i="14" s="1"/>
  <c r="P222" i="14"/>
  <c r="Q222" i="14" s="1"/>
  <c r="P218" i="14"/>
  <c r="Q218" i="14" s="1"/>
  <c r="P214" i="14"/>
  <c r="Q214" i="14" s="1"/>
  <c r="P210" i="14"/>
  <c r="Q210" i="14" s="1"/>
  <c r="P206" i="14"/>
  <c r="Q206" i="14" s="1"/>
  <c r="P202" i="14"/>
  <c r="Q202" i="14" s="1"/>
  <c r="P198" i="14"/>
  <c r="Q198" i="14" s="1"/>
  <c r="P194" i="14"/>
  <c r="Q194" i="14" s="1"/>
  <c r="P190" i="14"/>
  <c r="Q190" i="14" s="1"/>
  <c r="P186" i="14"/>
  <c r="Q186" i="14" s="1"/>
  <c r="P182" i="14"/>
  <c r="Q182" i="14" s="1"/>
  <c r="P178" i="14"/>
  <c r="Q178" i="14" s="1"/>
  <c r="P174" i="14"/>
  <c r="Q174" i="14" s="1"/>
  <c r="P170" i="14"/>
  <c r="Q170" i="14" s="1"/>
  <c r="P166" i="14"/>
  <c r="Q166" i="14" s="1"/>
  <c r="P162" i="14"/>
  <c r="Q162" i="14" s="1"/>
  <c r="P158" i="14"/>
  <c r="Q158" i="14" s="1"/>
  <c r="P154" i="14"/>
  <c r="Q154" i="14" s="1"/>
  <c r="P150" i="14"/>
  <c r="Q150" i="14" s="1"/>
  <c r="P146" i="14"/>
  <c r="Q146" i="14" s="1"/>
  <c r="P142" i="14"/>
  <c r="Q142" i="14" s="1"/>
  <c r="P138" i="14"/>
  <c r="Q138" i="14" s="1"/>
  <c r="P134" i="14"/>
  <c r="Q134" i="14" s="1"/>
  <c r="P130" i="14"/>
  <c r="Q130" i="14" s="1"/>
  <c r="P126" i="14"/>
  <c r="Q126" i="14" s="1"/>
  <c r="P122" i="14"/>
  <c r="Q122" i="14" s="1"/>
  <c r="P118" i="14"/>
  <c r="Q118" i="14" s="1"/>
  <c r="P114" i="14"/>
  <c r="Q114" i="14" s="1"/>
  <c r="P110" i="14"/>
  <c r="Q110" i="14" s="1"/>
  <c r="P106" i="14"/>
  <c r="Q106" i="14" s="1"/>
  <c r="P102" i="14"/>
  <c r="Q102" i="14" s="1"/>
  <c r="P98" i="14"/>
  <c r="Q98" i="14" s="1"/>
  <c r="P94" i="14"/>
  <c r="Q94" i="14" s="1"/>
  <c r="P90" i="14"/>
  <c r="Q90" i="14" s="1"/>
  <c r="P86" i="14"/>
  <c r="Q86" i="14" s="1"/>
  <c r="P82" i="14"/>
  <c r="Q82" i="14" s="1"/>
  <c r="P78" i="14"/>
  <c r="Q78" i="14" s="1"/>
  <c r="P74" i="14"/>
  <c r="Q74" i="14" s="1"/>
  <c r="P70" i="14"/>
  <c r="Q70" i="14" s="1"/>
  <c r="P66" i="14"/>
  <c r="Q66" i="14" s="1"/>
  <c r="P62" i="14"/>
  <c r="Q62" i="14" s="1"/>
  <c r="P58" i="14"/>
  <c r="Q58" i="14" s="1"/>
  <c r="P54" i="14"/>
  <c r="Q54" i="14" s="1"/>
  <c r="P50" i="14"/>
  <c r="Q50" i="14" s="1"/>
  <c r="P46" i="14"/>
  <c r="Q46" i="14" s="1"/>
  <c r="P42" i="14"/>
  <c r="Q42" i="14" s="1"/>
  <c r="P38" i="14"/>
  <c r="Q38" i="14" s="1"/>
  <c r="P34" i="14"/>
  <c r="Q34" i="14" s="1"/>
  <c r="P30" i="14"/>
  <c r="Q30" i="14" s="1"/>
  <c r="P26" i="14"/>
  <c r="Q26" i="14" s="1"/>
  <c r="P22" i="14"/>
  <c r="Q22" i="14" s="1"/>
  <c r="P18" i="14"/>
  <c r="Q18" i="14" s="1"/>
  <c r="P14" i="14"/>
  <c r="Q14" i="14" s="1"/>
  <c r="P10" i="14"/>
  <c r="Q10" i="14" s="1"/>
  <c r="P6" i="14"/>
  <c r="Q6" i="14" s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3" i="14"/>
  <c r="B23" i="14"/>
  <c r="R3" i="14" l="1"/>
  <c r="D6" i="14"/>
  <c r="E6" i="14" s="1"/>
  <c r="D22" i="14"/>
  <c r="E22" i="14" s="1"/>
  <c r="C23" i="14"/>
  <c r="D21" i="14"/>
  <c r="E21" i="14" s="1"/>
  <c r="D17" i="14"/>
  <c r="E17" i="14" s="1"/>
  <c r="D13" i="14"/>
  <c r="E13" i="14" s="1"/>
  <c r="D9" i="14"/>
  <c r="E9" i="14" s="1"/>
  <c r="D5" i="14"/>
  <c r="E5" i="14" s="1"/>
  <c r="D20" i="14"/>
  <c r="E20" i="14" s="1"/>
  <c r="D16" i="14"/>
  <c r="E16" i="14" s="1"/>
  <c r="D12" i="14"/>
  <c r="E12" i="14" s="1"/>
  <c r="D8" i="14"/>
  <c r="E8" i="14" s="1"/>
  <c r="D4" i="14"/>
  <c r="E4" i="14" s="1"/>
  <c r="D19" i="14"/>
  <c r="E19" i="14" s="1"/>
  <c r="D15" i="14"/>
  <c r="E15" i="14" s="1"/>
  <c r="D11" i="14"/>
  <c r="E11" i="14" s="1"/>
  <c r="D7" i="14"/>
  <c r="E7" i="14" s="1"/>
  <c r="D3" i="14"/>
  <c r="D18" i="14"/>
  <c r="E18" i="14" s="1"/>
  <c r="D14" i="14"/>
  <c r="E14" i="14" s="1"/>
  <c r="D10" i="14"/>
  <c r="E10" i="14" s="1"/>
  <c r="B12" i="2"/>
  <c r="D23" i="14" l="1"/>
  <c r="E3" i="14"/>
  <c r="E23" i="14" s="1"/>
  <c r="L5" i="2"/>
  <c r="L6" i="2"/>
  <c r="L7" i="2"/>
  <c r="L8" i="2"/>
  <c r="L4" i="2"/>
  <c r="L5" i="13"/>
  <c r="L6" i="13"/>
  <c r="L7" i="13"/>
  <c r="L8" i="13"/>
  <c r="L4" i="13"/>
  <c r="B12" i="13" l="1"/>
  <c r="E8" i="13"/>
  <c r="C8" i="13"/>
  <c r="E7" i="13"/>
  <c r="C7" i="13"/>
  <c r="E6" i="13"/>
  <c r="C6" i="13"/>
  <c r="E5" i="13"/>
  <c r="C5" i="13"/>
  <c r="E4" i="13"/>
  <c r="C4" i="13"/>
  <c r="L3" i="13"/>
  <c r="E3" i="13"/>
  <c r="C3" i="13"/>
  <c r="C12" i="13" l="1"/>
  <c r="D5" i="13" s="1"/>
  <c r="D7" i="13" l="1"/>
  <c r="M7" i="13"/>
  <c r="N7" i="13" s="1"/>
  <c r="D3" i="13"/>
  <c r="I3" i="13" s="1"/>
  <c r="M8" i="13"/>
  <c r="N8" i="13" s="1"/>
  <c r="H5" i="13"/>
  <c r="I5" i="13"/>
  <c r="M6" i="13"/>
  <c r="N6" i="13" s="1"/>
  <c r="D4" i="13"/>
  <c r="M9" i="13"/>
  <c r="D8" i="13"/>
  <c r="M3" i="13"/>
  <c r="N3" i="13" s="1"/>
  <c r="M5" i="13"/>
  <c r="N5" i="13" s="1"/>
  <c r="D6" i="13"/>
  <c r="M4" i="13"/>
  <c r="N4" i="13" s="1"/>
  <c r="H3" i="13" l="1"/>
  <c r="H7" i="13"/>
  <c r="I7" i="13"/>
  <c r="I6" i="13"/>
  <c r="H6" i="13"/>
  <c r="J5" i="13"/>
  <c r="H4" i="13"/>
  <c r="I4" i="13"/>
  <c r="J3" i="13"/>
  <c r="H8" i="13"/>
  <c r="I8" i="13"/>
  <c r="N12" i="13"/>
  <c r="B12" i="12"/>
  <c r="C8" i="12"/>
  <c r="D8" i="12" s="1"/>
  <c r="C7" i="12"/>
  <c r="D7" i="12" s="1"/>
  <c r="C6" i="12"/>
  <c r="C5" i="12"/>
  <c r="D5" i="12" s="1"/>
  <c r="C4" i="12"/>
  <c r="C3" i="12"/>
  <c r="D3" i="12" s="1"/>
  <c r="B12" i="11"/>
  <c r="C8" i="11"/>
  <c r="C7" i="11"/>
  <c r="D7" i="11" s="1"/>
  <c r="C6" i="11"/>
  <c r="D6" i="11" s="1"/>
  <c r="C5" i="11"/>
  <c r="C4" i="11"/>
  <c r="C3" i="11"/>
  <c r="B12" i="10"/>
  <c r="C8" i="10"/>
  <c r="D8" i="10" s="1"/>
  <c r="C7" i="10"/>
  <c r="D7" i="10" s="1"/>
  <c r="C6" i="10"/>
  <c r="D6" i="10" s="1"/>
  <c r="C5" i="10"/>
  <c r="D5" i="10" s="1"/>
  <c r="C4" i="10"/>
  <c r="D4" i="10" s="1"/>
  <c r="G3" i="10"/>
  <c r="C3" i="10"/>
  <c r="G3" i="9"/>
  <c r="D7" i="9"/>
  <c r="D6" i="9"/>
  <c r="D4" i="9"/>
  <c r="B12" i="9"/>
  <c r="C8" i="9"/>
  <c r="D8" i="9" s="1"/>
  <c r="C7" i="9"/>
  <c r="C6" i="9"/>
  <c r="C5" i="9"/>
  <c r="D5" i="9" s="1"/>
  <c r="C4" i="9"/>
  <c r="C3" i="9"/>
  <c r="B12" i="8"/>
  <c r="C8" i="8"/>
  <c r="D8" i="8" s="1"/>
  <c r="C7" i="8"/>
  <c r="D7" i="8" s="1"/>
  <c r="C6" i="8"/>
  <c r="D6" i="8" s="1"/>
  <c r="C5" i="8"/>
  <c r="D5" i="8" s="1"/>
  <c r="C4" i="8"/>
  <c r="D4" i="8" s="1"/>
  <c r="C3" i="8"/>
  <c r="B12" i="7"/>
  <c r="C8" i="7"/>
  <c r="D8" i="7" s="1"/>
  <c r="C7" i="7"/>
  <c r="D7" i="7" s="1"/>
  <c r="C6" i="7"/>
  <c r="D6" i="7" s="1"/>
  <c r="C5" i="7"/>
  <c r="D5" i="7" s="1"/>
  <c r="C4" i="7"/>
  <c r="D4" i="7" s="1"/>
  <c r="C3" i="7"/>
  <c r="B12" i="6"/>
  <c r="C8" i="6"/>
  <c r="C7" i="6"/>
  <c r="D7" i="6" s="1"/>
  <c r="C6" i="6"/>
  <c r="C5" i="6"/>
  <c r="D5" i="6" s="1"/>
  <c r="C4" i="6"/>
  <c r="D4" i="6" s="1"/>
  <c r="C3" i="6"/>
  <c r="B12" i="5"/>
  <c r="C8" i="5"/>
  <c r="C7" i="5"/>
  <c r="C6" i="5"/>
  <c r="D6" i="5" s="1"/>
  <c r="C5" i="5"/>
  <c r="D5" i="5" s="1"/>
  <c r="C4" i="5"/>
  <c r="C3" i="5"/>
  <c r="D3" i="5" s="1"/>
  <c r="B12" i="4"/>
  <c r="C8" i="4"/>
  <c r="C7" i="4"/>
  <c r="D7" i="4" s="1"/>
  <c r="C6" i="4"/>
  <c r="C5" i="4"/>
  <c r="D5" i="4" s="1"/>
  <c r="C4" i="4"/>
  <c r="D4" i="4" s="1"/>
  <c r="C3" i="4"/>
  <c r="D3" i="4" s="1"/>
  <c r="D3" i="3"/>
  <c r="B12" i="3"/>
  <c r="C8" i="3"/>
  <c r="D8" i="3" s="1"/>
  <c r="C7" i="3"/>
  <c r="D7" i="3" s="1"/>
  <c r="C6" i="3"/>
  <c r="D6" i="3" s="1"/>
  <c r="C5" i="3"/>
  <c r="D5" i="3" s="1"/>
  <c r="C4" i="3"/>
  <c r="D4" i="3" s="1"/>
  <c r="C3" i="3"/>
  <c r="L3" i="2"/>
  <c r="E5" i="2"/>
  <c r="E6" i="2"/>
  <c r="E7" i="2"/>
  <c r="E8" i="2"/>
  <c r="E4" i="2"/>
  <c r="E3" i="2"/>
  <c r="C8" i="2"/>
  <c r="C7" i="2"/>
  <c r="C6" i="2"/>
  <c r="C5" i="2"/>
  <c r="C4" i="2"/>
  <c r="C3" i="2"/>
  <c r="C12" i="9" l="1"/>
  <c r="D3" i="9"/>
  <c r="D12" i="9" s="1"/>
  <c r="E3" i="9" s="1"/>
  <c r="F3" i="9" s="1"/>
  <c r="D12" i="3"/>
  <c r="J4" i="13"/>
  <c r="J7" i="13"/>
  <c r="J6" i="13"/>
  <c r="J8" i="13"/>
  <c r="C12" i="12"/>
  <c r="F3" i="12" s="1"/>
  <c r="F7" i="12"/>
  <c r="F5" i="12"/>
  <c r="D4" i="12"/>
  <c r="D6" i="12"/>
  <c r="D5" i="11"/>
  <c r="C12" i="11"/>
  <c r="D4" i="11"/>
  <c r="D8" i="11"/>
  <c r="D3" i="11"/>
  <c r="C12" i="10"/>
  <c r="D3" i="10"/>
  <c r="D12" i="10" s="1"/>
  <c r="E3" i="10" s="1"/>
  <c r="F3" i="10" s="1"/>
  <c r="C12" i="8"/>
  <c r="D3" i="8"/>
  <c r="D12" i="8" s="1"/>
  <c r="E3" i="8" s="1"/>
  <c r="F3" i="8" s="1"/>
  <c r="C12" i="7"/>
  <c r="D3" i="7"/>
  <c r="D12" i="7" s="1"/>
  <c r="C12" i="6"/>
  <c r="F5" i="6" s="1"/>
  <c r="J5" i="6" s="1"/>
  <c r="D6" i="6"/>
  <c r="D8" i="6"/>
  <c r="D3" i="6"/>
  <c r="D12" i="6" s="1"/>
  <c r="D4" i="5"/>
  <c r="D8" i="5"/>
  <c r="D7" i="5"/>
  <c r="C12" i="5"/>
  <c r="C12" i="4"/>
  <c r="D6" i="4"/>
  <c r="D8" i="4"/>
  <c r="C12" i="3"/>
  <c r="C12" i="2"/>
  <c r="D7" i="2" s="1"/>
  <c r="B12" i="1"/>
  <c r="D4" i="1"/>
  <c r="D5" i="1"/>
  <c r="D6" i="1"/>
  <c r="C8" i="1"/>
  <c r="D8" i="1" s="1"/>
  <c r="C4" i="1"/>
  <c r="C5" i="1"/>
  <c r="C6" i="1"/>
  <c r="C7" i="1"/>
  <c r="D7" i="1" s="1"/>
  <c r="C3" i="1"/>
  <c r="D3" i="1" s="1"/>
  <c r="D12" i="1" s="1"/>
  <c r="F6" i="12" l="1"/>
  <c r="F4" i="6"/>
  <c r="I4" i="9"/>
  <c r="J4" i="9" s="1"/>
  <c r="K4" i="9" s="1"/>
  <c r="I8" i="9"/>
  <c r="J8" i="9" s="1"/>
  <c r="K8" i="9" s="1"/>
  <c r="I5" i="9"/>
  <c r="J5" i="9" s="1"/>
  <c r="K5" i="9" s="1"/>
  <c r="I6" i="9"/>
  <c r="J6" i="9" s="1"/>
  <c r="K6" i="9" s="1"/>
  <c r="I7" i="9"/>
  <c r="J7" i="9" s="1"/>
  <c r="K7" i="9" s="1"/>
  <c r="I3" i="9"/>
  <c r="J3" i="9" s="1"/>
  <c r="K3" i="9" s="1"/>
  <c r="H3" i="9"/>
  <c r="F8" i="12"/>
  <c r="F4" i="12"/>
  <c r="D13" i="3"/>
  <c r="F3" i="6"/>
  <c r="J3" i="6" s="1"/>
  <c r="F8" i="6"/>
  <c r="J8" i="6" s="1"/>
  <c r="F7" i="6"/>
  <c r="J7" i="6" s="1"/>
  <c r="E3" i="7"/>
  <c r="F3" i="7" s="1"/>
  <c r="G6" i="7" s="1"/>
  <c r="H6" i="7" s="1"/>
  <c r="I6" i="7" s="1"/>
  <c r="D12" i="12"/>
  <c r="E3" i="12" s="1"/>
  <c r="I3" i="12" s="1"/>
  <c r="D6" i="2"/>
  <c r="H6" i="2" s="1"/>
  <c r="F6" i="6"/>
  <c r="J6" i="6" s="1"/>
  <c r="F6" i="5"/>
  <c r="J6" i="5" s="1"/>
  <c r="F3" i="5"/>
  <c r="F8" i="5"/>
  <c r="J8" i="5" s="1"/>
  <c r="F4" i="5"/>
  <c r="J4" i="5" s="1"/>
  <c r="F7" i="5"/>
  <c r="J7" i="5" s="1"/>
  <c r="F5" i="5"/>
  <c r="J5" i="5" s="1"/>
  <c r="H3" i="3"/>
  <c r="H7" i="2"/>
  <c r="I7" i="2"/>
  <c r="J7" i="2" s="1"/>
  <c r="M3" i="2"/>
  <c r="N3" i="2" s="1"/>
  <c r="D4" i="2"/>
  <c r="I6" i="2"/>
  <c r="J6" i="2" s="1"/>
  <c r="M6" i="2"/>
  <c r="N6" i="2" s="1"/>
  <c r="M4" i="2"/>
  <c r="N4" i="2" s="1"/>
  <c r="M8" i="2"/>
  <c r="N8" i="2" s="1"/>
  <c r="M7" i="2"/>
  <c r="N7" i="2" s="1"/>
  <c r="M5" i="2"/>
  <c r="N5" i="2" s="1"/>
  <c r="D3" i="2"/>
  <c r="D5" i="2"/>
  <c r="D8" i="2"/>
  <c r="E3" i="1"/>
  <c r="F3" i="1" s="1"/>
  <c r="C12" i="1"/>
  <c r="K3" i="13"/>
  <c r="G3" i="12"/>
  <c r="N3" i="12"/>
  <c r="J3" i="12"/>
  <c r="J6" i="12"/>
  <c r="J7" i="12"/>
  <c r="J4" i="12"/>
  <c r="J8" i="12"/>
  <c r="J5" i="12"/>
  <c r="D12" i="11"/>
  <c r="H3" i="11" s="1"/>
  <c r="I8" i="10"/>
  <c r="J8" i="10" s="1"/>
  <c r="K8" i="10" s="1"/>
  <c r="I7" i="10"/>
  <c r="J7" i="10" s="1"/>
  <c r="K7" i="10" s="1"/>
  <c r="H3" i="10"/>
  <c r="I6" i="10" s="1"/>
  <c r="J6" i="10" s="1"/>
  <c r="K6" i="10" s="1"/>
  <c r="G5" i="7"/>
  <c r="H5" i="7" s="1"/>
  <c r="I5" i="7" s="1"/>
  <c r="G3" i="7"/>
  <c r="H3" i="7" s="1"/>
  <c r="I3" i="7" s="1"/>
  <c r="G8" i="8"/>
  <c r="H8" i="8" s="1"/>
  <c r="I8" i="8" s="1"/>
  <c r="G4" i="8"/>
  <c r="H4" i="8" s="1"/>
  <c r="I4" i="8" s="1"/>
  <c r="G7" i="8"/>
  <c r="H7" i="8" s="1"/>
  <c r="I7" i="8" s="1"/>
  <c r="G3" i="8"/>
  <c r="H3" i="8" s="1"/>
  <c r="I3" i="8" s="1"/>
  <c r="G6" i="8"/>
  <c r="H6" i="8" s="1"/>
  <c r="I6" i="8" s="1"/>
  <c r="G5" i="8"/>
  <c r="H5" i="8" s="1"/>
  <c r="I5" i="8" s="1"/>
  <c r="E3" i="6"/>
  <c r="D12" i="5"/>
  <c r="E3" i="5" s="1"/>
  <c r="I3" i="5" s="1"/>
  <c r="D12" i="4"/>
  <c r="H3" i="4" s="1"/>
  <c r="K12" i="9" l="1"/>
  <c r="G8" i="7"/>
  <c r="H8" i="7" s="1"/>
  <c r="I8" i="7" s="1"/>
  <c r="G4" i="7"/>
  <c r="H4" i="7" s="1"/>
  <c r="I4" i="7" s="1"/>
  <c r="G7" i="7"/>
  <c r="H7" i="7" s="1"/>
  <c r="I7" i="7" s="1"/>
  <c r="J4" i="6"/>
  <c r="J3" i="5"/>
  <c r="N3" i="5"/>
  <c r="G3" i="5"/>
  <c r="K3" i="5" s="1"/>
  <c r="L3" i="5" s="1"/>
  <c r="E5" i="3"/>
  <c r="F5" i="3" s="1"/>
  <c r="G5" i="3" s="1"/>
  <c r="E3" i="3"/>
  <c r="F3" i="3" s="1"/>
  <c r="G3" i="3" s="1"/>
  <c r="E7" i="3"/>
  <c r="F7" i="3" s="1"/>
  <c r="G7" i="3" s="1"/>
  <c r="E6" i="3"/>
  <c r="F6" i="3" s="1"/>
  <c r="G6" i="3" s="1"/>
  <c r="E8" i="3"/>
  <c r="F8" i="3" s="1"/>
  <c r="G8" i="3" s="1"/>
  <c r="E4" i="3"/>
  <c r="F4" i="3" s="1"/>
  <c r="G4" i="3" s="1"/>
  <c r="H5" i="2"/>
  <c r="I5" i="2"/>
  <c r="J5" i="2" s="1"/>
  <c r="H4" i="2"/>
  <c r="I4" i="2"/>
  <c r="H3" i="2"/>
  <c r="I3" i="2"/>
  <c r="N12" i="2"/>
  <c r="H8" i="2"/>
  <c r="I8" i="2"/>
  <c r="G6" i="1"/>
  <c r="H6" i="1" s="1"/>
  <c r="I6" i="1" s="1"/>
  <c r="G7" i="1"/>
  <c r="H7" i="1" s="1"/>
  <c r="I7" i="1" s="1"/>
  <c r="G4" i="1"/>
  <c r="H4" i="1" s="1"/>
  <c r="I4" i="1" s="1"/>
  <c r="G8" i="1"/>
  <c r="H8" i="1" s="1"/>
  <c r="I8" i="1" s="1"/>
  <c r="G5" i="1"/>
  <c r="H5" i="1" s="1"/>
  <c r="I5" i="1" s="1"/>
  <c r="G3" i="1"/>
  <c r="H3" i="1" s="1"/>
  <c r="I3" i="1" s="1"/>
  <c r="N8" i="12"/>
  <c r="O8" i="12" s="1"/>
  <c r="P8" i="12" s="1"/>
  <c r="N6" i="12"/>
  <c r="O6" i="12" s="1"/>
  <c r="P6" i="12" s="1"/>
  <c r="N4" i="12"/>
  <c r="O4" i="12" s="1"/>
  <c r="P4" i="12" s="1"/>
  <c r="N5" i="12"/>
  <c r="O5" i="12" s="1"/>
  <c r="P5" i="12" s="1"/>
  <c r="O3" i="12"/>
  <c r="P3" i="12" s="1"/>
  <c r="N7" i="12"/>
  <c r="O7" i="12" s="1"/>
  <c r="P7" i="12" s="1"/>
  <c r="G8" i="12"/>
  <c r="K8" i="12" s="1"/>
  <c r="L8" i="12" s="1"/>
  <c r="G6" i="12"/>
  <c r="K6" i="12" s="1"/>
  <c r="L6" i="12" s="1"/>
  <c r="G4" i="12"/>
  <c r="K4" i="12" s="1"/>
  <c r="L4" i="12" s="1"/>
  <c r="G7" i="12"/>
  <c r="K7" i="12" s="1"/>
  <c r="L7" i="12" s="1"/>
  <c r="G5" i="12"/>
  <c r="K5" i="12" s="1"/>
  <c r="L5" i="12" s="1"/>
  <c r="K3" i="12"/>
  <c r="L3" i="12" s="1"/>
  <c r="E4" i="11"/>
  <c r="F4" i="11" s="1"/>
  <c r="G4" i="11" s="1"/>
  <c r="E8" i="11"/>
  <c r="F8" i="11" s="1"/>
  <c r="G8" i="11" s="1"/>
  <c r="E5" i="11"/>
  <c r="F5" i="11" s="1"/>
  <c r="G5" i="11" s="1"/>
  <c r="E7" i="11"/>
  <c r="F7" i="11" s="1"/>
  <c r="G7" i="11" s="1"/>
  <c r="E6" i="11"/>
  <c r="F6" i="11" s="1"/>
  <c r="G6" i="11" s="1"/>
  <c r="E3" i="11"/>
  <c r="F3" i="11" s="1"/>
  <c r="G3" i="11" s="1"/>
  <c r="I3" i="10"/>
  <c r="J3" i="10" s="1"/>
  <c r="K3" i="10" s="1"/>
  <c r="I4" i="10"/>
  <c r="J4" i="10" s="1"/>
  <c r="K4" i="10" s="1"/>
  <c r="I5" i="10"/>
  <c r="J5" i="10" s="1"/>
  <c r="K5" i="10" s="1"/>
  <c r="I12" i="7"/>
  <c r="I12" i="8"/>
  <c r="E6" i="4"/>
  <c r="F6" i="4" s="1"/>
  <c r="G6" i="4" s="1"/>
  <c r="E8" i="4"/>
  <c r="F8" i="4" s="1"/>
  <c r="G8" i="4" s="1"/>
  <c r="E4" i="4"/>
  <c r="F4" i="4" s="1"/>
  <c r="G4" i="4" s="1"/>
  <c r="E3" i="4"/>
  <c r="F3" i="4" s="1"/>
  <c r="G3" i="4" s="1"/>
  <c r="E5" i="4"/>
  <c r="F5" i="4" s="1"/>
  <c r="G5" i="4" s="1"/>
  <c r="E7" i="4"/>
  <c r="F7" i="4" s="1"/>
  <c r="G7" i="4" s="1"/>
  <c r="J3" i="2" l="1"/>
  <c r="J4" i="2"/>
  <c r="G12" i="12"/>
  <c r="G5" i="5"/>
  <c r="K5" i="5" s="1"/>
  <c r="L5" i="5" s="1"/>
  <c r="G4" i="5"/>
  <c r="K4" i="5" s="1"/>
  <c r="L4" i="5" s="1"/>
  <c r="G7" i="5"/>
  <c r="K7" i="5" s="1"/>
  <c r="L7" i="5" s="1"/>
  <c r="G6" i="5"/>
  <c r="K6" i="5" s="1"/>
  <c r="L6" i="5" s="1"/>
  <c r="G8" i="5"/>
  <c r="K8" i="5" s="1"/>
  <c r="L8" i="5" s="1"/>
  <c r="N6" i="5"/>
  <c r="O6" i="5" s="1"/>
  <c r="P6" i="5" s="1"/>
  <c r="N8" i="5"/>
  <c r="O8" i="5" s="1"/>
  <c r="P8" i="5" s="1"/>
  <c r="N7" i="5"/>
  <c r="O7" i="5" s="1"/>
  <c r="P7" i="5" s="1"/>
  <c r="N5" i="5"/>
  <c r="O5" i="5" s="1"/>
  <c r="P5" i="5" s="1"/>
  <c r="O3" i="5"/>
  <c r="P3" i="5" s="1"/>
  <c r="N4" i="5"/>
  <c r="O4" i="5" s="1"/>
  <c r="P4" i="5" s="1"/>
  <c r="G12" i="3"/>
  <c r="I3" i="3" s="1"/>
  <c r="J3" i="3" s="1"/>
  <c r="J8" i="2"/>
  <c r="K3" i="2" s="1"/>
  <c r="I12" i="1"/>
  <c r="P12" i="12"/>
  <c r="M3" i="12"/>
  <c r="G12" i="11"/>
  <c r="I3" i="11" s="1"/>
  <c r="O3" i="11" s="1"/>
  <c r="K12" i="10"/>
  <c r="G12" i="4"/>
  <c r="I3" i="4" s="1"/>
  <c r="M3" i="5" l="1"/>
  <c r="P12" i="5"/>
  <c r="G12" i="5"/>
  <c r="O3" i="3"/>
  <c r="J3" i="11"/>
  <c r="K3" i="11" s="1"/>
  <c r="L3" i="11" s="1"/>
  <c r="P3" i="11"/>
  <c r="Q3" i="11" s="1"/>
  <c r="J3" i="4"/>
  <c r="O3" i="4"/>
  <c r="P3" i="3" l="1"/>
  <c r="Q3" i="3" s="1"/>
  <c r="K3" i="3"/>
  <c r="L3" i="3" s="1"/>
  <c r="L7" i="11"/>
  <c r="M7" i="11" s="1"/>
  <c r="N7" i="11" s="1"/>
  <c r="L5" i="11"/>
  <c r="M5" i="11" s="1"/>
  <c r="N5" i="11" s="1"/>
  <c r="L6" i="11"/>
  <c r="M6" i="11" s="1"/>
  <c r="N6" i="11" s="1"/>
  <c r="L8" i="11"/>
  <c r="M8" i="11" s="1"/>
  <c r="N8" i="11" s="1"/>
  <c r="L4" i="11"/>
  <c r="M4" i="11" s="1"/>
  <c r="N4" i="11" s="1"/>
  <c r="M3" i="11"/>
  <c r="N3" i="11" s="1"/>
  <c r="Q6" i="11"/>
  <c r="R6" i="11" s="1"/>
  <c r="S6" i="11" s="1"/>
  <c r="R3" i="11"/>
  <c r="S3" i="11" s="1"/>
  <c r="Q8" i="11"/>
  <c r="R8" i="11" s="1"/>
  <c r="S8" i="11" s="1"/>
  <c r="Q7" i="11"/>
  <c r="R7" i="11" s="1"/>
  <c r="S7" i="11" s="1"/>
  <c r="Q4" i="11"/>
  <c r="R4" i="11" s="1"/>
  <c r="S4" i="11" s="1"/>
  <c r="Q5" i="11"/>
  <c r="R5" i="11" s="1"/>
  <c r="S5" i="11" s="1"/>
  <c r="P3" i="4"/>
  <c r="I3" i="6" s="1"/>
  <c r="Q3" i="4"/>
  <c r="K3" i="4"/>
  <c r="L3" i="4" s="1"/>
  <c r="N3" i="6" l="1"/>
  <c r="G3" i="6"/>
  <c r="L7" i="3"/>
  <c r="M7" i="3" s="1"/>
  <c r="N7" i="3" s="1"/>
  <c r="L6" i="3"/>
  <c r="M6" i="3" s="1"/>
  <c r="N6" i="3" s="1"/>
  <c r="L5" i="3"/>
  <c r="M5" i="3" s="1"/>
  <c r="N5" i="3" s="1"/>
  <c r="L4" i="3"/>
  <c r="M4" i="3" s="1"/>
  <c r="N4" i="3" s="1"/>
  <c r="L8" i="3"/>
  <c r="M8" i="3" s="1"/>
  <c r="N8" i="3" s="1"/>
  <c r="M3" i="3"/>
  <c r="N3" i="3" s="1"/>
  <c r="Q7" i="3"/>
  <c r="R7" i="3" s="1"/>
  <c r="S7" i="3" s="1"/>
  <c r="Q6" i="3"/>
  <c r="R6" i="3" s="1"/>
  <c r="S6" i="3" s="1"/>
  <c r="Q5" i="3"/>
  <c r="R5" i="3" s="1"/>
  <c r="S5" i="3" s="1"/>
  <c r="Q4" i="3"/>
  <c r="R4" i="3" s="1"/>
  <c r="S4" i="3" s="1"/>
  <c r="Q8" i="3"/>
  <c r="R8" i="3" s="1"/>
  <c r="S8" i="3" s="1"/>
  <c r="R3" i="3"/>
  <c r="S3" i="3" s="1"/>
  <c r="N12" i="11"/>
  <c r="S12" i="11"/>
  <c r="L5" i="4"/>
  <c r="M5" i="4" s="1"/>
  <c r="N5" i="4" s="1"/>
  <c r="L6" i="4"/>
  <c r="M6" i="4" s="1"/>
  <c r="N6" i="4" s="1"/>
  <c r="M3" i="4"/>
  <c r="N3" i="4" s="1"/>
  <c r="L8" i="4"/>
  <c r="M8" i="4" s="1"/>
  <c r="N8" i="4" s="1"/>
  <c r="L7" i="4"/>
  <c r="M7" i="4" s="1"/>
  <c r="N7" i="4" s="1"/>
  <c r="L4" i="4"/>
  <c r="M4" i="4" s="1"/>
  <c r="N4" i="4" s="1"/>
  <c r="Q7" i="4"/>
  <c r="R7" i="4" s="1"/>
  <c r="S7" i="4" s="1"/>
  <c r="Q4" i="4"/>
  <c r="R4" i="4" s="1"/>
  <c r="S4" i="4" s="1"/>
  <c r="Q6" i="4"/>
  <c r="R6" i="4" s="1"/>
  <c r="S6" i="4" s="1"/>
  <c r="R3" i="4"/>
  <c r="S3" i="4" s="1"/>
  <c r="Q8" i="4"/>
  <c r="R8" i="4" s="1"/>
  <c r="S8" i="4" s="1"/>
  <c r="Q5" i="4"/>
  <c r="R5" i="4" s="1"/>
  <c r="S5" i="4" s="1"/>
  <c r="K3" i="6" l="1"/>
  <c r="L3" i="6" s="1"/>
  <c r="G4" i="6"/>
  <c r="K4" i="6" s="1"/>
  <c r="L4" i="6" s="1"/>
  <c r="G6" i="6"/>
  <c r="K6" i="6" s="1"/>
  <c r="L6" i="6" s="1"/>
  <c r="G7" i="6"/>
  <c r="K7" i="6" s="1"/>
  <c r="L7" i="6" s="1"/>
  <c r="G8" i="6"/>
  <c r="K8" i="6" s="1"/>
  <c r="L8" i="6" s="1"/>
  <c r="G5" i="6"/>
  <c r="K5" i="6" s="1"/>
  <c r="L5" i="6" s="1"/>
  <c r="N5" i="6"/>
  <c r="O5" i="6" s="1"/>
  <c r="P5" i="6" s="1"/>
  <c r="N4" i="6"/>
  <c r="O4" i="6" s="1"/>
  <c r="P4" i="6" s="1"/>
  <c r="N8" i="6"/>
  <c r="O8" i="6" s="1"/>
  <c r="P8" i="6" s="1"/>
  <c r="O3" i="6"/>
  <c r="P3" i="6" s="1"/>
  <c r="N7" i="6"/>
  <c r="O7" i="6" s="1"/>
  <c r="P7" i="6" s="1"/>
  <c r="N6" i="6"/>
  <c r="O6" i="6" s="1"/>
  <c r="P6" i="6" s="1"/>
  <c r="Q9" i="3"/>
  <c r="S12" i="3"/>
  <c r="N12" i="3"/>
  <c r="N12" i="4"/>
  <c r="S12" i="4"/>
  <c r="P12" i="6" l="1"/>
  <c r="M3" i="6"/>
</calcChain>
</file>

<file path=xl/sharedStrings.xml><?xml version="1.0" encoding="utf-8"?>
<sst xmlns="http://schemas.openxmlformats.org/spreadsheetml/2006/main" count="1137" uniqueCount="72">
  <si>
    <t>Goals (x)</t>
  </si>
  <si>
    <t>Frequency, f(x)</t>
  </si>
  <si>
    <t>Goal</t>
  </si>
  <si>
    <t>Pooled Goal</t>
  </si>
  <si>
    <t>f(x) · x</t>
  </si>
  <si>
    <t>l</t>
  </si>
  <si>
    <t>Sum</t>
  </si>
  <si>
    <t>Predicted</t>
  </si>
  <si>
    <t>Probability</t>
  </si>
  <si>
    <t>Goals</t>
  </si>
  <si>
    <t>Chi-square</t>
  </si>
  <si>
    <t>Test</t>
  </si>
  <si>
    <t>Chi-Square Statistic</t>
  </si>
  <si>
    <t>Relative</t>
  </si>
  <si>
    <t>Frequency</t>
  </si>
  <si>
    <t>Theoretical</t>
  </si>
  <si>
    <t>f</t>
  </si>
  <si>
    <t xml:space="preserve">Frequency </t>
  </si>
  <si>
    <t>Weight</t>
  </si>
  <si>
    <t>Squared</t>
  </si>
  <si>
    <t>Deviations</t>
  </si>
  <si>
    <t>Weighted</t>
  </si>
  <si>
    <t>Squared Deviation</t>
  </si>
  <si>
    <t>Sum of Weighted</t>
  </si>
  <si>
    <t>k</t>
  </si>
  <si>
    <t>p</t>
  </si>
  <si>
    <t>Methods of Moments</t>
  </si>
  <si>
    <t xml:space="preserve"> </t>
  </si>
  <si>
    <t>Chi-Square</t>
  </si>
  <si>
    <t>Corrected Methods of Moments</t>
  </si>
  <si>
    <t>Sum of</t>
  </si>
  <si>
    <t>Deviation</t>
  </si>
  <si>
    <t xml:space="preserve">Predicted </t>
  </si>
  <si>
    <t>b</t>
  </si>
  <si>
    <t>a</t>
  </si>
  <si>
    <t>b-a</t>
  </si>
  <si>
    <t>Team</t>
  </si>
  <si>
    <t>Average</t>
  </si>
  <si>
    <t>Goals Scored</t>
  </si>
  <si>
    <t>Rank</t>
  </si>
  <si>
    <t>Rating</t>
  </si>
  <si>
    <t>Zero-Averaged</t>
  </si>
  <si>
    <t>Home</t>
  </si>
  <si>
    <t>Advantage</t>
  </si>
  <si>
    <t>Date</t>
  </si>
  <si>
    <t>Home Club</t>
  </si>
  <si>
    <t>Away Club</t>
  </si>
  <si>
    <t>Away</t>
  </si>
  <si>
    <t>MOV</t>
  </si>
  <si>
    <t>Error</t>
  </si>
  <si>
    <t>Squared Error</t>
  </si>
  <si>
    <t>Actual</t>
  </si>
  <si>
    <t>F.C. Barcelona</t>
  </si>
  <si>
    <t>Real Betis B.S.</t>
  </si>
  <si>
    <t>RC Celta de Vigo</t>
  </si>
  <si>
    <t>C.D. Leganés</t>
  </si>
  <si>
    <t>R.C. Deportivo</t>
  </si>
  <si>
    <t>S.D. Eibar</t>
  </si>
  <si>
    <t>Málaga C.F.</t>
  </si>
  <si>
    <t>Real Sociedad</t>
  </si>
  <si>
    <t>Real Madrid C.F.</t>
  </si>
  <si>
    <t>Valencia C.F.</t>
  </si>
  <si>
    <t>U.D. Las Palmas</t>
  </si>
  <si>
    <t>Sevilla F.C.</t>
  </si>
  <si>
    <t>R.C.D. Espanyol</t>
  </si>
  <si>
    <t>At. de Madrid</t>
  </si>
  <si>
    <t>C.D. Alavés</t>
  </si>
  <si>
    <t>Athletic Club</t>
  </si>
  <si>
    <t>Villarreal C.F.</t>
  </si>
  <si>
    <t>Girona F.C.</t>
  </si>
  <si>
    <t>Getafe C.F.</t>
  </si>
  <si>
    <t>Levante U.D.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</si>
</sst>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00"/>
    <numFmt numFmtId="166" formatCode="0.0000"/>
    <numFmt numFmtId="167" formatCode="0.000"/>
    <numFmt numFmtId="168" formatCode="0.0000000"/>
    <numFmt numFmtId="169" formatCode="[$-409]d\-mmm\-yy;@"/>
  </numFmts>
  <fonts count="4" x14ac:knownFonts="1">
    <font>
      <sz val="10"/>
      <color theme="1"/>
      <name val="Tahoma"/>
      <family val="2"/>
    </font>
    <font>
      <sz val="10"/>
      <color theme="1"/>
      <name val="Symbol"/>
      <family val="1"/>
      <charset val="2"/>
    </font>
    <font>
      <i/>
      <sz val="10"/>
      <color theme="1"/>
      <name val="Tahoma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1" xfId="0" applyNumberFormat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1</xdr:row>
      <xdr:rowOff>14287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33775" y="1762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533775" y="1762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9525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2790825" y="171450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790825" y="171450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373380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73380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9525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SpPr txBox="1"/>
          </xdr:nvSpPr>
          <xdr:spPr>
            <a:xfrm>
              <a:off x="2790825" y="171450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790825" y="171450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SpPr txBox="1"/>
          </xdr:nvSpPr>
          <xdr:spPr>
            <a:xfrm>
              <a:off x="373380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73380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</xdr:row>
      <xdr:rowOff>0</xdr:rowOff>
    </xdr:from>
    <xdr:ext cx="475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3286125" y="161925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286125" y="161925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𝑥−𝑥 ̅</a:t>
              </a:r>
              <a:r>
                <a:rPr lang="en-US" sz="1100" b="0" i="0">
                  <a:latin typeface="Cambria Math" panose="02040503050406030204" pitchFamily="18" charset="0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0</xdr:row>
      <xdr:rowOff>152400</xdr:rowOff>
    </xdr:from>
    <xdr:ext cx="5326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4010025" y="152400"/>
              <a:ext cx="532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010025" y="152400"/>
              <a:ext cx="532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𝑥−𝑥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0</xdr:row>
      <xdr:rowOff>152400</xdr:rowOff>
    </xdr:from>
    <xdr:ext cx="91076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4724400" y="152400"/>
              <a:ext cx="91076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724400" y="152400"/>
              <a:ext cx="91076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𝑥−𝑥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285750</xdr:colOff>
      <xdr:row>1</xdr:row>
      <xdr:rowOff>0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6705600" y="161925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705600" y="161925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</xdr:row>
      <xdr:rowOff>0</xdr:rowOff>
    </xdr:from>
    <xdr:ext cx="475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86125" y="161925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286125" y="161925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𝑥−𝑥 ̅</a:t>
              </a:r>
              <a:r>
                <a:rPr lang="en-US" sz="1100" b="0" i="0">
                  <a:latin typeface="Cambria Math" panose="02040503050406030204" pitchFamily="18" charset="0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0</xdr:row>
      <xdr:rowOff>152400</xdr:rowOff>
    </xdr:from>
    <xdr:ext cx="5326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010025" y="152400"/>
              <a:ext cx="532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010025" y="152400"/>
              <a:ext cx="532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𝑥−𝑥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0</xdr:row>
      <xdr:rowOff>152400</xdr:rowOff>
    </xdr:from>
    <xdr:ext cx="91076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724400" y="152400"/>
              <a:ext cx="91076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724400" y="152400"/>
              <a:ext cx="91076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𝑥−𝑥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285750</xdr:colOff>
      <xdr:row>1</xdr:row>
      <xdr:rowOff>0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6705600" y="161925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705600" y="161925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</xdr:row>
      <xdr:rowOff>0</xdr:rowOff>
    </xdr:from>
    <xdr:ext cx="475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3286125" y="161925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286125" y="161925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𝑥−𝑥 ̅</a:t>
              </a:r>
              <a:r>
                <a:rPr lang="en-US" sz="1100" b="0" i="0">
                  <a:latin typeface="Cambria Math" panose="02040503050406030204" pitchFamily="18" charset="0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0</xdr:row>
      <xdr:rowOff>152400</xdr:rowOff>
    </xdr:from>
    <xdr:ext cx="5326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4010025" y="152400"/>
              <a:ext cx="532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010025" y="152400"/>
              <a:ext cx="532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𝑥−𝑥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0</xdr:row>
      <xdr:rowOff>152400</xdr:rowOff>
    </xdr:from>
    <xdr:ext cx="91076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4724400" y="152400"/>
              <a:ext cx="91076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724400" y="152400"/>
              <a:ext cx="91076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𝑥−𝑥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285750</xdr:colOff>
      <xdr:row>1</xdr:row>
      <xdr:rowOff>0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6705600" y="161925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705600" y="161925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626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1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34480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448050" y="161925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0</xdr:row>
      <xdr:rowOff>152400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3486150" y="1524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486150" y="1524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0</xdr:row>
      <xdr:rowOff>152400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3486150" y="1524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486150" y="1524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0</xdr:rowOff>
    </xdr:from>
    <xdr:ext cx="4919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543175" y="161925"/>
              <a:ext cx="4919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0</xdr:row>
      <xdr:rowOff>152400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3486150" y="1524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486150" y="1524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2"/>
  <sheetViews>
    <sheetView workbookViewId="0">
      <selection activeCell="G3" sqref="G3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</cols>
  <sheetData>
    <row r="1" spans="1:9" x14ac:dyDescent="0.2">
      <c r="A1" s="3"/>
      <c r="B1" s="4" t="s">
        <v>2</v>
      </c>
      <c r="C1" s="3" t="s">
        <v>3</v>
      </c>
      <c r="G1" s="4" t="s">
        <v>7</v>
      </c>
      <c r="H1" s="4" t="s">
        <v>7</v>
      </c>
      <c r="I1" s="4" t="s">
        <v>10</v>
      </c>
    </row>
    <row r="2" spans="1:9" x14ac:dyDescent="0.2">
      <c r="A2" s="3" t="s">
        <v>0</v>
      </c>
      <c r="B2" s="3" t="s">
        <v>1</v>
      </c>
      <c r="C2" s="3" t="s">
        <v>1</v>
      </c>
      <c r="D2" s="1" t="s">
        <v>4</v>
      </c>
      <c r="E2" s="1"/>
      <c r="F2" s="2" t="s">
        <v>5</v>
      </c>
      <c r="G2" s="4" t="s">
        <v>8</v>
      </c>
      <c r="H2" s="4" t="s">
        <v>9</v>
      </c>
      <c r="I2" s="4" t="s">
        <v>11</v>
      </c>
    </row>
    <row r="3" spans="1:9" x14ac:dyDescent="0.2">
      <c r="A3">
        <v>0</v>
      </c>
      <c r="B3">
        <v>8</v>
      </c>
      <c r="C3">
        <f>B3</f>
        <v>8</v>
      </c>
      <c r="D3">
        <f>C3*A3</f>
        <v>0</v>
      </c>
      <c r="E3">
        <f>D12/C12</f>
        <v>1.875</v>
      </c>
      <c r="F3">
        <f>E3</f>
        <v>1.875</v>
      </c>
      <c r="G3">
        <f>EXP(-$F$3)*$F$3^A3/FACT(A3)</f>
        <v>0.15335496684492847</v>
      </c>
      <c r="H3">
        <f>G3*$B$12</f>
        <v>6.1341986737971386</v>
      </c>
      <c r="I3">
        <f>POWER(C3-H3,2)/H3</f>
        <v>0.56750926632531862</v>
      </c>
    </row>
    <row r="4" spans="1:9" x14ac:dyDescent="0.2">
      <c r="A4">
        <v>1</v>
      </c>
      <c r="B4">
        <v>13</v>
      </c>
      <c r="C4">
        <f t="shared" ref="C4:C7" si="0">B4</f>
        <v>13</v>
      </c>
      <c r="D4">
        <f t="shared" ref="D4:D8" si="1">C4*A4</f>
        <v>13</v>
      </c>
      <c r="G4">
        <f t="shared" ref="G4:G8" si="2">EXP(-$F$3)*$F$3^A4/FACT(A4)</f>
        <v>0.2875405628342409</v>
      </c>
      <c r="H4">
        <f t="shared" ref="H4:H8" si="3">G4*$B$12</f>
        <v>11.501622513369636</v>
      </c>
      <c r="I4">
        <f t="shared" ref="I4:I8" si="4">POWER(C4-H4,2)/H4</f>
        <v>0.1952015978468214</v>
      </c>
    </row>
    <row r="5" spans="1:9" x14ac:dyDescent="0.2">
      <c r="A5">
        <v>2</v>
      </c>
      <c r="B5">
        <v>6</v>
      </c>
      <c r="C5">
        <f t="shared" si="0"/>
        <v>6</v>
      </c>
      <c r="D5">
        <f t="shared" si="1"/>
        <v>12</v>
      </c>
      <c r="G5">
        <f t="shared" si="2"/>
        <v>0.26956927765710081</v>
      </c>
      <c r="H5">
        <f t="shared" si="3"/>
        <v>10.782771106284033</v>
      </c>
      <c r="I5">
        <f t="shared" si="4"/>
        <v>2.1214304958930503</v>
      </c>
    </row>
    <row r="6" spans="1:9" x14ac:dyDescent="0.2">
      <c r="A6">
        <v>3</v>
      </c>
      <c r="B6">
        <v>6</v>
      </c>
      <c r="C6">
        <f t="shared" si="0"/>
        <v>6</v>
      </c>
      <c r="D6">
        <f t="shared" si="1"/>
        <v>18</v>
      </c>
      <c r="G6">
        <f t="shared" si="2"/>
        <v>0.16848079853568801</v>
      </c>
      <c r="H6">
        <f t="shared" si="3"/>
        <v>6.7392319414275201</v>
      </c>
      <c r="I6">
        <f t="shared" si="4"/>
        <v>8.1086964801948533E-2</v>
      </c>
    </row>
    <row r="7" spans="1:9" x14ac:dyDescent="0.2">
      <c r="A7">
        <v>4</v>
      </c>
      <c r="B7">
        <v>3</v>
      </c>
      <c r="C7">
        <f t="shared" si="0"/>
        <v>3</v>
      </c>
      <c r="D7">
        <f t="shared" si="1"/>
        <v>12</v>
      </c>
      <c r="G7">
        <f t="shared" si="2"/>
        <v>7.8975374313603755E-2</v>
      </c>
      <c r="H7">
        <f t="shared" si="3"/>
        <v>3.1590149725441501</v>
      </c>
      <c r="I7">
        <f t="shared" si="4"/>
        <v>8.0043183438452091E-3</v>
      </c>
    </row>
    <row r="8" spans="1:9" x14ac:dyDescent="0.2">
      <c r="A8">
        <v>5</v>
      </c>
      <c r="B8">
        <v>3</v>
      </c>
      <c r="C8">
        <f>SUM(B8:B11)</f>
        <v>4</v>
      </c>
      <c r="D8">
        <f t="shared" si="1"/>
        <v>20</v>
      </c>
      <c r="G8">
        <f t="shared" si="2"/>
        <v>2.961576536760141E-2</v>
      </c>
      <c r="H8">
        <f t="shared" si="3"/>
        <v>1.1846306147040564</v>
      </c>
      <c r="I8">
        <f t="shared" si="4"/>
        <v>6.6909504762729801</v>
      </c>
    </row>
    <row r="9" spans="1:9" x14ac:dyDescent="0.2">
      <c r="A9">
        <v>6</v>
      </c>
      <c r="B9">
        <v>0</v>
      </c>
    </row>
    <row r="10" spans="1:9" x14ac:dyDescent="0.2">
      <c r="A10">
        <v>7</v>
      </c>
      <c r="B10">
        <v>1</v>
      </c>
    </row>
    <row r="11" spans="1:9" x14ac:dyDescent="0.2">
      <c r="A11">
        <v>8</v>
      </c>
      <c r="B11">
        <v>0</v>
      </c>
    </row>
    <row r="12" spans="1:9" x14ac:dyDescent="0.2">
      <c r="A12" s="3" t="s">
        <v>6</v>
      </c>
      <c r="B12">
        <f>SUM(B3:B11)</f>
        <v>40</v>
      </c>
      <c r="C12">
        <f t="shared" ref="C12" si="5">SUM(C3:C11)</f>
        <v>40</v>
      </c>
      <c r="D12">
        <f>SUM(D3:D11)</f>
        <v>75</v>
      </c>
      <c r="G12" s="26" t="s">
        <v>12</v>
      </c>
      <c r="H12" s="26"/>
      <c r="I12" s="5">
        <f>SUM(I3:I11)</f>
        <v>9.6641831194839654</v>
      </c>
    </row>
  </sheetData>
  <mergeCells count="1">
    <mergeCell ref="G12:H12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12"/>
  <sheetViews>
    <sheetView workbookViewId="0">
      <selection activeCell="A3" sqref="A3:B11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</cols>
  <sheetData>
    <row r="1" spans="1:9" x14ac:dyDescent="0.2">
      <c r="A1" s="3"/>
      <c r="B1" s="4" t="s">
        <v>2</v>
      </c>
      <c r="C1" s="3" t="s">
        <v>3</v>
      </c>
      <c r="G1" s="1" t="s">
        <v>7</v>
      </c>
      <c r="H1" s="1" t="s">
        <v>7</v>
      </c>
      <c r="I1" s="1" t="s">
        <v>28</v>
      </c>
    </row>
    <row r="2" spans="1:9" x14ac:dyDescent="0.2">
      <c r="A2" s="3" t="s">
        <v>0</v>
      </c>
      <c r="B2" s="3" t="s">
        <v>1</v>
      </c>
      <c r="C2" s="3" t="s">
        <v>1</v>
      </c>
      <c r="F2" s="4" t="s">
        <v>25</v>
      </c>
      <c r="G2" s="1" t="s">
        <v>8</v>
      </c>
      <c r="H2" s="1" t="s">
        <v>9</v>
      </c>
      <c r="I2" s="1" t="s">
        <v>11</v>
      </c>
    </row>
    <row r="3" spans="1:9" x14ac:dyDescent="0.2">
      <c r="A3">
        <v>0</v>
      </c>
      <c r="B3">
        <v>8</v>
      </c>
      <c r="C3">
        <f>B3</f>
        <v>8</v>
      </c>
      <c r="D3" s="1">
        <f>C3*A3</f>
        <v>0</v>
      </c>
      <c r="E3" s="1">
        <f>D12/C12</f>
        <v>1.7894736842105263</v>
      </c>
      <c r="F3" s="1">
        <f>1/(E3+1)</f>
        <v>0.35849056603773582</v>
      </c>
      <c r="G3" s="8">
        <f>POWER(1-$F$3,$A3)*$F$3</f>
        <v>0.35849056603773582</v>
      </c>
      <c r="H3" s="13">
        <f>$C$12*G3</f>
        <v>13.622641509433961</v>
      </c>
      <c r="I3" s="10">
        <f>(H3-C3)^2/H3</f>
        <v>2.3207024512622167</v>
      </c>
    </row>
    <row r="4" spans="1:9" x14ac:dyDescent="0.2">
      <c r="A4">
        <v>1</v>
      </c>
      <c r="B4">
        <v>13</v>
      </c>
      <c r="C4">
        <f t="shared" ref="C4:C7" si="0">B4</f>
        <v>13</v>
      </c>
      <c r="D4" s="1">
        <f t="shared" ref="D4:D8" si="1">C4*A4</f>
        <v>13</v>
      </c>
      <c r="G4" s="8">
        <f t="shared" ref="G4:G8" si="2">POWER(1-$F$3,$A4)*$F$3</f>
        <v>0.22997508009967962</v>
      </c>
      <c r="H4" s="13">
        <f t="shared" ref="H4:H8" si="3">$C$12*G4</f>
        <v>8.7390530437878251</v>
      </c>
      <c r="I4" s="10">
        <f t="shared" ref="I4:I8" si="4">(H4-C4)^2/H4</f>
        <v>2.0775327570027504</v>
      </c>
    </row>
    <row r="5" spans="1:9" x14ac:dyDescent="0.2">
      <c r="A5">
        <v>2</v>
      </c>
      <c r="B5">
        <v>5</v>
      </c>
      <c r="C5">
        <f t="shared" si="0"/>
        <v>5</v>
      </c>
      <c r="D5" s="1">
        <f t="shared" si="1"/>
        <v>10</v>
      </c>
      <c r="G5" s="8">
        <f t="shared" si="2"/>
        <v>0.14753118346017183</v>
      </c>
      <c r="H5" s="13">
        <f t="shared" si="3"/>
        <v>5.6061849714865293</v>
      </c>
      <c r="I5" s="10">
        <f t="shared" si="4"/>
        <v>6.5545504032609364E-2</v>
      </c>
    </row>
    <row r="6" spans="1:9" x14ac:dyDescent="0.2">
      <c r="A6">
        <v>3</v>
      </c>
      <c r="B6">
        <v>6</v>
      </c>
      <c r="C6">
        <f t="shared" si="0"/>
        <v>6</v>
      </c>
      <c r="D6" s="1">
        <f t="shared" si="1"/>
        <v>18</v>
      </c>
      <c r="G6" s="8">
        <f t="shared" si="2"/>
        <v>9.46426459933178E-2</v>
      </c>
      <c r="H6" s="13">
        <f t="shared" si="3"/>
        <v>3.5964205477460762</v>
      </c>
      <c r="I6" s="10">
        <f t="shared" si="4"/>
        <v>1.6063733666848041</v>
      </c>
    </row>
    <row r="7" spans="1:9" x14ac:dyDescent="0.2">
      <c r="A7">
        <v>4</v>
      </c>
      <c r="B7">
        <v>3</v>
      </c>
      <c r="C7">
        <f t="shared" si="0"/>
        <v>3</v>
      </c>
      <c r="D7" s="1">
        <f t="shared" si="1"/>
        <v>12</v>
      </c>
      <c r="G7" s="8">
        <f t="shared" si="2"/>
        <v>6.071415025986425E-2</v>
      </c>
      <c r="H7" s="13">
        <f t="shared" si="3"/>
        <v>2.3071377098748416</v>
      </c>
      <c r="I7" s="10">
        <f t="shared" si="4"/>
        <v>0.20807520549066905</v>
      </c>
    </row>
    <row r="8" spans="1:9" x14ac:dyDescent="0.2">
      <c r="A8">
        <v>5</v>
      </c>
      <c r="B8">
        <v>2</v>
      </c>
      <c r="C8">
        <f>SUM(B8:B11)</f>
        <v>3</v>
      </c>
      <c r="D8" s="1">
        <f t="shared" si="1"/>
        <v>15</v>
      </c>
      <c r="G8" s="8">
        <f t="shared" si="2"/>
        <v>3.8948700166705374E-2</v>
      </c>
      <c r="H8" s="13">
        <f t="shared" si="3"/>
        <v>1.4800506063348042</v>
      </c>
      <c r="I8" s="10">
        <f t="shared" si="4"/>
        <v>1.5609237612653579</v>
      </c>
    </row>
    <row r="9" spans="1:9" x14ac:dyDescent="0.2">
      <c r="A9">
        <v>6</v>
      </c>
      <c r="B9">
        <v>0</v>
      </c>
      <c r="I9" s="10"/>
    </row>
    <row r="10" spans="1:9" x14ac:dyDescent="0.2">
      <c r="A10">
        <v>7</v>
      </c>
      <c r="B10">
        <v>1</v>
      </c>
      <c r="I10" s="10"/>
    </row>
    <row r="11" spans="1:9" x14ac:dyDescent="0.2">
      <c r="A11">
        <v>8</v>
      </c>
      <c r="B11">
        <v>0</v>
      </c>
      <c r="I11" s="10"/>
    </row>
    <row r="12" spans="1:9" x14ac:dyDescent="0.2">
      <c r="A12" s="3" t="s">
        <v>6</v>
      </c>
      <c r="B12">
        <f>SUM(B3:B11)</f>
        <v>38</v>
      </c>
      <c r="C12">
        <f t="shared" ref="C12" si="5">SUM(C3:C11)</f>
        <v>38</v>
      </c>
      <c r="D12" s="1">
        <f>SUM(D3:D8)</f>
        <v>68</v>
      </c>
      <c r="G12" s="26" t="s">
        <v>12</v>
      </c>
      <c r="H12" s="26"/>
      <c r="I12" s="14">
        <f>SUM(I3:I11)</f>
        <v>7.8391530457384082</v>
      </c>
    </row>
  </sheetData>
  <mergeCells count="1">
    <mergeCell ref="G12:H12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12"/>
  <sheetViews>
    <sheetView workbookViewId="0">
      <selection activeCell="C3" sqref="C3:C12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</cols>
  <sheetData>
    <row r="1" spans="1:9" x14ac:dyDescent="0.2">
      <c r="A1" s="3"/>
      <c r="B1" s="4" t="s">
        <v>2</v>
      </c>
      <c r="C1" s="3" t="s">
        <v>3</v>
      </c>
      <c r="G1" s="1" t="s">
        <v>7</v>
      </c>
      <c r="H1" s="1" t="s">
        <v>7</v>
      </c>
      <c r="I1" s="1" t="s">
        <v>28</v>
      </c>
    </row>
    <row r="2" spans="1:9" x14ac:dyDescent="0.2">
      <c r="A2" s="3" t="s">
        <v>0</v>
      </c>
      <c r="B2" s="3" t="s">
        <v>1</v>
      </c>
      <c r="C2" s="3" t="s">
        <v>1</v>
      </c>
      <c r="F2" s="4" t="s">
        <v>25</v>
      </c>
      <c r="G2" s="1" t="s">
        <v>8</v>
      </c>
      <c r="H2" s="1" t="s">
        <v>9</v>
      </c>
      <c r="I2" s="1" t="s">
        <v>11</v>
      </c>
    </row>
    <row r="3" spans="1:9" x14ac:dyDescent="0.2">
      <c r="A3">
        <v>0</v>
      </c>
      <c r="B3">
        <v>4</v>
      </c>
      <c r="C3">
        <f>B3</f>
        <v>4</v>
      </c>
      <c r="D3" s="1">
        <f>C3*A3</f>
        <v>0</v>
      </c>
      <c r="E3" s="1">
        <f>D12/C12</f>
        <v>1.5</v>
      </c>
      <c r="F3" s="1">
        <f>1/(E3+1)</f>
        <v>0.4</v>
      </c>
      <c r="G3" s="8">
        <f>POWER(1-$F$3,$A3)*$F$3</f>
        <v>0.4</v>
      </c>
      <c r="H3" s="13">
        <f>$C$12*G3</f>
        <v>9.6000000000000014</v>
      </c>
      <c r="I3" s="10">
        <f>(H3-C3)^2/H3</f>
        <v>3.2666666666666679</v>
      </c>
    </row>
    <row r="4" spans="1:9" x14ac:dyDescent="0.2">
      <c r="A4">
        <v>1</v>
      </c>
      <c r="B4">
        <v>9</v>
      </c>
      <c r="C4">
        <f t="shared" ref="C4:C7" si="0">B4</f>
        <v>9</v>
      </c>
      <c r="D4" s="1">
        <f t="shared" ref="D4:D8" si="1">C4*A4</f>
        <v>9</v>
      </c>
      <c r="G4" s="8">
        <f t="shared" ref="G4:G8" si="2">POWER(1-$F$3,$A4)*$F$3</f>
        <v>0.24</v>
      </c>
      <c r="H4" s="13">
        <f t="shared" ref="H4:H8" si="3">$C$12*G4</f>
        <v>5.76</v>
      </c>
      <c r="I4" s="10">
        <f t="shared" ref="I4:I8" si="4">(H4-C4)^2/H4</f>
        <v>1.8225000000000005</v>
      </c>
    </row>
    <row r="5" spans="1:9" x14ac:dyDescent="0.2">
      <c r="A5">
        <v>2</v>
      </c>
      <c r="B5">
        <v>7</v>
      </c>
      <c r="C5">
        <f t="shared" si="0"/>
        <v>7</v>
      </c>
      <c r="D5" s="1">
        <f t="shared" si="1"/>
        <v>14</v>
      </c>
      <c r="G5" s="8">
        <f t="shared" si="2"/>
        <v>0.14399999999999999</v>
      </c>
      <c r="H5" s="13">
        <f t="shared" si="3"/>
        <v>3.4559999999999995</v>
      </c>
      <c r="I5" s="10">
        <f t="shared" si="4"/>
        <v>3.6342407407407422</v>
      </c>
    </row>
    <row r="6" spans="1:9" x14ac:dyDescent="0.2">
      <c r="A6">
        <v>3</v>
      </c>
      <c r="B6">
        <v>3</v>
      </c>
      <c r="C6">
        <f t="shared" si="0"/>
        <v>3</v>
      </c>
      <c r="D6" s="1">
        <f t="shared" si="1"/>
        <v>9</v>
      </c>
      <c r="G6" s="8">
        <f t="shared" si="2"/>
        <v>8.6400000000000005E-2</v>
      </c>
      <c r="H6" s="13">
        <f t="shared" si="3"/>
        <v>2.0735999999999999</v>
      </c>
      <c r="I6" s="10">
        <f t="shared" si="4"/>
        <v>0.4138777777777779</v>
      </c>
    </row>
    <row r="7" spans="1:9" x14ac:dyDescent="0.2">
      <c r="A7">
        <v>4</v>
      </c>
      <c r="B7">
        <v>1</v>
      </c>
      <c r="C7">
        <f t="shared" si="0"/>
        <v>1</v>
      </c>
      <c r="D7" s="1">
        <f t="shared" si="1"/>
        <v>4</v>
      </c>
      <c r="G7" s="8">
        <f t="shared" si="2"/>
        <v>5.1839999999999997E-2</v>
      </c>
      <c r="H7" s="13">
        <f t="shared" si="3"/>
        <v>1.2441599999999999</v>
      </c>
      <c r="I7" s="10">
        <f t="shared" si="4"/>
        <v>4.791514403292179E-2</v>
      </c>
    </row>
    <row r="8" spans="1:9" x14ac:dyDescent="0.2">
      <c r="A8">
        <v>5</v>
      </c>
      <c r="B8">
        <v>0</v>
      </c>
      <c r="C8">
        <f>SUM(B8:B11)</f>
        <v>0</v>
      </c>
      <c r="D8" s="1">
        <f t="shared" si="1"/>
        <v>0</v>
      </c>
      <c r="G8" s="8">
        <f t="shared" si="2"/>
        <v>3.1104E-2</v>
      </c>
      <c r="H8" s="13">
        <f t="shared" si="3"/>
        <v>0.74649600000000005</v>
      </c>
      <c r="I8" s="10">
        <f t="shared" si="4"/>
        <v>0.74649600000000005</v>
      </c>
    </row>
    <row r="9" spans="1:9" x14ac:dyDescent="0.2">
      <c r="A9">
        <v>6</v>
      </c>
      <c r="B9">
        <v>0</v>
      </c>
      <c r="I9" s="10"/>
    </row>
    <row r="10" spans="1:9" x14ac:dyDescent="0.2">
      <c r="A10">
        <v>7</v>
      </c>
      <c r="B10">
        <v>0</v>
      </c>
      <c r="I10" s="10"/>
    </row>
    <row r="11" spans="1:9" x14ac:dyDescent="0.2">
      <c r="A11">
        <v>8</v>
      </c>
      <c r="B11">
        <v>0</v>
      </c>
      <c r="I11" s="10"/>
    </row>
    <row r="12" spans="1:9" x14ac:dyDescent="0.2">
      <c r="A12" s="3" t="s">
        <v>6</v>
      </c>
      <c r="B12">
        <f>SUM(B3:B11)</f>
        <v>24</v>
      </c>
      <c r="C12">
        <f t="shared" ref="C12" si="5">SUM(C3:C11)</f>
        <v>24</v>
      </c>
      <c r="D12" s="1">
        <f>SUM(D3:D8)</f>
        <v>36</v>
      </c>
      <c r="G12" s="26" t="s">
        <v>12</v>
      </c>
      <c r="H12" s="26"/>
      <c r="I12" s="14">
        <f>SUM(I3:I11)</f>
        <v>9.9316963292181111</v>
      </c>
    </row>
  </sheetData>
  <mergeCells count="1">
    <mergeCell ref="G12:H12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"/>
  <sheetViews>
    <sheetView workbookViewId="0">
      <selection activeCell="J3" sqref="J3"/>
    </sheetView>
  </sheetViews>
  <sheetFormatPr baseColWidth="10" defaultRowHeight="12.75" x14ac:dyDescent="0.2"/>
  <cols>
    <col min="2" max="3" width="14" bestFit="1" customWidth="1"/>
  </cols>
  <sheetData>
    <row r="1" spans="1:11" x14ac:dyDescent="0.2">
      <c r="A1" s="3"/>
      <c r="B1" s="4" t="s">
        <v>2</v>
      </c>
      <c r="C1" s="4" t="s">
        <v>3</v>
      </c>
      <c r="I1" s="4" t="s">
        <v>7</v>
      </c>
      <c r="J1" s="4" t="s">
        <v>7</v>
      </c>
      <c r="K1" s="4" t="s">
        <v>28</v>
      </c>
    </row>
    <row r="2" spans="1:11" x14ac:dyDescent="0.2">
      <c r="A2" s="3" t="s">
        <v>0</v>
      </c>
      <c r="B2" s="3" t="s">
        <v>1</v>
      </c>
      <c r="C2" s="3" t="s">
        <v>1</v>
      </c>
      <c r="F2" s="4" t="s">
        <v>33</v>
      </c>
      <c r="G2" s="4" t="s">
        <v>34</v>
      </c>
      <c r="H2" s="4" t="s">
        <v>35</v>
      </c>
      <c r="I2" s="4" t="s">
        <v>8</v>
      </c>
      <c r="J2" s="4" t="s">
        <v>9</v>
      </c>
      <c r="K2" s="4" t="s">
        <v>11</v>
      </c>
    </row>
    <row r="3" spans="1:11" x14ac:dyDescent="0.2">
      <c r="A3">
        <v>0</v>
      </c>
      <c r="B3">
        <v>6</v>
      </c>
      <c r="C3">
        <f>B3</f>
        <v>6</v>
      </c>
      <c r="D3">
        <f>C3*A3</f>
        <v>0</v>
      </c>
      <c r="E3" s="1">
        <f>D12/C12</f>
        <v>1.625</v>
      </c>
      <c r="F3" s="1">
        <f>ROUND(2*E3,0)</f>
        <v>3</v>
      </c>
      <c r="G3" s="15">
        <f>A3</f>
        <v>0</v>
      </c>
      <c r="H3" s="1">
        <f>F3-G3+1</f>
        <v>4</v>
      </c>
      <c r="I3">
        <f>IF(A3&lt;=$F$3,1/$H$3,0)</f>
        <v>0.25</v>
      </c>
      <c r="J3">
        <f>I3*$C$12</f>
        <v>6</v>
      </c>
      <c r="K3" s="12">
        <f>IFERROR((J3-C3)^2/J3,0)</f>
        <v>0</v>
      </c>
    </row>
    <row r="4" spans="1:11" x14ac:dyDescent="0.2">
      <c r="A4">
        <v>1</v>
      </c>
      <c r="B4">
        <v>6</v>
      </c>
      <c r="C4">
        <f t="shared" ref="C4:C7" si="0">B4</f>
        <v>6</v>
      </c>
      <c r="D4">
        <f t="shared" ref="D4:D8" si="1">C4*A4</f>
        <v>6</v>
      </c>
      <c r="G4" t="s">
        <v>27</v>
      </c>
      <c r="I4">
        <f t="shared" ref="I4:I8" si="2">IF(A4&lt;=$F$3,1/$H$3,0)</f>
        <v>0.25</v>
      </c>
      <c r="J4">
        <f t="shared" ref="J4:J8" si="3">I4*$C$12</f>
        <v>6</v>
      </c>
      <c r="K4" s="12">
        <f t="shared" ref="K4:K8" si="4">IFERROR((J4-C4)^2/J4,0)</f>
        <v>0</v>
      </c>
    </row>
    <row r="5" spans="1:11" x14ac:dyDescent="0.2">
      <c r="A5">
        <v>2</v>
      </c>
      <c r="B5">
        <v>7</v>
      </c>
      <c r="C5">
        <f t="shared" si="0"/>
        <v>7</v>
      </c>
      <c r="D5">
        <f t="shared" si="1"/>
        <v>14</v>
      </c>
      <c r="I5">
        <f t="shared" si="2"/>
        <v>0.25</v>
      </c>
      <c r="J5">
        <f t="shared" si="3"/>
        <v>6</v>
      </c>
      <c r="K5" s="12">
        <f t="shared" si="4"/>
        <v>0.16666666666666666</v>
      </c>
    </row>
    <row r="6" spans="1:11" x14ac:dyDescent="0.2">
      <c r="A6">
        <v>3</v>
      </c>
      <c r="B6">
        <v>1</v>
      </c>
      <c r="C6">
        <f t="shared" si="0"/>
        <v>1</v>
      </c>
      <c r="D6">
        <f t="shared" si="1"/>
        <v>3</v>
      </c>
      <c r="I6">
        <f t="shared" si="2"/>
        <v>0.25</v>
      </c>
      <c r="J6">
        <f t="shared" si="3"/>
        <v>6</v>
      </c>
      <c r="K6" s="12">
        <f t="shared" si="4"/>
        <v>4.166666666666667</v>
      </c>
    </row>
    <row r="7" spans="1:11" x14ac:dyDescent="0.2">
      <c r="A7">
        <v>4</v>
      </c>
      <c r="B7">
        <v>4</v>
      </c>
      <c r="C7">
        <f t="shared" si="0"/>
        <v>4</v>
      </c>
      <c r="D7">
        <f t="shared" si="1"/>
        <v>16</v>
      </c>
      <c r="I7">
        <f t="shared" si="2"/>
        <v>0</v>
      </c>
      <c r="J7">
        <f t="shared" si="3"/>
        <v>0</v>
      </c>
      <c r="K7" s="12">
        <f t="shared" si="4"/>
        <v>0</v>
      </c>
    </row>
    <row r="8" spans="1:11" x14ac:dyDescent="0.2">
      <c r="A8">
        <v>5</v>
      </c>
      <c r="B8">
        <v>0</v>
      </c>
      <c r="C8">
        <f>SUM(B8:B11)</f>
        <v>0</v>
      </c>
      <c r="D8">
        <f t="shared" si="1"/>
        <v>0</v>
      </c>
      <c r="I8">
        <f t="shared" si="2"/>
        <v>0</v>
      </c>
      <c r="J8">
        <f t="shared" si="3"/>
        <v>0</v>
      </c>
      <c r="K8" s="12">
        <f t="shared" si="4"/>
        <v>0</v>
      </c>
    </row>
    <row r="9" spans="1:11" x14ac:dyDescent="0.2">
      <c r="A9">
        <v>6</v>
      </c>
      <c r="B9">
        <v>0</v>
      </c>
    </row>
    <row r="10" spans="1:11" x14ac:dyDescent="0.2">
      <c r="A10">
        <v>7</v>
      </c>
      <c r="B10">
        <v>0</v>
      </c>
    </row>
    <row r="11" spans="1:11" x14ac:dyDescent="0.2">
      <c r="A11">
        <v>8</v>
      </c>
      <c r="B11">
        <v>0</v>
      </c>
    </row>
    <row r="12" spans="1:11" x14ac:dyDescent="0.2">
      <c r="A12" s="3" t="s">
        <v>6</v>
      </c>
      <c r="B12">
        <f>SUM(B3:B11)</f>
        <v>24</v>
      </c>
      <c r="C12">
        <f t="shared" ref="C12" si="5">SUM(C3:C11)</f>
        <v>24</v>
      </c>
      <c r="D12">
        <f>SUM(D3:D11)</f>
        <v>39</v>
      </c>
      <c r="I12" s="26" t="s">
        <v>12</v>
      </c>
      <c r="J12" s="26"/>
      <c r="K12" s="11">
        <f>SUM(K3:K11)</f>
        <v>4.3333333333333339</v>
      </c>
    </row>
  </sheetData>
  <mergeCells count="1">
    <mergeCell ref="I12:J12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K12"/>
  <sheetViews>
    <sheetView workbookViewId="0">
      <selection activeCell="K12" sqref="K12"/>
    </sheetView>
  </sheetViews>
  <sheetFormatPr baseColWidth="10" defaultRowHeight="12.75" x14ac:dyDescent="0.2"/>
  <cols>
    <col min="2" max="3" width="14" bestFit="1" customWidth="1"/>
  </cols>
  <sheetData>
    <row r="1" spans="1:11" x14ac:dyDescent="0.2">
      <c r="A1" s="3"/>
      <c r="B1" s="4" t="s">
        <v>2</v>
      </c>
      <c r="C1" s="4" t="s">
        <v>3</v>
      </c>
      <c r="I1" s="4" t="s">
        <v>7</v>
      </c>
      <c r="J1" s="4" t="s">
        <v>7</v>
      </c>
      <c r="K1" s="4" t="s">
        <v>28</v>
      </c>
    </row>
    <row r="2" spans="1:11" x14ac:dyDescent="0.2">
      <c r="A2" s="3" t="s">
        <v>0</v>
      </c>
      <c r="B2" s="3" t="s">
        <v>1</v>
      </c>
      <c r="C2" s="3" t="s">
        <v>1</v>
      </c>
      <c r="F2" s="4" t="s">
        <v>33</v>
      </c>
      <c r="G2" s="4" t="s">
        <v>34</v>
      </c>
      <c r="H2" s="4" t="s">
        <v>35</v>
      </c>
      <c r="I2" s="4" t="s">
        <v>8</v>
      </c>
      <c r="J2" s="4" t="s">
        <v>9</v>
      </c>
      <c r="K2" s="4" t="s">
        <v>11</v>
      </c>
    </row>
    <row r="3" spans="1:11" x14ac:dyDescent="0.2">
      <c r="A3">
        <v>0</v>
      </c>
      <c r="B3">
        <v>8</v>
      </c>
      <c r="C3">
        <f>B3</f>
        <v>8</v>
      </c>
      <c r="D3">
        <f>C3*A3</f>
        <v>0</v>
      </c>
      <c r="E3" s="13">
        <f>D12/C12</f>
        <v>1.7894736842105263</v>
      </c>
      <c r="F3" s="1">
        <f>ROUND(2*E3,0)</f>
        <v>4</v>
      </c>
      <c r="G3" s="15">
        <f>A3</f>
        <v>0</v>
      </c>
      <c r="H3" s="1">
        <f>F3-G3+1</f>
        <v>5</v>
      </c>
      <c r="I3">
        <f>IF(A3&lt;=$F$3,1/$H$3,0)</f>
        <v>0.2</v>
      </c>
      <c r="J3">
        <f>I3*$C$12</f>
        <v>7.6000000000000005</v>
      </c>
      <c r="K3" s="12">
        <f>IFERROR((J3-C3)^2/J3,0)</f>
        <v>2.1052631578947312E-2</v>
      </c>
    </row>
    <row r="4" spans="1:11" x14ac:dyDescent="0.2">
      <c r="A4">
        <v>1</v>
      </c>
      <c r="B4">
        <v>13</v>
      </c>
      <c r="C4">
        <f t="shared" ref="C4:C7" si="0">B4</f>
        <v>13</v>
      </c>
      <c r="D4">
        <f t="shared" ref="D4:D8" si="1">C4*A4</f>
        <v>13</v>
      </c>
      <c r="G4" t="s">
        <v>27</v>
      </c>
      <c r="I4">
        <f t="shared" ref="I4:I8" si="2">IF(A4&lt;=$F$3,1/$H$3,0)</f>
        <v>0.2</v>
      </c>
      <c r="J4">
        <f t="shared" ref="J4:J8" si="3">I4*$C$12</f>
        <v>7.6000000000000005</v>
      </c>
      <c r="K4" s="12">
        <f t="shared" ref="K4:K8" si="4">IFERROR((J4-C4)^2/J4,0)</f>
        <v>3.8368421052631567</v>
      </c>
    </row>
    <row r="5" spans="1:11" x14ac:dyDescent="0.2">
      <c r="A5">
        <v>2</v>
      </c>
      <c r="B5">
        <v>5</v>
      </c>
      <c r="C5">
        <f t="shared" si="0"/>
        <v>5</v>
      </c>
      <c r="D5">
        <f t="shared" si="1"/>
        <v>10</v>
      </c>
      <c r="I5">
        <f t="shared" si="2"/>
        <v>0.2</v>
      </c>
      <c r="J5">
        <f t="shared" si="3"/>
        <v>7.6000000000000005</v>
      </c>
      <c r="K5" s="12">
        <f t="shared" si="4"/>
        <v>0.88947368421052653</v>
      </c>
    </row>
    <row r="6" spans="1:11" x14ac:dyDescent="0.2">
      <c r="A6">
        <v>3</v>
      </c>
      <c r="B6">
        <v>6</v>
      </c>
      <c r="C6">
        <f t="shared" si="0"/>
        <v>6</v>
      </c>
      <c r="D6">
        <f t="shared" si="1"/>
        <v>18</v>
      </c>
      <c r="I6">
        <f t="shared" si="2"/>
        <v>0.2</v>
      </c>
      <c r="J6">
        <f t="shared" si="3"/>
        <v>7.6000000000000005</v>
      </c>
      <c r="K6" s="12">
        <f t="shared" si="4"/>
        <v>0.33684210526315811</v>
      </c>
    </row>
    <row r="7" spans="1:11" x14ac:dyDescent="0.2">
      <c r="A7">
        <v>4</v>
      </c>
      <c r="B7">
        <v>3</v>
      </c>
      <c r="C7">
        <f t="shared" si="0"/>
        <v>3</v>
      </c>
      <c r="D7">
        <f t="shared" si="1"/>
        <v>12</v>
      </c>
      <c r="I7">
        <f t="shared" si="2"/>
        <v>0.2</v>
      </c>
      <c r="J7">
        <f t="shared" si="3"/>
        <v>7.6000000000000005</v>
      </c>
      <c r="K7" s="12">
        <f t="shared" si="4"/>
        <v>2.7842105263157899</v>
      </c>
    </row>
    <row r="8" spans="1:11" x14ac:dyDescent="0.2">
      <c r="A8">
        <v>5</v>
      </c>
      <c r="B8">
        <v>2</v>
      </c>
      <c r="C8">
        <f>SUM(B8:B11)</f>
        <v>3</v>
      </c>
      <c r="D8">
        <f t="shared" si="1"/>
        <v>15</v>
      </c>
      <c r="I8">
        <f t="shared" si="2"/>
        <v>0</v>
      </c>
      <c r="J8">
        <f t="shared" si="3"/>
        <v>0</v>
      </c>
      <c r="K8" s="12">
        <f t="shared" si="4"/>
        <v>0</v>
      </c>
    </row>
    <row r="9" spans="1:11" x14ac:dyDescent="0.2">
      <c r="A9">
        <v>6</v>
      </c>
      <c r="B9">
        <v>0</v>
      </c>
    </row>
    <row r="10" spans="1:11" x14ac:dyDescent="0.2">
      <c r="A10">
        <v>7</v>
      </c>
      <c r="B10">
        <v>1</v>
      </c>
    </row>
    <row r="11" spans="1:11" x14ac:dyDescent="0.2">
      <c r="A11">
        <v>8</v>
      </c>
      <c r="B11">
        <v>0</v>
      </c>
    </row>
    <row r="12" spans="1:11" x14ac:dyDescent="0.2">
      <c r="A12" s="3" t="s">
        <v>6</v>
      </c>
      <c r="B12">
        <f>SUM(B3:B11)</f>
        <v>38</v>
      </c>
      <c r="C12">
        <f t="shared" ref="C12" si="5">SUM(C3:C11)</f>
        <v>38</v>
      </c>
      <c r="D12">
        <f>SUM(D3:D11)</f>
        <v>68</v>
      </c>
      <c r="I12" s="26" t="s">
        <v>12</v>
      </c>
      <c r="J12" s="26"/>
      <c r="K12" s="11">
        <f>SUM(K3:K11)</f>
        <v>7.8684210526315788</v>
      </c>
    </row>
  </sheetData>
  <mergeCells count="1">
    <mergeCell ref="I12:J12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2"/>
  <sheetViews>
    <sheetView tabSelected="1" topLeftCell="A244" workbookViewId="0">
      <selection activeCell="S21" sqref="S21"/>
    </sheetView>
  </sheetViews>
  <sheetFormatPr baseColWidth="10" defaultRowHeight="12.75" x14ac:dyDescent="0.2"/>
  <cols>
    <col min="1" max="1" width="18.7109375" bestFit="1" customWidth="1"/>
    <col min="5" max="5" width="13.140625" bestFit="1" customWidth="1"/>
    <col min="7" max="7" width="13.140625" bestFit="1" customWidth="1"/>
    <col min="10" max="11" width="20.7109375" bestFit="1" customWidth="1"/>
    <col min="12" max="13" width="6" bestFit="1" customWidth="1"/>
    <col min="17" max="17" width="8.42578125" bestFit="1" customWidth="1"/>
    <col min="18" max="18" width="13.140625" bestFit="1" customWidth="1"/>
  </cols>
  <sheetData>
    <row r="1" spans="1:18" x14ac:dyDescent="0.2">
      <c r="B1">
        <v>2012</v>
      </c>
      <c r="E1" s="20" t="s">
        <v>41</v>
      </c>
      <c r="F1" s="20" t="s">
        <v>42</v>
      </c>
      <c r="G1" s="20" t="s">
        <v>41</v>
      </c>
      <c r="L1" s="21" t="s">
        <v>42</v>
      </c>
      <c r="M1" s="21" t="s">
        <v>47</v>
      </c>
      <c r="N1" s="21" t="s">
        <v>51</v>
      </c>
      <c r="O1" s="21" t="s">
        <v>7</v>
      </c>
      <c r="P1" s="21"/>
      <c r="Q1" s="21" t="s">
        <v>19</v>
      </c>
      <c r="R1" s="21" t="s">
        <v>30</v>
      </c>
    </row>
    <row r="2" spans="1:18" x14ac:dyDescent="0.2">
      <c r="A2" s="3" t="s">
        <v>36</v>
      </c>
      <c r="B2" s="20" t="s">
        <v>38</v>
      </c>
      <c r="C2" s="20" t="s">
        <v>39</v>
      </c>
      <c r="D2" s="20" t="s">
        <v>40</v>
      </c>
      <c r="E2" s="20" t="s">
        <v>40</v>
      </c>
      <c r="F2" s="20" t="s">
        <v>43</v>
      </c>
      <c r="G2" s="20" t="s">
        <v>40</v>
      </c>
      <c r="I2" s="21" t="s">
        <v>44</v>
      </c>
      <c r="J2" s="21" t="s">
        <v>45</v>
      </c>
      <c r="K2" s="21" t="s">
        <v>46</v>
      </c>
      <c r="L2" s="21" t="s">
        <v>9</v>
      </c>
      <c r="M2" s="21" t="s">
        <v>9</v>
      </c>
      <c r="N2" s="21" t="s">
        <v>48</v>
      </c>
      <c r="O2" s="21" t="s">
        <v>48</v>
      </c>
      <c r="P2" s="21" t="s">
        <v>49</v>
      </c>
      <c r="Q2" s="21" t="s">
        <v>49</v>
      </c>
      <c r="R2" s="21" t="s">
        <v>50</v>
      </c>
    </row>
    <row r="3" spans="1:18" x14ac:dyDescent="0.2">
      <c r="A3" t="s">
        <v>65</v>
      </c>
      <c r="B3" s="19">
        <v>77</v>
      </c>
      <c r="C3" s="19">
        <f>_xlfn.RANK.EQ(B3,$B$3:$B$21,0)</f>
        <v>3</v>
      </c>
      <c r="D3" s="22">
        <f t="shared" ref="D3:D22" si="0">B3/$B$23</f>
        <v>1.3203971119133573</v>
      </c>
      <c r="E3" s="22">
        <f>D3-1</f>
        <v>0.32039711191335729</v>
      </c>
      <c r="F3" s="23">
        <v>0.3830589533926862</v>
      </c>
      <c r="G3" s="23">
        <v>0.3328717073981215</v>
      </c>
      <c r="I3" s="25">
        <v>42602</v>
      </c>
      <c r="J3" t="s">
        <v>52</v>
      </c>
      <c r="K3" t="s">
        <v>53</v>
      </c>
      <c r="L3">
        <v>6</v>
      </c>
      <c r="M3">
        <v>2</v>
      </c>
      <c r="N3">
        <f>L3-M3</f>
        <v>4</v>
      </c>
      <c r="O3" s="12">
        <f>$F$3+INDEX($G$3:$G$22,MATCH(J3,$A$3:$A$22,0))-INDEX($G$3:$G$22,MATCH(K3,$A$3:$A$22))</f>
        <v>2.6801463121001738</v>
      </c>
      <c r="P3" s="12">
        <f>O3-N3</f>
        <v>-1.3198536878998262</v>
      </c>
      <c r="Q3" s="10">
        <f>P3^2</f>
        <v>1.7420137574627717</v>
      </c>
      <c r="R3">
        <f>SUM(Q:Q)</f>
        <v>729.2947665199606</v>
      </c>
    </row>
    <row r="4" spans="1:18" x14ac:dyDescent="0.2">
      <c r="A4" t="s">
        <v>67</v>
      </c>
      <c r="B4" s="19">
        <v>54</v>
      </c>
      <c r="C4" s="19">
        <f t="shared" ref="C4:C21" si="1">_xlfn.RANK.EQ(B4,$B$3:$B$21,0)</f>
        <v>9</v>
      </c>
      <c r="D4" s="22">
        <f t="shared" si="0"/>
        <v>0.92599277978339345</v>
      </c>
      <c r="E4" s="22">
        <f t="shared" ref="E4:E21" si="2">D4-1</f>
        <v>-7.4007220216606551E-2</v>
      </c>
      <c r="G4" s="23">
        <v>-0.38608610432941814</v>
      </c>
      <c r="I4" s="25">
        <v>42604</v>
      </c>
      <c r="J4" t="s">
        <v>54</v>
      </c>
      <c r="K4" t="s">
        <v>55</v>
      </c>
      <c r="L4">
        <v>0</v>
      </c>
      <c r="M4">
        <v>1</v>
      </c>
      <c r="N4">
        <f t="shared" ref="N4:N67" si="3">L4-M4</f>
        <v>-1</v>
      </c>
      <c r="O4" s="12">
        <f t="shared" ref="O4:O67" si="4">$F$3+INDEX($G$3:$G$22,MATCH(J4,$A$3:$A$22,0))-INDEX($G$3:$G$22,MATCH(K4,$A$3:$A$22))</f>
        <v>0.82643380437992686</v>
      </c>
      <c r="P4" s="12">
        <f t="shared" ref="P4:P67" si="5">O4-N4</f>
        <v>1.8264338043799269</v>
      </c>
      <c r="Q4" s="10">
        <f t="shared" ref="Q4:Q67" si="6">P4^2</f>
        <v>3.3358604417817328</v>
      </c>
    </row>
    <row r="5" spans="1:18" x14ac:dyDescent="0.2">
      <c r="A5" t="s">
        <v>66</v>
      </c>
      <c r="B5" s="19">
        <v>41</v>
      </c>
      <c r="C5" s="19">
        <f t="shared" si="1"/>
        <v>17</v>
      </c>
      <c r="D5" s="22">
        <f t="shared" si="0"/>
        <v>0.70306859205776173</v>
      </c>
      <c r="E5" s="22">
        <f t="shared" si="2"/>
        <v>-0.29693140794223827</v>
      </c>
      <c r="G5" s="23">
        <v>-0.83840519958765547</v>
      </c>
      <c r="I5" s="25">
        <v>42601</v>
      </c>
      <c r="J5" t="s">
        <v>56</v>
      </c>
      <c r="K5" t="s">
        <v>57</v>
      </c>
      <c r="L5">
        <v>2</v>
      </c>
      <c r="M5">
        <v>1</v>
      </c>
      <c r="N5">
        <f t="shared" si="3"/>
        <v>1</v>
      </c>
      <c r="O5" s="12">
        <f t="shared" si="4"/>
        <v>-0.30634750661269994</v>
      </c>
      <c r="P5" s="12">
        <f t="shared" si="5"/>
        <v>-1.3063475066126999</v>
      </c>
      <c r="Q5" s="10">
        <f t="shared" si="6"/>
        <v>1.706543808033218</v>
      </c>
    </row>
    <row r="6" spans="1:18" x14ac:dyDescent="0.2">
      <c r="A6" t="s">
        <v>55</v>
      </c>
      <c r="B6" s="19">
        <v>38</v>
      </c>
      <c r="C6" s="19">
        <f t="shared" si="1"/>
        <v>18</v>
      </c>
      <c r="D6" s="22">
        <f t="shared" si="0"/>
        <v>0.65162454873646203</v>
      </c>
      <c r="E6" s="22">
        <f t="shared" si="2"/>
        <v>-0.34837545126353797</v>
      </c>
      <c r="G6" s="23">
        <v>-1.3084337865359736</v>
      </c>
      <c r="I6" s="25">
        <v>42601</v>
      </c>
      <c r="J6" t="s">
        <v>58</v>
      </c>
      <c r="K6" t="s">
        <v>69</v>
      </c>
      <c r="L6">
        <v>1</v>
      </c>
      <c r="M6">
        <v>1</v>
      </c>
      <c r="N6">
        <f t="shared" si="3"/>
        <v>0</v>
      </c>
      <c r="O6" s="12">
        <f t="shared" si="4"/>
        <v>1.3192341096660929</v>
      </c>
      <c r="P6" s="12">
        <f t="shared" si="5"/>
        <v>1.3192341096660929</v>
      </c>
      <c r="Q6" s="10">
        <f t="shared" si="6"/>
        <v>1.7403786361064888</v>
      </c>
    </row>
    <row r="7" spans="1:18" x14ac:dyDescent="0.2">
      <c r="A7" t="s">
        <v>52</v>
      </c>
      <c r="B7" s="19">
        <v>120</v>
      </c>
      <c r="C7" s="19">
        <f t="shared" si="1"/>
        <v>1</v>
      </c>
      <c r="D7" s="22">
        <f t="shared" si="0"/>
        <v>2.0577617328519855</v>
      </c>
      <c r="E7" s="22">
        <f t="shared" si="2"/>
        <v>1.0577617328519855</v>
      </c>
      <c r="G7" s="23">
        <v>1.2272056245816552</v>
      </c>
      <c r="I7" s="25">
        <v>42603</v>
      </c>
      <c r="J7" t="s">
        <v>59</v>
      </c>
      <c r="K7" t="s">
        <v>60</v>
      </c>
      <c r="L7">
        <v>0</v>
      </c>
      <c r="M7">
        <v>3</v>
      </c>
      <c r="N7">
        <f t="shared" si="3"/>
        <v>-3</v>
      </c>
      <c r="O7" s="12">
        <f t="shared" si="4"/>
        <v>-1.0081658085082128</v>
      </c>
      <c r="P7" s="12">
        <f t="shared" si="5"/>
        <v>1.9918341914917872</v>
      </c>
      <c r="Q7" s="10">
        <f t="shared" si="6"/>
        <v>3.9674034463957417</v>
      </c>
    </row>
    <row r="8" spans="1:18" x14ac:dyDescent="0.2">
      <c r="A8" t="s">
        <v>70</v>
      </c>
      <c r="B8" s="19">
        <v>30</v>
      </c>
      <c r="C8" s="19">
        <f t="shared" si="1"/>
        <v>19</v>
      </c>
      <c r="D8" s="22">
        <f t="shared" si="0"/>
        <v>0.51444043321299637</v>
      </c>
      <c r="E8" s="22">
        <f t="shared" si="2"/>
        <v>-0.48555956678700363</v>
      </c>
      <c r="G8" s="23">
        <v>-1.8680268024833513</v>
      </c>
      <c r="I8" s="25">
        <v>42604</v>
      </c>
      <c r="J8" t="s">
        <v>61</v>
      </c>
      <c r="K8" t="s">
        <v>62</v>
      </c>
      <c r="L8">
        <v>2</v>
      </c>
      <c r="M8">
        <v>4</v>
      </c>
      <c r="N8">
        <f t="shared" si="3"/>
        <v>-2</v>
      </c>
      <c r="O8" s="12">
        <f t="shared" si="4"/>
        <v>0.28494761955737291</v>
      </c>
      <c r="P8" s="12">
        <f t="shared" si="5"/>
        <v>2.2849476195573728</v>
      </c>
      <c r="Q8" s="10">
        <f t="shared" si="6"/>
        <v>5.2209856241209041</v>
      </c>
    </row>
    <row r="9" spans="1:18" x14ac:dyDescent="0.2">
      <c r="A9" t="s">
        <v>69</v>
      </c>
      <c r="B9" s="19">
        <v>43</v>
      </c>
      <c r="C9" s="19">
        <f t="shared" si="1"/>
        <v>15</v>
      </c>
      <c r="D9" s="22">
        <f t="shared" si="0"/>
        <v>0.73736462093862809</v>
      </c>
      <c r="E9" s="22">
        <f t="shared" si="2"/>
        <v>-0.26263537906137191</v>
      </c>
      <c r="G9" s="23">
        <v>-1.9089807882314165</v>
      </c>
      <c r="I9" s="25">
        <v>42602</v>
      </c>
      <c r="J9" t="s">
        <v>63</v>
      </c>
      <c r="K9" t="s">
        <v>64</v>
      </c>
      <c r="L9">
        <v>6</v>
      </c>
      <c r="M9">
        <v>4</v>
      </c>
      <c r="N9">
        <f t="shared" si="3"/>
        <v>2</v>
      </c>
      <c r="O9" s="12">
        <f t="shared" si="4"/>
        <v>0.90161268137865647</v>
      </c>
      <c r="P9" s="12">
        <f t="shared" si="5"/>
        <v>-1.0983873186213435</v>
      </c>
      <c r="Q9" s="10">
        <f t="shared" si="6"/>
        <v>1.2064547017081848</v>
      </c>
    </row>
    <row r="10" spans="1:18" x14ac:dyDescent="0.2">
      <c r="A10" t="s">
        <v>71</v>
      </c>
      <c r="B10" s="19">
        <v>45</v>
      </c>
      <c r="C10" s="19">
        <f t="shared" si="1"/>
        <v>13</v>
      </c>
      <c r="D10" s="22">
        <f t="shared" si="0"/>
        <v>0.77166064981949456</v>
      </c>
      <c r="E10" s="22">
        <f t="shared" si="2"/>
        <v>-0.22833935018050544</v>
      </c>
      <c r="G10" s="23">
        <v>-1.482306225392958</v>
      </c>
      <c r="I10" s="25">
        <v>42603</v>
      </c>
      <c r="J10" t="s">
        <v>65</v>
      </c>
      <c r="K10" t="s">
        <v>66</v>
      </c>
      <c r="L10">
        <v>1</v>
      </c>
      <c r="M10">
        <v>1</v>
      </c>
      <c r="N10">
        <f t="shared" si="3"/>
        <v>0</v>
      </c>
      <c r="O10" s="12">
        <f t="shared" si="4"/>
        <v>1.5543358603784632</v>
      </c>
      <c r="P10" s="12">
        <f t="shared" si="5"/>
        <v>1.5543358603784632</v>
      </c>
      <c r="Q10" s="10">
        <f t="shared" si="6"/>
        <v>2.4159599668584573</v>
      </c>
    </row>
    <row r="11" spans="1:18" x14ac:dyDescent="0.2">
      <c r="A11" t="s">
        <v>58</v>
      </c>
      <c r="B11" s="19">
        <v>49</v>
      </c>
      <c r="C11" s="19">
        <f t="shared" si="1"/>
        <v>12</v>
      </c>
      <c r="D11" s="22">
        <f t="shared" si="0"/>
        <v>0.84025270758122739</v>
      </c>
      <c r="E11" s="22">
        <f t="shared" si="2"/>
        <v>-0.15974729241877261</v>
      </c>
      <c r="G11" s="23">
        <v>-0.97280563195800973</v>
      </c>
      <c r="I11" s="25">
        <v>42603</v>
      </c>
      <c r="J11" t="s">
        <v>71</v>
      </c>
      <c r="K11" t="s">
        <v>67</v>
      </c>
      <c r="L11">
        <v>2</v>
      </c>
      <c r="M11">
        <v>1</v>
      </c>
      <c r="N11">
        <f t="shared" si="3"/>
        <v>1</v>
      </c>
      <c r="O11" s="12">
        <f t="shared" si="4"/>
        <v>-0.71316116767085358</v>
      </c>
      <c r="P11" s="12">
        <f t="shared" si="5"/>
        <v>-1.7131611676708536</v>
      </c>
      <c r="Q11" s="10">
        <f t="shared" si="6"/>
        <v>2.9349211864153624</v>
      </c>
    </row>
    <row r="12" spans="1:18" x14ac:dyDescent="0.2">
      <c r="A12" t="s">
        <v>56</v>
      </c>
      <c r="B12" s="19">
        <v>45</v>
      </c>
      <c r="C12" s="19">
        <f t="shared" si="1"/>
        <v>13</v>
      </c>
      <c r="D12" s="22">
        <f t="shared" si="0"/>
        <v>0.77166064981949456</v>
      </c>
      <c r="E12" s="22">
        <f t="shared" si="2"/>
        <v>-0.22833935018050544</v>
      </c>
      <c r="G12" s="23">
        <v>-1.1777764921931189</v>
      </c>
      <c r="I12" s="25">
        <v>42602</v>
      </c>
      <c r="J12" t="s">
        <v>70</v>
      </c>
      <c r="K12" t="s">
        <v>68</v>
      </c>
      <c r="L12">
        <v>1</v>
      </c>
      <c r="M12">
        <v>1</v>
      </c>
      <c r="N12">
        <f t="shared" si="3"/>
        <v>0</v>
      </c>
      <c r="O12" s="12">
        <f t="shared" si="4"/>
        <v>-1.4452566577549248</v>
      </c>
      <c r="P12" s="12">
        <f t="shared" si="5"/>
        <v>-1.4452566577549248</v>
      </c>
      <c r="Q12" s="10">
        <f t="shared" si="6"/>
        <v>2.0887668067849359</v>
      </c>
    </row>
    <row r="13" spans="1:18" x14ac:dyDescent="0.2">
      <c r="A13" t="s">
        <v>64</v>
      </c>
      <c r="B13" s="19">
        <v>50</v>
      </c>
      <c r="C13" s="19">
        <f t="shared" si="1"/>
        <v>11</v>
      </c>
      <c r="D13" s="22">
        <f t="shared" si="0"/>
        <v>0.85740072202166062</v>
      </c>
      <c r="E13" s="22">
        <f t="shared" si="2"/>
        <v>-0.14259927797833938</v>
      </c>
      <c r="G13" s="23">
        <v>-0.61234038089767284</v>
      </c>
      <c r="I13" s="25">
        <v>42610</v>
      </c>
      <c r="J13" t="s">
        <v>66</v>
      </c>
      <c r="K13" t="s">
        <v>71</v>
      </c>
      <c r="L13">
        <v>0</v>
      </c>
      <c r="M13">
        <v>0</v>
      </c>
      <c r="N13">
        <f t="shared" si="3"/>
        <v>0</v>
      </c>
      <c r="O13" s="12">
        <f t="shared" si="4"/>
        <v>1.0269599791979886</v>
      </c>
      <c r="P13" s="12">
        <f t="shared" si="5"/>
        <v>1.0269599791979886</v>
      </c>
      <c r="Q13" s="10">
        <f t="shared" si="6"/>
        <v>1.0546467988743333</v>
      </c>
    </row>
    <row r="14" spans="1:18" x14ac:dyDescent="0.2">
      <c r="A14" t="s">
        <v>54</v>
      </c>
      <c r="B14" s="19">
        <v>56</v>
      </c>
      <c r="C14" s="19">
        <f t="shared" si="1"/>
        <v>8</v>
      </c>
      <c r="D14" s="22">
        <f t="shared" si="0"/>
        <v>0.96028880866425992</v>
      </c>
      <c r="E14" s="22">
        <f t="shared" si="2"/>
        <v>-3.9711191335740081E-2</v>
      </c>
      <c r="G14" s="23">
        <v>-0.86505893554873303</v>
      </c>
      <c r="I14" s="25">
        <v>42610</v>
      </c>
      <c r="J14" t="s">
        <v>67</v>
      </c>
      <c r="K14" t="s">
        <v>52</v>
      </c>
      <c r="L14">
        <v>0</v>
      </c>
      <c r="M14">
        <v>1</v>
      </c>
      <c r="N14">
        <f t="shared" si="3"/>
        <v>-1</v>
      </c>
      <c r="O14" s="12">
        <f t="shared" si="4"/>
        <v>-1.2302327755183871</v>
      </c>
      <c r="P14" s="12">
        <f t="shared" si="5"/>
        <v>-0.23023277551838706</v>
      </c>
      <c r="Q14" s="10">
        <f t="shared" si="6"/>
        <v>5.3007130922900006E-2</v>
      </c>
    </row>
    <row r="15" spans="1:18" x14ac:dyDescent="0.2">
      <c r="A15" t="s">
        <v>53</v>
      </c>
      <c r="B15" s="19">
        <v>43</v>
      </c>
      <c r="C15" s="19">
        <f t="shared" si="1"/>
        <v>15</v>
      </c>
      <c r="D15" s="22">
        <f t="shared" si="0"/>
        <v>0.73736462093862809</v>
      </c>
      <c r="E15" s="22">
        <f t="shared" si="2"/>
        <v>-0.26263537906137191</v>
      </c>
      <c r="G15" s="23">
        <v>-1.0698817341258322</v>
      </c>
      <c r="I15" s="25">
        <v>42608</v>
      </c>
      <c r="J15" t="s">
        <v>64</v>
      </c>
      <c r="K15" t="s">
        <v>58</v>
      </c>
      <c r="L15">
        <v>2</v>
      </c>
      <c r="M15">
        <v>2</v>
      </c>
      <c r="N15">
        <f t="shared" si="3"/>
        <v>0</v>
      </c>
      <c r="O15" s="12">
        <f t="shared" si="4"/>
        <v>0.74352420445302303</v>
      </c>
      <c r="P15" s="12">
        <f t="shared" si="5"/>
        <v>0.74352420445302303</v>
      </c>
      <c r="Q15" s="10">
        <f t="shared" si="6"/>
        <v>0.55282824260750074</v>
      </c>
    </row>
    <row r="16" spans="1:18" x14ac:dyDescent="0.2">
      <c r="A16" t="s">
        <v>60</v>
      </c>
      <c r="B16" s="19">
        <v>111</v>
      </c>
      <c r="C16" s="19">
        <f t="shared" si="1"/>
        <v>2</v>
      </c>
      <c r="D16" s="22">
        <f t="shared" si="0"/>
        <v>1.9034296028880866</v>
      </c>
      <c r="E16" s="22">
        <f t="shared" si="2"/>
        <v>0.9034296028880866</v>
      </c>
      <c r="G16" s="23">
        <v>0.91865934263268723</v>
      </c>
      <c r="I16" s="25">
        <v>42609</v>
      </c>
      <c r="J16" t="s">
        <v>69</v>
      </c>
      <c r="K16" t="s">
        <v>59</v>
      </c>
      <c r="L16">
        <v>0</v>
      </c>
      <c r="M16">
        <v>2</v>
      </c>
      <c r="N16">
        <f t="shared" si="3"/>
        <v>-2</v>
      </c>
      <c r="O16" s="12">
        <f t="shared" si="4"/>
        <v>-1.0533564155705186</v>
      </c>
      <c r="P16" s="12">
        <f t="shared" si="5"/>
        <v>0.94664358442948138</v>
      </c>
      <c r="Q16" s="10">
        <f t="shared" si="6"/>
        <v>0.89613407594149663</v>
      </c>
    </row>
    <row r="17" spans="1:17" x14ac:dyDescent="0.2">
      <c r="A17" t="s">
        <v>59</v>
      </c>
      <c r="B17" s="19">
        <v>65</v>
      </c>
      <c r="C17" s="19">
        <f t="shared" si="1"/>
        <v>5</v>
      </c>
      <c r="D17" s="22">
        <f t="shared" si="0"/>
        <v>1.1146209386281589</v>
      </c>
      <c r="E17" s="22">
        <f t="shared" si="2"/>
        <v>0.11462093862815892</v>
      </c>
      <c r="G17" s="23">
        <v>-0.47256541926821166</v>
      </c>
      <c r="I17" s="25">
        <v>42609</v>
      </c>
      <c r="J17" t="s">
        <v>60</v>
      </c>
      <c r="K17" t="s">
        <v>54</v>
      </c>
      <c r="L17">
        <v>2</v>
      </c>
      <c r="M17">
        <v>1</v>
      </c>
      <c r="N17">
        <f t="shared" si="3"/>
        <v>1</v>
      </c>
      <c r="O17" s="12">
        <f t="shared" si="4"/>
        <v>2.1667772315741063</v>
      </c>
      <c r="P17" s="12">
        <f t="shared" si="5"/>
        <v>1.1667772315741063</v>
      </c>
      <c r="Q17" s="10">
        <f t="shared" si="6"/>
        <v>1.3613691081197357</v>
      </c>
    </row>
    <row r="18" spans="1:17" x14ac:dyDescent="0.2">
      <c r="A18" t="s">
        <v>57</v>
      </c>
      <c r="B18" s="19">
        <v>57</v>
      </c>
      <c r="C18" s="19">
        <f t="shared" si="1"/>
        <v>7</v>
      </c>
      <c r="D18" s="22">
        <f t="shared" si="0"/>
        <v>0.97743682310469315</v>
      </c>
      <c r="E18" s="22">
        <f t="shared" si="2"/>
        <v>-2.2563176895306847E-2</v>
      </c>
      <c r="G18" s="23">
        <v>-0.48837003218773267</v>
      </c>
      <c r="I18" s="25">
        <v>42610</v>
      </c>
      <c r="J18" t="s">
        <v>68</v>
      </c>
      <c r="K18" t="s">
        <v>63</v>
      </c>
      <c r="L18">
        <v>0</v>
      </c>
      <c r="M18">
        <v>0</v>
      </c>
      <c r="N18">
        <f t="shared" si="3"/>
        <v>0</v>
      </c>
      <c r="O18" s="12">
        <f t="shared" si="4"/>
        <v>0.43713441496864863</v>
      </c>
      <c r="P18" s="12">
        <f t="shared" si="5"/>
        <v>0.43713441496864863</v>
      </c>
      <c r="Q18" s="10">
        <f t="shared" si="6"/>
        <v>0.19108649674998271</v>
      </c>
    </row>
    <row r="19" spans="1:17" x14ac:dyDescent="0.2">
      <c r="A19" t="s">
        <v>63</v>
      </c>
      <c r="B19" s="19">
        <v>71</v>
      </c>
      <c r="C19" s="19">
        <f t="shared" si="1"/>
        <v>4</v>
      </c>
      <c r="D19" s="22">
        <f t="shared" si="0"/>
        <v>1.2175090252707581</v>
      </c>
      <c r="E19" s="22">
        <f t="shared" si="2"/>
        <v>0.21750902527075811</v>
      </c>
      <c r="G19" s="23">
        <v>-9.3786652911702531E-2</v>
      </c>
      <c r="I19" s="25">
        <v>42608</v>
      </c>
      <c r="J19" t="s">
        <v>53</v>
      </c>
      <c r="K19" t="s">
        <v>56</v>
      </c>
      <c r="L19">
        <v>0</v>
      </c>
      <c r="M19">
        <v>0</v>
      </c>
      <c r="N19">
        <f t="shared" si="3"/>
        <v>0</v>
      </c>
      <c r="O19" s="12">
        <f t="shared" si="4"/>
        <v>0.49095371145997291</v>
      </c>
      <c r="P19" s="12">
        <f t="shared" si="5"/>
        <v>0.49095371145997291</v>
      </c>
      <c r="Q19" s="10">
        <f t="shared" si="6"/>
        <v>0.24103554679632233</v>
      </c>
    </row>
    <row r="20" spans="1:17" x14ac:dyDescent="0.2">
      <c r="A20" t="s">
        <v>62</v>
      </c>
      <c r="B20" s="19">
        <v>54</v>
      </c>
      <c r="C20" s="19">
        <f t="shared" si="1"/>
        <v>9</v>
      </c>
      <c r="D20" s="22">
        <f t="shared" si="0"/>
        <v>0.92599277978339345</v>
      </c>
      <c r="E20" s="22">
        <f t="shared" si="2"/>
        <v>-7.4007220216606551E-2</v>
      </c>
      <c r="G20" s="23">
        <v>-0.85104683667420511</v>
      </c>
      <c r="I20" s="25">
        <v>42609</v>
      </c>
      <c r="J20" t="s">
        <v>57</v>
      </c>
      <c r="K20" t="s">
        <v>61</v>
      </c>
      <c r="L20">
        <v>1</v>
      </c>
      <c r="M20">
        <v>0</v>
      </c>
      <c r="N20">
        <f t="shared" si="3"/>
        <v>1</v>
      </c>
      <c r="O20" s="12">
        <f t="shared" si="4"/>
        <v>0.84384709171447203</v>
      </c>
      <c r="P20" s="12">
        <f t="shared" si="5"/>
        <v>-0.15615290828552797</v>
      </c>
      <c r="Q20" s="10">
        <f t="shared" si="6"/>
        <v>2.4383730766028511E-2</v>
      </c>
    </row>
    <row r="21" spans="1:17" x14ac:dyDescent="0.2">
      <c r="A21" t="s">
        <v>61</v>
      </c>
      <c r="B21" s="19">
        <v>59</v>
      </c>
      <c r="C21" s="19">
        <f t="shared" si="1"/>
        <v>6</v>
      </c>
      <c r="D21" s="22">
        <f t="shared" si="0"/>
        <v>1.0117328519855595</v>
      </c>
      <c r="E21" s="22">
        <f t="shared" si="2"/>
        <v>1.1732851985559511E-2</v>
      </c>
      <c r="G21" s="23">
        <v>-0.94915817050951845</v>
      </c>
      <c r="I21" s="25">
        <v>42609</v>
      </c>
      <c r="J21" t="s">
        <v>55</v>
      </c>
      <c r="K21" t="s">
        <v>65</v>
      </c>
      <c r="L21">
        <v>0</v>
      </c>
      <c r="M21">
        <v>0</v>
      </c>
      <c r="N21">
        <f t="shared" si="3"/>
        <v>0</v>
      </c>
      <c r="O21" s="12">
        <f t="shared" si="4"/>
        <v>-1.2582465405414089</v>
      </c>
      <c r="P21" s="12">
        <f t="shared" si="5"/>
        <v>-1.2582465405414089</v>
      </c>
      <c r="Q21" s="10">
        <f t="shared" si="6"/>
        <v>1.5831843567844235</v>
      </c>
    </row>
    <row r="22" spans="1:17" x14ac:dyDescent="0.2">
      <c r="A22" t="s">
        <v>68</v>
      </c>
      <c r="B22" s="24">
        <v>56</v>
      </c>
      <c r="C22" s="24">
        <f t="shared" ref="C22" si="7">_xlfn.RANK.EQ(B22,$B$3:$B$21,0)</f>
        <v>8</v>
      </c>
      <c r="D22" s="22">
        <f t="shared" si="0"/>
        <v>0.96028880866425992</v>
      </c>
      <c r="E22" s="22">
        <f t="shared" ref="E22" si="8">D22-1</f>
        <v>-3.9711191335740081E-2</v>
      </c>
      <c r="G22" s="23">
        <v>-3.9711191335740081E-2</v>
      </c>
      <c r="I22" s="25">
        <v>42610</v>
      </c>
      <c r="J22" t="s">
        <v>62</v>
      </c>
      <c r="K22" t="s">
        <v>70</v>
      </c>
      <c r="L22">
        <v>5</v>
      </c>
      <c r="M22">
        <v>1</v>
      </c>
      <c r="N22">
        <f t="shared" si="3"/>
        <v>4</v>
      </c>
      <c r="O22" s="12">
        <f t="shared" si="4"/>
        <v>1.4000389192018323</v>
      </c>
      <c r="P22" s="12">
        <f t="shared" si="5"/>
        <v>-2.5999610807981677</v>
      </c>
      <c r="Q22" s="10">
        <f t="shared" si="6"/>
        <v>6.7597976216651761</v>
      </c>
    </row>
    <row r="23" spans="1:17" x14ac:dyDescent="0.2">
      <c r="A23" s="3" t="s">
        <v>37</v>
      </c>
      <c r="B23" s="13">
        <f>AVERAGE(B3:B21)</f>
        <v>58.315789473684212</v>
      </c>
      <c r="C23" s="13">
        <f>AVERAGE(C3:C21)</f>
        <v>9.8421052631578956</v>
      </c>
      <c r="D23" s="13">
        <f>AVERAGE(D3:D21)</f>
        <v>1</v>
      </c>
      <c r="E23" s="13">
        <f>AVERAGE(E3:E21)</f>
        <v>-3.5059674461847047E-17</v>
      </c>
      <c r="I23" s="25">
        <v>42623</v>
      </c>
      <c r="J23" t="s">
        <v>52</v>
      </c>
      <c r="K23" t="s">
        <v>66</v>
      </c>
      <c r="L23">
        <v>1</v>
      </c>
      <c r="M23">
        <v>2</v>
      </c>
      <c r="N23">
        <f t="shared" si="3"/>
        <v>-1</v>
      </c>
      <c r="O23" s="12">
        <f t="shared" si="4"/>
        <v>2.4486697775619968</v>
      </c>
      <c r="P23" s="12">
        <f t="shared" si="5"/>
        <v>3.4486697775619968</v>
      </c>
      <c r="Q23" s="10">
        <f t="shared" si="6"/>
        <v>11.893323234669513</v>
      </c>
    </row>
    <row r="24" spans="1:17" x14ac:dyDescent="0.2">
      <c r="I24" s="25">
        <v>42623</v>
      </c>
      <c r="J24" t="s">
        <v>54</v>
      </c>
      <c r="K24" t="s">
        <v>65</v>
      </c>
      <c r="L24">
        <v>0</v>
      </c>
      <c r="M24">
        <v>4</v>
      </c>
      <c r="N24">
        <f t="shared" si="3"/>
        <v>-4</v>
      </c>
      <c r="O24" s="12">
        <f t="shared" si="4"/>
        <v>-0.81487168955416833</v>
      </c>
      <c r="P24" s="12">
        <f t="shared" si="5"/>
        <v>3.1851283104458314</v>
      </c>
      <c r="Q24" s="10">
        <f t="shared" si="6"/>
        <v>10.145042354003516</v>
      </c>
    </row>
    <row r="25" spans="1:17" x14ac:dyDescent="0.2">
      <c r="I25" s="25">
        <v>42624</v>
      </c>
      <c r="J25" t="s">
        <v>56</v>
      </c>
      <c r="K25" t="s">
        <v>67</v>
      </c>
      <c r="L25">
        <v>0</v>
      </c>
      <c r="M25">
        <v>1</v>
      </c>
      <c r="N25">
        <f t="shared" si="3"/>
        <v>-1</v>
      </c>
      <c r="O25" s="12">
        <f t="shared" si="4"/>
        <v>-0.40863143447101447</v>
      </c>
      <c r="P25" s="12">
        <f t="shared" si="5"/>
        <v>0.59136856552898553</v>
      </c>
      <c r="Q25" s="10">
        <f t="shared" si="6"/>
        <v>0.34971678029581005</v>
      </c>
    </row>
    <row r="26" spans="1:17" x14ac:dyDescent="0.2">
      <c r="I26" s="25">
        <v>42623</v>
      </c>
      <c r="J26" t="s">
        <v>58</v>
      </c>
      <c r="K26" t="s">
        <v>68</v>
      </c>
      <c r="L26">
        <v>0</v>
      </c>
      <c r="M26">
        <v>2</v>
      </c>
      <c r="N26">
        <f t="shared" si="3"/>
        <v>-2</v>
      </c>
      <c r="O26" s="12">
        <f t="shared" si="4"/>
        <v>-0.55003548722958351</v>
      </c>
      <c r="P26" s="12">
        <f t="shared" si="5"/>
        <v>1.4499645127704164</v>
      </c>
      <c r="Q26" s="10">
        <f t="shared" si="6"/>
        <v>2.102397088293551</v>
      </c>
    </row>
    <row r="27" spans="1:17" x14ac:dyDescent="0.2">
      <c r="I27" s="25">
        <v>42623</v>
      </c>
      <c r="J27" t="s">
        <v>60</v>
      </c>
      <c r="K27" t="s">
        <v>69</v>
      </c>
      <c r="L27">
        <v>5</v>
      </c>
      <c r="M27">
        <v>2</v>
      </c>
      <c r="N27">
        <f t="shared" si="3"/>
        <v>3</v>
      </c>
      <c r="O27" s="12">
        <f t="shared" si="4"/>
        <v>3.21069908425679</v>
      </c>
      <c r="P27" s="12">
        <f t="shared" si="5"/>
        <v>0.21069908425678996</v>
      </c>
      <c r="Q27" s="10">
        <f t="shared" si="6"/>
        <v>4.4394104106649873E-2</v>
      </c>
    </row>
    <row r="28" spans="1:17" x14ac:dyDescent="0.2">
      <c r="I28" s="25">
        <v>42622</v>
      </c>
      <c r="J28" t="s">
        <v>59</v>
      </c>
      <c r="K28" t="s">
        <v>64</v>
      </c>
      <c r="L28">
        <v>1</v>
      </c>
      <c r="M28">
        <v>1</v>
      </c>
      <c r="N28">
        <f t="shared" si="3"/>
        <v>0</v>
      </c>
      <c r="O28" s="12">
        <f t="shared" si="4"/>
        <v>0.52283391502214738</v>
      </c>
      <c r="P28" s="12">
        <f t="shared" si="5"/>
        <v>0.52283391502214738</v>
      </c>
      <c r="Q28" s="10">
        <f t="shared" si="6"/>
        <v>0.273355302697386</v>
      </c>
    </row>
    <row r="29" spans="1:17" x14ac:dyDescent="0.2">
      <c r="I29" s="25">
        <v>42624</v>
      </c>
      <c r="J29" t="s">
        <v>61</v>
      </c>
      <c r="K29" t="s">
        <v>53</v>
      </c>
      <c r="L29">
        <v>2</v>
      </c>
      <c r="M29">
        <v>3</v>
      </c>
      <c r="N29">
        <f t="shared" si="3"/>
        <v>-1</v>
      </c>
      <c r="O29" s="12">
        <f t="shared" si="4"/>
        <v>0.50378251700900001</v>
      </c>
      <c r="P29" s="12">
        <f t="shared" si="5"/>
        <v>1.503782517009</v>
      </c>
      <c r="Q29" s="10">
        <f t="shared" si="6"/>
        <v>2.2613618584619233</v>
      </c>
    </row>
    <row r="30" spans="1:17" x14ac:dyDescent="0.2">
      <c r="I30" s="25">
        <v>42623</v>
      </c>
      <c r="J30" t="s">
        <v>63</v>
      </c>
      <c r="K30" t="s">
        <v>62</v>
      </c>
      <c r="L30">
        <v>2</v>
      </c>
      <c r="M30">
        <v>1</v>
      </c>
      <c r="N30">
        <f t="shared" si="3"/>
        <v>1</v>
      </c>
      <c r="O30" s="12">
        <f t="shared" si="4"/>
        <v>1.1403191371551888</v>
      </c>
      <c r="P30" s="12">
        <f t="shared" si="5"/>
        <v>0.14031913715518884</v>
      </c>
      <c r="Q30" s="10">
        <f t="shared" si="6"/>
        <v>1.9689460251976699E-2</v>
      </c>
    </row>
    <row r="31" spans="1:17" x14ac:dyDescent="0.2">
      <c r="I31" s="25">
        <v>42624</v>
      </c>
      <c r="J31" t="s">
        <v>71</v>
      </c>
      <c r="K31" t="s">
        <v>55</v>
      </c>
      <c r="L31">
        <v>2</v>
      </c>
      <c r="M31">
        <v>1</v>
      </c>
      <c r="N31">
        <f t="shared" si="3"/>
        <v>1</v>
      </c>
      <c r="O31" s="12">
        <f t="shared" si="4"/>
        <v>0.20918651453570192</v>
      </c>
      <c r="P31" s="12">
        <f t="shared" si="5"/>
        <v>-0.79081348546429808</v>
      </c>
      <c r="Q31" s="10">
        <f t="shared" si="6"/>
        <v>0.62538596879219155</v>
      </c>
    </row>
    <row r="32" spans="1:17" x14ac:dyDescent="0.2">
      <c r="I32" s="25">
        <v>42624</v>
      </c>
      <c r="J32" t="s">
        <v>70</v>
      </c>
      <c r="K32" t="s">
        <v>57</v>
      </c>
      <c r="L32">
        <v>1</v>
      </c>
      <c r="M32">
        <v>2</v>
      </c>
      <c r="N32">
        <f t="shared" si="3"/>
        <v>-1</v>
      </c>
      <c r="O32" s="12">
        <f t="shared" si="4"/>
        <v>-0.99659781690293237</v>
      </c>
      <c r="P32" s="12">
        <f t="shared" si="5"/>
        <v>3.4021830970676348E-3</v>
      </c>
      <c r="Q32" s="10">
        <f t="shared" si="6"/>
        <v>1.1574849825972724E-5</v>
      </c>
    </row>
    <row r="33" spans="9:17" x14ac:dyDescent="0.2">
      <c r="I33" s="25">
        <v>42632</v>
      </c>
      <c r="J33" t="s">
        <v>66</v>
      </c>
      <c r="K33" t="s">
        <v>56</v>
      </c>
      <c r="L33">
        <v>0</v>
      </c>
      <c r="M33">
        <v>0</v>
      </c>
      <c r="N33">
        <f t="shared" si="3"/>
        <v>0</v>
      </c>
      <c r="O33" s="12">
        <f t="shared" si="4"/>
        <v>0.72243024599814953</v>
      </c>
      <c r="P33" s="12">
        <f t="shared" si="5"/>
        <v>0.72243024599814953</v>
      </c>
      <c r="Q33" s="10">
        <f t="shared" si="6"/>
        <v>0.52190546033294682</v>
      </c>
    </row>
    <row r="34" spans="9:17" x14ac:dyDescent="0.2">
      <c r="I34" s="25">
        <v>42631</v>
      </c>
      <c r="J34" t="s">
        <v>67</v>
      </c>
      <c r="K34" t="s">
        <v>61</v>
      </c>
      <c r="L34">
        <v>2</v>
      </c>
      <c r="M34">
        <v>1</v>
      </c>
      <c r="N34">
        <f t="shared" si="3"/>
        <v>1</v>
      </c>
      <c r="O34" s="12">
        <f t="shared" si="4"/>
        <v>0.94613101957278656</v>
      </c>
      <c r="P34" s="12">
        <f t="shared" si="5"/>
        <v>-5.3868980427213442E-2</v>
      </c>
      <c r="Q34" s="10">
        <f t="shared" si="6"/>
        <v>2.9018670522675048E-3</v>
      </c>
    </row>
    <row r="35" spans="9:17" x14ac:dyDescent="0.2">
      <c r="I35" s="25">
        <v>42631</v>
      </c>
      <c r="J35" t="s">
        <v>64</v>
      </c>
      <c r="K35" t="s">
        <v>60</v>
      </c>
      <c r="L35">
        <v>0</v>
      </c>
      <c r="M35">
        <v>2</v>
      </c>
      <c r="N35">
        <f t="shared" si="3"/>
        <v>-2</v>
      </c>
      <c r="O35" s="12">
        <f t="shared" si="4"/>
        <v>-1.1479407701376738</v>
      </c>
      <c r="P35" s="12">
        <f t="shared" si="5"/>
        <v>0.85205922986232618</v>
      </c>
      <c r="Q35" s="10">
        <f t="shared" si="6"/>
        <v>0.72600493119358045</v>
      </c>
    </row>
    <row r="36" spans="9:17" x14ac:dyDescent="0.2">
      <c r="I36" s="25">
        <v>42631</v>
      </c>
      <c r="J36" t="s">
        <v>69</v>
      </c>
      <c r="K36" t="s">
        <v>54</v>
      </c>
      <c r="L36">
        <v>0</v>
      </c>
      <c r="M36">
        <v>0</v>
      </c>
      <c r="N36">
        <f t="shared" si="3"/>
        <v>0</v>
      </c>
      <c r="O36" s="12">
        <f t="shared" si="4"/>
        <v>-0.6608628992899972</v>
      </c>
      <c r="P36" s="12">
        <f t="shared" si="5"/>
        <v>-0.6608628992899972</v>
      </c>
      <c r="Q36" s="10">
        <f t="shared" si="6"/>
        <v>0.436739771657981</v>
      </c>
    </row>
    <row r="37" spans="9:17" x14ac:dyDescent="0.2">
      <c r="I37" s="25">
        <v>42631</v>
      </c>
      <c r="J37" t="s">
        <v>68</v>
      </c>
      <c r="K37" t="s">
        <v>59</v>
      </c>
      <c r="L37">
        <v>2</v>
      </c>
      <c r="M37">
        <v>1</v>
      </c>
      <c r="N37">
        <f t="shared" si="3"/>
        <v>1</v>
      </c>
      <c r="O37" s="12">
        <f t="shared" si="4"/>
        <v>0.81591318132515778</v>
      </c>
      <c r="P37" s="12">
        <f t="shared" si="5"/>
        <v>-0.18408681867484222</v>
      </c>
      <c r="Q37" s="10">
        <f t="shared" si="6"/>
        <v>3.3887956809824239E-2</v>
      </c>
    </row>
    <row r="38" spans="9:17" x14ac:dyDescent="0.2">
      <c r="I38" s="25">
        <v>42629</v>
      </c>
      <c r="J38" t="s">
        <v>53</v>
      </c>
      <c r="K38" t="s">
        <v>70</v>
      </c>
      <c r="L38">
        <v>2</v>
      </c>
      <c r="M38">
        <v>2</v>
      </c>
      <c r="N38">
        <f t="shared" si="3"/>
        <v>0</v>
      </c>
      <c r="O38" s="12">
        <f t="shared" si="4"/>
        <v>1.1812040217502053</v>
      </c>
      <c r="P38" s="12">
        <f t="shared" si="5"/>
        <v>1.1812040217502053</v>
      </c>
      <c r="Q38" s="10">
        <f t="shared" si="6"/>
        <v>1.3952429409988596</v>
      </c>
    </row>
    <row r="39" spans="9:17" x14ac:dyDescent="0.2">
      <c r="I39" s="25">
        <v>42630</v>
      </c>
      <c r="J39" t="s">
        <v>65</v>
      </c>
      <c r="K39" t="s">
        <v>71</v>
      </c>
      <c r="L39">
        <v>5</v>
      </c>
      <c r="M39">
        <v>0</v>
      </c>
      <c r="N39">
        <f t="shared" si="3"/>
        <v>5</v>
      </c>
      <c r="O39" s="12">
        <f t="shared" si="4"/>
        <v>2.1982368861837656</v>
      </c>
      <c r="P39" s="12">
        <f t="shared" si="5"/>
        <v>-2.8017631138162344</v>
      </c>
      <c r="Q39" s="10">
        <f t="shared" si="6"/>
        <v>7.8498765459412416</v>
      </c>
    </row>
    <row r="40" spans="9:17" x14ac:dyDescent="0.2">
      <c r="I40" s="25">
        <v>42630</v>
      </c>
      <c r="J40" t="s">
        <v>57</v>
      </c>
      <c r="K40" t="s">
        <v>63</v>
      </c>
      <c r="L40">
        <v>1</v>
      </c>
      <c r="M40">
        <v>1</v>
      </c>
      <c r="N40">
        <f t="shared" si="3"/>
        <v>0</v>
      </c>
      <c r="O40" s="12">
        <f t="shared" si="4"/>
        <v>-1.1524425883343944E-2</v>
      </c>
      <c r="P40" s="12">
        <f t="shared" si="5"/>
        <v>-1.1524425883343944E-2</v>
      </c>
      <c r="Q40" s="10">
        <f t="shared" si="6"/>
        <v>1.3281239194068786E-4</v>
      </c>
    </row>
    <row r="41" spans="9:17" x14ac:dyDescent="0.2">
      <c r="I41" s="25">
        <v>42630</v>
      </c>
      <c r="J41" t="s">
        <v>55</v>
      </c>
      <c r="K41" t="s">
        <v>52</v>
      </c>
      <c r="L41">
        <v>1</v>
      </c>
      <c r="M41">
        <v>5</v>
      </c>
      <c r="N41">
        <f t="shared" si="3"/>
        <v>-4</v>
      </c>
      <c r="O41" s="12">
        <f t="shared" si="4"/>
        <v>-2.1525804577249428</v>
      </c>
      <c r="P41" s="12">
        <f t="shared" si="5"/>
        <v>1.8474195422750572</v>
      </c>
      <c r="Q41" s="10">
        <f t="shared" si="6"/>
        <v>3.412958965179782</v>
      </c>
    </row>
    <row r="42" spans="9:17" x14ac:dyDescent="0.2">
      <c r="I42" s="25">
        <v>42630</v>
      </c>
      <c r="J42" t="s">
        <v>62</v>
      </c>
      <c r="K42" t="s">
        <v>58</v>
      </c>
      <c r="L42">
        <v>1</v>
      </c>
      <c r="M42">
        <v>0</v>
      </c>
      <c r="N42">
        <f t="shared" si="3"/>
        <v>1</v>
      </c>
      <c r="O42" s="12">
        <f t="shared" si="4"/>
        <v>0.50481774867649087</v>
      </c>
      <c r="P42" s="12">
        <f t="shared" si="5"/>
        <v>-0.49518225132350913</v>
      </c>
      <c r="Q42" s="10">
        <f t="shared" si="6"/>
        <v>0.24520546202581894</v>
      </c>
    </row>
    <row r="43" spans="9:17" x14ac:dyDescent="0.2">
      <c r="I43" s="25">
        <v>42634</v>
      </c>
      <c r="J43" t="s">
        <v>52</v>
      </c>
      <c r="K43" t="s">
        <v>65</v>
      </c>
      <c r="L43">
        <v>1</v>
      </c>
      <c r="M43">
        <v>1</v>
      </c>
      <c r="N43">
        <f t="shared" si="3"/>
        <v>0</v>
      </c>
      <c r="O43" s="12">
        <f t="shared" si="4"/>
        <v>1.2773928705762199</v>
      </c>
      <c r="P43" s="12">
        <f t="shared" si="5"/>
        <v>1.2773928705762199</v>
      </c>
      <c r="Q43" s="10">
        <f t="shared" si="6"/>
        <v>1.6317325457989551</v>
      </c>
    </row>
    <row r="44" spans="9:17" x14ac:dyDescent="0.2">
      <c r="I44" s="25">
        <v>42634</v>
      </c>
      <c r="J44" t="s">
        <v>54</v>
      </c>
      <c r="K44" t="s">
        <v>71</v>
      </c>
      <c r="L44">
        <v>2</v>
      </c>
      <c r="M44">
        <v>1</v>
      </c>
      <c r="N44">
        <f t="shared" si="3"/>
        <v>1</v>
      </c>
      <c r="O44" s="12">
        <f t="shared" si="4"/>
        <v>1.0003062432369112</v>
      </c>
      <c r="P44" s="12">
        <f t="shared" si="5"/>
        <v>3.062432369111967E-4</v>
      </c>
      <c r="Q44" s="10">
        <f t="shared" si="6"/>
        <v>9.3784920153847352E-8</v>
      </c>
    </row>
    <row r="45" spans="9:17" x14ac:dyDescent="0.2">
      <c r="I45" s="25">
        <v>42635</v>
      </c>
      <c r="J45" t="s">
        <v>56</v>
      </c>
      <c r="K45" t="s">
        <v>55</v>
      </c>
      <c r="L45">
        <v>1</v>
      </c>
      <c r="M45">
        <v>2</v>
      </c>
      <c r="N45">
        <f t="shared" si="3"/>
        <v>-1</v>
      </c>
      <c r="O45" s="12">
        <f t="shared" si="4"/>
        <v>0.51371624773554103</v>
      </c>
      <c r="P45" s="12">
        <f t="shared" si="5"/>
        <v>1.513716247735541</v>
      </c>
      <c r="Q45" s="10">
        <f t="shared" si="6"/>
        <v>2.2913368786585657</v>
      </c>
    </row>
    <row r="46" spans="9:17" x14ac:dyDescent="0.2">
      <c r="I46" s="25">
        <v>42633</v>
      </c>
      <c r="J46" t="s">
        <v>58</v>
      </c>
      <c r="K46" t="s">
        <v>57</v>
      </c>
      <c r="L46">
        <v>2</v>
      </c>
      <c r="M46">
        <v>1</v>
      </c>
      <c r="N46">
        <f t="shared" si="3"/>
        <v>1</v>
      </c>
      <c r="O46" s="12">
        <f t="shared" si="4"/>
        <v>-0.10137664637759092</v>
      </c>
      <c r="P46" s="12">
        <f t="shared" si="5"/>
        <v>-1.1013766463775909</v>
      </c>
      <c r="Q46" s="10">
        <f t="shared" si="6"/>
        <v>1.213030517185949</v>
      </c>
    </row>
    <row r="47" spans="9:17" x14ac:dyDescent="0.2">
      <c r="I47" s="25">
        <v>42635</v>
      </c>
      <c r="J47" t="s">
        <v>69</v>
      </c>
      <c r="K47" t="s">
        <v>64</v>
      </c>
      <c r="L47">
        <v>1</v>
      </c>
      <c r="M47">
        <v>2</v>
      </c>
      <c r="N47">
        <f t="shared" si="3"/>
        <v>-1</v>
      </c>
      <c r="O47" s="12">
        <f t="shared" si="4"/>
        <v>-0.91358145394105739</v>
      </c>
      <c r="P47" s="12">
        <f t="shared" si="5"/>
        <v>8.6418546058942614E-2</v>
      </c>
      <c r="Q47" s="10">
        <f t="shared" si="6"/>
        <v>7.4681651029415855E-3</v>
      </c>
    </row>
    <row r="48" spans="9:17" x14ac:dyDescent="0.2">
      <c r="I48" s="25">
        <v>42634</v>
      </c>
      <c r="J48" t="s">
        <v>60</v>
      </c>
      <c r="K48" t="s">
        <v>68</v>
      </c>
      <c r="L48">
        <v>1</v>
      </c>
      <c r="M48">
        <v>1</v>
      </c>
      <c r="N48">
        <f t="shared" si="3"/>
        <v>0</v>
      </c>
      <c r="O48" s="12">
        <f t="shared" si="4"/>
        <v>1.3414294873611134</v>
      </c>
      <c r="P48" s="12">
        <f t="shared" si="5"/>
        <v>1.3414294873611134</v>
      </c>
      <c r="Q48" s="10">
        <f t="shared" si="6"/>
        <v>1.7994330695618996</v>
      </c>
    </row>
    <row r="49" spans="9:17" x14ac:dyDescent="0.2">
      <c r="I49" s="25">
        <v>42634</v>
      </c>
      <c r="J49" t="s">
        <v>59</v>
      </c>
      <c r="K49" t="s">
        <v>62</v>
      </c>
      <c r="L49">
        <v>4</v>
      </c>
      <c r="M49">
        <v>1</v>
      </c>
      <c r="N49">
        <f t="shared" si="3"/>
        <v>3</v>
      </c>
      <c r="O49" s="12">
        <f t="shared" si="4"/>
        <v>0.76154037079867964</v>
      </c>
      <c r="P49" s="12">
        <f t="shared" si="5"/>
        <v>-2.2384596292013201</v>
      </c>
      <c r="Q49" s="10">
        <f t="shared" si="6"/>
        <v>5.010701511564112</v>
      </c>
    </row>
    <row r="50" spans="9:17" x14ac:dyDescent="0.2">
      <c r="I50" s="25">
        <v>42635</v>
      </c>
      <c r="J50" t="s">
        <v>61</v>
      </c>
      <c r="K50" t="s">
        <v>66</v>
      </c>
      <c r="L50">
        <v>2</v>
      </c>
      <c r="M50">
        <v>1</v>
      </c>
      <c r="N50">
        <f t="shared" si="3"/>
        <v>1</v>
      </c>
      <c r="O50" s="12">
        <f t="shared" si="4"/>
        <v>0.27230598247082327</v>
      </c>
      <c r="P50" s="12">
        <f t="shared" si="5"/>
        <v>-0.72769401752917673</v>
      </c>
      <c r="Q50" s="10">
        <f t="shared" si="6"/>
        <v>0.52953858314775382</v>
      </c>
    </row>
    <row r="51" spans="9:17" x14ac:dyDescent="0.2">
      <c r="I51" s="25">
        <v>42633</v>
      </c>
      <c r="J51" t="s">
        <v>63</v>
      </c>
      <c r="K51" t="s">
        <v>53</v>
      </c>
      <c r="L51">
        <v>1</v>
      </c>
      <c r="M51">
        <v>0</v>
      </c>
      <c r="N51">
        <f t="shared" si="3"/>
        <v>1</v>
      </c>
      <c r="O51" s="12">
        <f t="shared" si="4"/>
        <v>1.3591540346068158</v>
      </c>
      <c r="P51" s="12">
        <f t="shared" si="5"/>
        <v>0.35915403460681583</v>
      </c>
      <c r="Q51" s="10">
        <f t="shared" si="6"/>
        <v>0.12899162057435387</v>
      </c>
    </row>
    <row r="52" spans="9:17" x14ac:dyDescent="0.2">
      <c r="I52" s="25">
        <v>42634</v>
      </c>
      <c r="J52" t="s">
        <v>70</v>
      </c>
      <c r="K52" t="s">
        <v>67</v>
      </c>
      <c r="L52">
        <v>1</v>
      </c>
      <c r="M52">
        <v>2</v>
      </c>
      <c r="N52">
        <f t="shared" si="3"/>
        <v>-1</v>
      </c>
      <c r="O52" s="12">
        <f t="shared" si="4"/>
        <v>-1.0988817447612469</v>
      </c>
      <c r="P52" s="12">
        <f t="shared" si="5"/>
        <v>-9.8881744761246892E-2</v>
      </c>
      <c r="Q52" s="10">
        <f t="shared" si="6"/>
        <v>9.7775994470283775E-3</v>
      </c>
    </row>
    <row r="53" spans="9:17" x14ac:dyDescent="0.2">
      <c r="I53" s="25">
        <v>42639</v>
      </c>
      <c r="J53" t="s">
        <v>66</v>
      </c>
      <c r="K53" t="s">
        <v>70</v>
      </c>
      <c r="L53">
        <v>3</v>
      </c>
      <c r="M53">
        <v>1</v>
      </c>
      <c r="N53">
        <f t="shared" si="3"/>
        <v>2</v>
      </c>
      <c r="O53" s="12">
        <f t="shared" si="4"/>
        <v>1.412680556288382</v>
      </c>
      <c r="P53" s="12">
        <f t="shared" si="5"/>
        <v>-0.58731944371161804</v>
      </c>
      <c r="Q53" s="10">
        <f t="shared" si="6"/>
        <v>0.34494412896172449</v>
      </c>
    </row>
    <row r="54" spans="9:17" x14ac:dyDescent="0.2">
      <c r="I54" s="25">
        <v>42637</v>
      </c>
      <c r="J54" t="s">
        <v>67</v>
      </c>
      <c r="K54" t="s">
        <v>63</v>
      </c>
      <c r="L54">
        <v>3</v>
      </c>
      <c r="M54">
        <v>1</v>
      </c>
      <c r="N54">
        <f t="shared" si="3"/>
        <v>2</v>
      </c>
      <c r="O54" s="12">
        <f t="shared" si="4"/>
        <v>9.0759501974970583E-2</v>
      </c>
      <c r="P54" s="12">
        <f t="shared" si="5"/>
        <v>-1.9092404980250295</v>
      </c>
      <c r="Q54" s="10">
        <f t="shared" si="6"/>
        <v>3.6451992792988626</v>
      </c>
    </row>
    <row r="55" spans="9:17" x14ac:dyDescent="0.2">
      <c r="I55" s="25">
        <v>42638</v>
      </c>
      <c r="J55" t="s">
        <v>64</v>
      </c>
      <c r="K55" t="s">
        <v>54</v>
      </c>
      <c r="L55">
        <v>0</v>
      </c>
      <c r="M55">
        <v>2</v>
      </c>
      <c r="N55">
        <f t="shared" si="3"/>
        <v>-2</v>
      </c>
      <c r="O55" s="12">
        <f t="shared" si="4"/>
        <v>0.63577750804374644</v>
      </c>
      <c r="P55" s="12">
        <f t="shared" si="5"/>
        <v>2.6357775080437467</v>
      </c>
      <c r="Q55" s="10">
        <f t="shared" si="6"/>
        <v>6.9473230719093033</v>
      </c>
    </row>
    <row r="56" spans="9:17" x14ac:dyDescent="0.2">
      <c r="I56" s="25">
        <v>42638</v>
      </c>
      <c r="J56" t="s">
        <v>68</v>
      </c>
      <c r="K56" t="s">
        <v>69</v>
      </c>
      <c r="L56">
        <v>3</v>
      </c>
      <c r="M56">
        <v>1</v>
      </c>
      <c r="N56">
        <f t="shared" si="3"/>
        <v>2</v>
      </c>
      <c r="O56" s="12">
        <f t="shared" si="4"/>
        <v>2.2523285502883628</v>
      </c>
      <c r="P56" s="12">
        <f t="shared" si="5"/>
        <v>0.25232855028836276</v>
      </c>
      <c r="Q56" s="10">
        <f t="shared" si="6"/>
        <v>6.3669697290626812E-2</v>
      </c>
    </row>
    <row r="57" spans="9:17" x14ac:dyDescent="0.2">
      <c r="I57" s="25">
        <v>42636</v>
      </c>
      <c r="J57" t="s">
        <v>53</v>
      </c>
      <c r="K57" t="s">
        <v>58</v>
      </c>
      <c r="L57">
        <v>1</v>
      </c>
      <c r="M57">
        <v>0</v>
      </c>
      <c r="N57">
        <f t="shared" si="3"/>
        <v>1</v>
      </c>
      <c r="O57" s="12">
        <f t="shared" si="4"/>
        <v>0.28598285122486378</v>
      </c>
      <c r="P57" s="12">
        <f t="shared" si="5"/>
        <v>-0.71401714877513622</v>
      </c>
      <c r="Q57" s="10">
        <f t="shared" si="6"/>
        <v>0.50982048874497499</v>
      </c>
    </row>
    <row r="58" spans="9:17" x14ac:dyDescent="0.2">
      <c r="I58" s="25">
        <v>42638</v>
      </c>
      <c r="J58" t="s">
        <v>65</v>
      </c>
      <c r="K58" t="s">
        <v>56</v>
      </c>
      <c r="L58">
        <v>1</v>
      </c>
      <c r="M58">
        <v>0</v>
      </c>
      <c r="N58">
        <f t="shared" si="3"/>
        <v>1</v>
      </c>
      <c r="O58" s="12">
        <f t="shared" si="4"/>
        <v>1.8937071529839264</v>
      </c>
      <c r="P58" s="12">
        <f t="shared" si="5"/>
        <v>0.89370715298392644</v>
      </c>
      <c r="Q58" s="10">
        <f t="shared" si="6"/>
        <v>0.79871247529463529</v>
      </c>
    </row>
    <row r="59" spans="9:17" x14ac:dyDescent="0.2">
      <c r="I59" s="25">
        <v>42637</v>
      </c>
      <c r="J59" t="s">
        <v>71</v>
      </c>
      <c r="K59" t="s">
        <v>52</v>
      </c>
      <c r="L59">
        <v>0</v>
      </c>
      <c r="M59">
        <v>5</v>
      </c>
      <c r="N59">
        <f t="shared" si="3"/>
        <v>-5</v>
      </c>
      <c r="O59" s="12">
        <f t="shared" si="4"/>
        <v>-2.3264528965819267</v>
      </c>
      <c r="P59" s="12">
        <f t="shared" si="5"/>
        <v>2.6735471034180733</v>
      </c>
      <c r="Q59" s="10">
        <f t="shared" si="6"/>
        <v>7.1478541141951704</v>
      </c>
    </row>
    <row r="60" spans="9:17" x14ac:dyDescent="0.2">
      <c r="I60" s="25">
        <v>42637</v>
      </c>
      <c r="J60" t="s">
        <v>57</v>
      </c>
      <c r="K60" t="s">
        <v>59</v>
      </c>
      <c r="L60">
        <v>2</v>
      </c>
      <c r="M60">
        <v>0</v>
      </c>
      <c r="N60">
        <f t="shared" si="3"/>
        <v>2</v>
      </c>
      <c r="O60" s="12">
        <f t="shared" si="4"/>
        <v>0.36725434047316519</v>
      </c>
      <c r="P60" s="12">
        <f t="shared" si="5"/>
        <v>-1.6327456595268348</v>
      </c>
      <c r="Q60" s="10">
        <f t="shared" si="6"/>
        <v>2.6658583887037186</v>
      </c>
    </row>
    <row r="61" spans="9:17" x14ac:dyDescent="0.2">
      <c r="I61" s="25">
        <v>42638</v>
      </c>
      <c r="J61" t="s">
        <v>55</v>
      </c>
      <c r="K61" t="s">
        <v>61</v>
      </c>
      <c r="L61">
        <v>1</v>
      </c>
      <c r="M61">
        <v>2</v>
      </c>
      <c r="N61">
        <f t="shared" si="3"/>
        <v>-1</v>
      </c>
      <c r="O61" s="12">
        <f t="shared" si="4"/>
        <v>2.3783337366231061E-2</v>
      </c>
      <c r="P61" s="12">
        <f t="shared" si="5"/>
        <v>1.0237833373662311</v>
      </c>
      <c r="Q61" s="10">
        <f t="shared" si="6"/>
        <v>1.0481323218687382</v>
      </c>
    </row>
    <row r="62" spans="9:17" x14ac:dyDescent="0.2">
      <c r="I62" s="25">
        <v>42637</v>
      </c>
      <c r="J62" t="s">
        <v>62</v>
      </c>
      <c r="K62" t="s">
        <v>60</v>
      </c>
      <c r="L62">
        <v>2</v>
      </c>
      <c r="M62">
        <v>2</v>
      </c>
      <c r="N62">
        <f t="shared" si="3"/>
        <v>0</v>
      </c>
      <c r="O62" s="12">
        <f t="shared" si="4"/>
        <v>-1.3866472259142062</v>
      </c>
      <c r="P62" s="12">
        <f t="shared" si="5"/>
        <v>-1.3866472259142062</v>
      </c>
      <c r="Q62" s="10">
        <f t="shared" si="6"/>
        <v>1.9227905291355636</v>
      </c>
    </row>
    <row r="63" spans="9:17" x14ac:dyDescent="0.2">
      <c r="I63" s="25">
        <v>42645</v>
      </c>
      <c r="J63" t="s">
        <v>54</v>
      </c>
      <c r="K63" t="s">
        <v>52</v>
      </c>
      <c r="L63">
        <v>4</v>
      </c>
      <c r="M63">
        <v>3</v>
      </c>
      <c r="N63">
        <f t="shared" si="3"/>
        <v>1</v>
      </c>
      <c r="O63" s="12">
        <f t="shared" si="4"/>
        <v>-1.7092056067377019</v>
      </c>
      <c r="P63" s="12">
        <f t="shared" si="5"/>
        <v>-2.7092056067377017</v>
      </c>
      <c r="Q63" s="10">
        <f t="shared" si="6"/>
        <v>7.3397950195789985</v>
      </c>
    </row>
    <row r="64" spans="9:17" x14ac:dyDescent="0.2">
      <c r="I64" s="25">
        <v>42645</v>
      </c>
      <c r="J64" t="s">
        <v>64</v>
      </c>
      <c r="K64" t="s">
        <v>68</v>
      </c>
      <c r="L64">
        <v>0</v>
      </c>
      <c r="M64">
        <v>0</v>
      </c>
      <c r="N64">
        <f t="shared" si="3"/>
        <v>0</v>
      </c>
      <c r="O64" s="12">
        <f t="shared" si="4"/>
        <v>-0.18957023616924656</v>
      </c>
      <c r="P64" s="12">
        <f t="shared" si="5"/>
        <v>-0.18957023616924656</v>
      </c>
      <c r="Q64" s="10">
        <f t="shared" si="6"/>
        <v>3.5936874441263915E-2</v>
      </c>
    </row>
    <row r="65" spans="9:17" x14ac:dyDescent="0.2">
      <c r="I65" s="25">
        <v>42644</v>
      </c>
      <c r="J65" t="s">
        <v>56</v>
      </c>
      <c r="K65" t="s">
        <v>71</v>
      </c>
      <c r="L65">
        <v>2</v>
      </c>
      <c r="M65">
        <v>1</v>
      </c>
      <c r="N65">
        <f t="shared" si="3"/>
        <v>1</v>
      </c>
      <c r="O65" s="12">
        <f t="shared" si="4"/>
        <v>0.68758868659252537</v>
      </c>
      <c r="P65" s="12">
        <f t="shared" si="5"/>
        <v>-0.31241131340747463</v>
      </c>
      <c r="Q65" s="10">
        <f t="shared" si="6"/>
        <v>9.7600828744983339E-2</v>
      </c>
    </row>
    <row r="66" spans="9:17" x14ac:dyDescent="0.2">
      <c r="I66" s="25">
        <v>42645</v>
      </c>
      <c r="J66" t="s">
        <v>58</v>
      </c>
      <c r="K66" t="s">
        <v>67</v>
      </c>
      <c r="L66">
        <v>2</v>
      </c>
      <c r="M66">
        <v>1</v>
      </c>
      <c r="N66">
        <f t="shared" si="3"/>
        <v>1</v>
      </c>
      <c r="O66" s="12">
        <f t="shared" si="4"/>
        <v>-0.20366057423590544</v>
      </c>
      <c r="P66" s="12">
        <f t="shared" si="5"/>
        <v>-1.2036605742359054</v>
      </c>
      <c r="Q66" s="10">
        <f t="shared" si="6"/>
        <v>1.4487987779699096</v>
      </c>
    </row>
    <row r="67" spans="9:17" x14ac:dyDescent="0.2">
      <c r="I67" s="25">
        <v>42644</v>
      </c>
      <c r="J67" t="s">
        <v>69</v>
      </c>
      <c r="K67" t="s">
        <v>62</v>
      </c>
      <c r="L67">
        <v>2</v>
      </c>
      <c r="M67">
        <v>2</v>
      </c>
      <c r="N67">
        <f t="shared" si="3"/>
        <v>0</v>
      </c>
      <c r="O67" s="12">
        <f t="shared" si="4"/>
        <v>-0.67487499816452512</v>
      </c>
      <c r="P67" s="12">
        <f t="shared" si="5"/>
        <v>-0.67487499816452512</v>
      </c>
      <c r="Q67" s="10">
        <f t="shared" si="6"/>
        <v>0.45545626314756776</v>
      </c>
    </row>
    <row r="68" spans="9:17" x14ac:dyDescent="0.2">
      <c r="I68" s="25">
        <v>42645</v>
      </c>
      <c r="J68" t="s">
        <v>60</v>
      </c>
      <c r="K68" t="s">
        <v>57</v>
      </c>
      <c r="L68">
        <v>1</v>
      </c>
      <c r="M68">
        <v>1</v>
      </c>
      <c r="N68">
        <f t="shared" ref="N68:N131" si="9">L68-M68</f>
        <v>0</v>
      </c>
      <c r="O68" s="12">
        <f t="shared" ref="O68:O131" si="10">$F$3+INDEX($G$3:$G$22,MATCH(J68,$A$3:$A$22,0))-INDEX($G$3:$G$22,MATCH(K68,$A$3:$A$22))</f>
        <v>1.7900883282131062</v>
      </c>
      <c r="P68" s="12">
        <f t="shared" ref="P68:P131" si="11">O68-N68</f>
        <v>1.7900883282131062</v>
      </c>
      <c r="Q68" s="10">
        <f t="shared" ref="Q68:Q131" si="12">P68^2</f>
        <v>3.2044162228047934</v>
      </c>
    </row>
    <row r="69" spans="9:17" x14ac:dyDescent="0.2">
      <c r="I69" s="25">
        <v>42643</v>
      </c>
      <c r="J69" t="s">
        <v>59</v>
      </c>
      <c r="K69" t="s">
        <v>53</v>
      </c>
      <c r="L69">
        <v>1</v>
      </c>
      <c r="M69">
        <v>0</v>
      </c>
      <c r="N69">
        <f t="shared" si="9"/>
        <v>1</v>
      </c>
      <c r="O69" s="12">
        <f t="shared" si="10"/>
        <v>0.98037526825030674</v>
      </c>
      <c r="P69" s="12">
        <f t="shared" si="11"/>
        <v>-1.9624731749693258E-2</v>
      </c>
      <c r="Q69" s="10">
        <f t="shared" si="12"/>
        <v>3.8513009624741864E-4</v>
      </c>
    </row>
    <row r="70" spans="9:17" x14ac:dyDescent="0.2">
      <c r="I70" s="25">
        <v>42645</v>
      </c>
      <c r="J70" t="s">
        <v>61</v>
      </c>
      <c r="K70" t="s">
        <v>65</v>
      </c>
      <c r="L70">
        <v>0</v>
      </c>
      <c r="M70">
        <v>2</v>
      </c>
      <c r="N70">
        <f t="shared" si="9"/>
        <v>-2</v>
      </c>
      <c r="O70" s="12">
        <f t="shared" si="10"/>
        <v>-0.89897092451495375</v>
      </c>
      <c r="P70" s="12">
        <f t="shared" si="11"/>
        <v>1.1010290754850462</v>
      </c>
      <c r="Q70" s="10">
        <f t="shared" si="12"/>
        <v>1.2122650250634557</v>
      </c>
    </row>
    <row r="71" spans="9:17" x14ac:dyDescent="0.2">
      <c r="I71" s="25">
        <v>42644</v>
      </c>
      <c r="J71" t="s">
        <v>63</v>
      </c>
      <c r="K71" t="s">
        <v>66</v>
      </c>
      <c r="L71">
        <v>2</v>
      </c>
      <c r="M71">
        <v>1</v>
      </c>
      <c r="N71">
        <f t="shared" si="9"/>
        <v>1</v>
      </c>
      <c r="O71" s="12">
        <f t="shared" si="10"/>
        <v>1.1276775000686392</v>
      </c>
      <c r="P71" s="12">
        <f t="shared" si="11"/>
        <v>0.1276775000686392</v>
      </c>
      <c r="Q71" s="10">
        <f t="shared" si="12"/>
        <v>1.6301544023777363E-2</v>
      </c>
    </row>
    <row r="72" spans="9:17" x14ac:dyDescent="0.2">
      <c r="I72" s="25">
        <v>42644</v>
      </c>
      <c r="J72" t="s">
        <v>70</v>
      </c>
      <c r="K72" t="s">
        <v>55</v>
      </c>
      <c r="L72">
        <v>0</v>
      </c>
      <c r="M72">
        <v>1</v>
      </c>
      <c r="N72">
        <f t="shared" si="9"/>
        <v>-1</v>
      </c>
      <c r="O72" s="12">
        <f t="shared" si="10"/>
        <v>-0.1765340625546914</v>
      </c>
      <c r="P72" s="12">
        <f t="shared" si="11"/>
        <v>0.8234659374453086</v>
      </c>
      <c r="Q72" s="10">
        <f t="shared" si="12"/>
        <v>0.67809615013268087</v>
      </c>
    </row>
    <row r="73" spans="9:17" x14ac:dyDescent="0.2">
      <c r="I73" s="25">
        <v>42659</v>
      </c>
      <c r="J73" t="s">
        <v>66</v>
      </c>
      <c r="K73" t="s">
        <v>58</v>
      </c>
      <c r="L73">
        <v>1</v>
      </c>
      <c r="M73">
        <v>1</v>
      </c>
      <c r="N73">
        <f t="shared" si="9"/>
        <v>0</v>
      </c>
      <c r="O73" s="12">
        <f t="shared" si="10"/>
        <v>0.51745938576304051</v>
      </c>
      <c r="P73" s="12">
        <f t="shared" si="11"/>
        <v>0.51745938576304051</v>
      </c>
      <c r="Q73" s="10">
        <f t="shared" si="12"/>
        <v>0.26776421591426319</v>
      </c>
    </row>
    <row r="74" spans="9:17" x14ac:dyDescent="0.2">
      <c r="I74" s="25">
        <v>42659</v>
      </c>
      <c r="J74" t="s">
        <v>67</v>
      </c>
      <c r="K74" t="s">
        <v>59</v>
      </c>
      <c r="L74">
        <v>3</v>
      </c>
      <c r="M74">
        <v>2</v>
      </c>
      <c r="N74">
        <f t="shared" si="9"/>
        <v>1</v>
      </c>
      <c r="O74" s="12">
        <f t="shared" si="10"/>
        <v>0.46953826833147971</v>
      </c>
      <c r="P74" s="12">
        <f t="shared" si="11"/>
        <v>-0.53046173166852029</v>
      </c>
      <c r="Q74" s="10">
        <f t="shared" si="12"/>
        <v>0.28138964876476524</v>
      </c>
    </row>
    <row r="75" spans="9:17" x14ac:dyDescent="0.2">
      <c r="I75" s="25">
        <v>42658</v>
      </c>
      <c r="J75" t="s">
        <v>52</v>
      </c>
      <c r="K75" t="s">
        <v>56</v>
      </c>
      <c r="L75">
        <v>4</v>
      </c>
      <c r="M75">
        <v>0</v>
      </c>
      <c r="N75">
        <f t="shared" si="9"/>
        <v>4</v>
      </c>
      <c r="O75" s="12">
        <f t="shared" si="10"/>
        <v>2.7880410701674601</v>
      </c>
      <c r="P75" s="12">
        <f t="shared" si="11"/>
        <v>-1.2119589298325399</v>
      </c>
      <c r="Q75" s="10">
        <f t="shared" si="12"/>
        <v>1.4688444476008355</v>
      </c>
    </row>
    <row r="76" spans="9:17" x14ac:dyDescent="0.2">
      <c r="I76" s="25">
        <v>42659</v>
      </c>
      <c r="J76" t="s">
        <v>68</v>
      </c>
      <c r="K76" t="s">
        <v>54</v>
      </c>
      <c r="L76">
        <v>5</v>
      </c>
      <c r="M76">
        <v>0</v>
      </c>
      <c r="N76">
        <f t="shared" si="9"/>
        <v>5</v>
      </c>
      <c r="O76" s="12">
        <f t="shared" si="10"/>
        <v>1.2084066976056791</v>
      </c>
      <c r="P76" s="12">
        <f t="shared" si="11"/>
        <v>-3.7915933023943209</v>
      </c>
      <c r="Q76" s="10">
        <f t="shared" si="12"/>
        <v>14.376179770761473</v>
      </c>
    </row>
    <row r="77" spans="9:17" x14ac:dyDescent="0.2">
      <c r="I77" s="25">
        <v>42658</v>
      </c>
      <c r="J77" t="s">
        <v>53</v>
      </c>
      <c r="K77" t="s">
        <v>60</v>
      </c>
      <c r="L77">
        <v>1</v>
      </c>
      <c r="M77">
        <v>6</v>
      </c>
      <c r="N77">
        <f t="shared" si="9"/>
        <v>-5</v>
      </c>
      <c r="O77" s="12">
        <f t="shared" si="10"/>
        <v>-1.6054821233658332</v>
      </c>
      <c r="P77" s="12">
        <f t="shared" si="11"/>
        <v>3.3945178766341666</v>
      </c>
      <c r="Q77" s="10">
        <f t="shared" si="12"/>
        <v>11.52275161478893</v>
      </c>
    </row>
    <row r="78" spans="9:17" x14ac:dyDescent="0.2">
      <c r="I78" s="25">
        <v>42658</v>
      </c>
      <c r="J78" t="s">
        <v>65</v>
      </c>
      <c r="K78" t="s">
        <v>70</v>
      </c>
      <c r="L78">
        <v>7</v>
      </c>
      <c r="M78">
        <v>1</v>
      </c>
      <c r="N78">
        <f t="shared" si="9"/>
        <v>6</v>
      </c>
      <c r="O78" s="12">
        <f t="shared" si="10"/>
        <v>2.5839574632741589</v>
      </c>
      <c r="P78" s="12">
        <f t="shared" si="11"/>
        <v>-3.4160425367258411</v>
      </c>
      <c r="Q78" s="10">
        <f t="shared" si="12"/>
        <v>11.66934661272032</v>
      </c>
    </row>
    <row r="79" spans="9:17" x14ac:dyDescent="0.2">
      <c r="I79" s="25">
        <v>42659</v>
      </c>
      <c r="J79" t="s">
        <v>71</v>
      </c>
      <c r="K79" t="s">
        <v>61</v>
      </c>
      <c r="L79">
        <v>1</v>
      </c>
      <c r="M79">
        <v>2</v>
      </c>
      <c r="N79">
        <f t="shared" si="9"/>
        <v>-1</v>
      </c>
      <c r="O79" s="12">
        <f t="shared" si="10"/>
        <v>-0.15008910149075327</v>
      </c>
      <c r="P79" s="12">
        <f t="shared" si="11"/>
        <v>0.84991089850924673</v>
      </c>
      <c r="Q79" s="10">
        <f t="shared" si="12"/>
        <v>0.72234853540479504</v>
      </c>
    </row>
    <row r="80" spans="9:17" x14ac:dyDescent="0.2">
      <c r="I80" s="25">
        <v>42660</v>
      </c>
      <c r="J80" t="s">
        <v>57</v>
      </c>
      <c r="K80" t="s">
        <v>69</v>
      </c>
      <c r="L80">
        <v>2</v>
      </c>
      <c r="M80">
        <v>3</v>
      </c>
      <c r="N80">
        <f t="shared" si="9"/>
        <v>-1</v>
      </c>
      <c r="O80" s="12">
        <f t="shared" si="10"/>
        <v>1.8036697094363701</v>
      </c>
      <c r="P80" s="12">
        <f t="shared" si="11"/>
        <v>2.8036697094363703</v>
      </c>
      <c r="Q80" s="10">
        <f t="shared" si="12"/>
        <v>7.8605638396110207</v>
      </c>
    </row>
    <row r="81" spans="9:17" x14ac:dyDescent="0.2">
      <c r="I81" s="25">
        <v>42658</v>
      </c>
      <c r="J81" t="s">
        <v>55</v>
      </c>
      <c r="K81" t="s">
        <v>63</v>
      </c>
      <c r="L81">
        <v>2</v>
      </c>
      <c r="M81">
        <v>3</v>
      </c>
      <c r="N81">
        <f t="shared" si="9"/>
        <v>-1</v>
      </c>
      <c r="O81" s="12">
        <f t="shared" si="10"/>
        <v>-0.83158818023158487</v>
      </c>
      <c r="P81" s="12">
        <f t="shared" si="11"/>
        <v>0.16841181976841513</v>
      </c>
      <c r="Q81" s="10">
        <f t="shared" si="12"/>
        <v>2.8362541037709139E-2</v>
      </c>
    </row>
    <row r="82" spans="9:17" x14ac:dyDescent="0.2">
      <c r="I82" s="25">
        <v>42657</v>
      </c>
      <c r="J82" t="s">
        <v>62</v>
      </c>
      <c r="K82" t="s">
        <v>64</v>
      </c>
      <c r="L82">
        <v>0</v>
      </c>
      <c r="M82">
        <v>0</v>
      </c>
      <c r="N82">
        <f t="shared" si="9"/>
        <v>0</v>
      </c>
      <c r="O82" s="12">
        <f t="shared" si="10"/>
        <v>0.14435249761615393</v>
      </c>
      <c r="P82" s="12">
        <f t="shared" si="11"/>
        <v>0.14435249761615393</v>
      </c>
      <c r="Q82" s="10">
        <f t="shared" si="12"/>
        <v>2.0837643568021726E-2</v>
      </c>
    </row>
    <row r="83" spans="9:17" x14ac:dyDescent="0.2">
      <c r="I83" s="25">
        <v>42666</v>
      </c>
      <c r="J83" t="s">
        <v>54</v>
      </c>
      <c r="K83" t="s">
        <v>56</v>
      </c>
      <c r="L83">
        <v>4</v>
      </c>
      <c r="M83">
        <v>1</v>
      </c>
      <c r="N83">
        <f t="shared" si="9"/>
        <v>3</v>
      </c>
      <c r="O83" s="12">
        <f t="shared" si="10"/>
        <v>0.69577651003707208</v>
      </c>
      <c r="P83" s="12">
        <f t="shared" si="11"/>
        <v>-2.3042234899629279</v>
      </c>
      <c r="Q83" s="10">
        <f t="shared" si="12"/>
        <v>5.3094458916969351</v>
      </c>
    </row>
    <row r="84" spans="9:17" x14ac:dyDescent="0.2">
      <c r="I84" s="25">
        <v>42665</v>
      </c>
      <c r="J84" t="s">
        <v>64</v>
      </c>
      <c r="K84" t="s">
        <v>57</v>
      </c>
      <c r="L84">
        <v>3</v>
      </c>
      <c r="M84">
        <v>3</v>
      </c>
      <c r="N84">
        <f t="shared" si="9"/>
        <v>0</v>
      </c>
      <c r="O84" s="12">
        <f t="shared" si="10"/>
        <v>0.25908860468274603</v>
      </c>
      <c r="P84" s="12">
        <f t="shared" si="11"/>
        <v>0.25908860468274603</v>
      </c>
      <c r="Q84" s="10">
        <f t="shared" si="12"/>
        <v>6.7126905076452248E-2</v>
      </c>
    </row>
    <row r="85" spans="9:17" x14ac:dyDescent="0.2">
      <c r="I85" s="25">
        <v>42666</v>
      </c>
      <c r="J85" t="s">
        <v>58</v>
      </c>
      <c r="K85" t="s">
        <v>55</v>
      </c>
      <c r="L85">
        <v>4</v>
      </c>
      <c r="M85">
        <v>0</v>
      </c>
      <c r="N85">
        <f t="shared" si="9"/>
        <v>4</v>
      </c>
      <c r="O85" s="12">
        <f t="shared" si="10"/>
        <v>0.71868710797065005</v>
      </c>
      <c r="P85" s="12">
        <f t="shared" si="11"/>
        <v>-3.2813128920293497</v>
      </c>
      <c r="Q85" s="10">
        <f t="shared" si="12"/>
        <v>10.767014295398015</v>
      </c>
    </row>
    <row r="86" spans="9:17" x14ac:dyDescent="0.2">
      <c r="I86" s="25">
        <v>42664</v>
      </c>
      <c r="J86" t="s">
        <v>69</v>
      </c>
      <c r="K86" t="s">
        <v>53</v>
      </c>
      <c r="L86">
        <v>1</v>
      </c>
      <c r="M86">
        <v>2</v>
      </c>
      <c r="N86">
        <f t="shared" si="9"/>
        <v>-1</v>
      </c>
      <c r="O86" s="12">
        <f t="shared" si="10"/>
        <v>-0.45604010071289802</v>
      </c>
      <c r="P86" s="12">
        <f t="shared" si="11"/>
        <v>0.54395989928710198</v>
      </c>
      <c r="Q86" s="10">
        <f t="shared" si="12"/>
        <v>0.29589237203243413</v>
      </c>
    </row>
    <row r="87" spans="9:17" x14ac:dyDescent="0.2">
      <c r="I87" s="25">
        <v>42666</v>
      </c>
      <c r="J87" t="s">
        <v>60</v>
      </c>
      <c r="K87" t="s">
        <v>67</v>
      </c>
      <c r="L87">
        <v>2</v>
      </c>
      <c r="M87">
        <v>1</v>
      </c>
      <c r="N87">
        <f t="shared" si="9"/>
        <v>1</v>
      </c>
      <c r="O87" s="12">
        <f t="shared" si="10"/>
        <v>1.6878044003547916</v>
      </c>
      <c r="P87" s="12">
        <f t="shared" si="11"/>
        <v>0.68780440035479162</v>
      </c>
      <c r="Q87" s="10">
        <f t="shared" si="12"/>
        <v>0.47307489314741447</v>
      </c>
    </row>
    <row r="88" spans="9:17" x14ac:dyDescent="0.2">
      <c r="I88" s="25">
        <v>42665</v>
      </c>
      <c r="J88" t="s">
        <v>59</v>
      </c>
      <c r="K88" t="s">
        <v>66</v>
      </c>
      <c r="L88">
        <v>3</v>
      </c>
      <c r="M88">
        <v>0</v>
      </c>
      <c r="N88">
        <f t="shared" si="9"/>
        <v>3</v>
      </c>
      <c r="O88" s="12">
        <f t="shared" si="10"/>
        <v>0.74889873371213</v>
      </c>
      <c r="P88" s="12">
        <f t="shared" si="11"/>
        <v>-2.2511012662878702</v>
      </c>
      <c r="Q88" s="10">
        <f t="shared" si="12"/>
        <v>5.0674569110828527</v>
      </c>
    </row>
    <row r="89" spans="9:17" x14ac:dyDescent="0.2">
      <c r="I89" s="25">
        <v>42665</v>
      </c>
      <c r="J89" t="s">
        <v>61</v>
      </c>
      <c r="K89" t="s">
        <v>52</v>
      </c>
      <c r="L89">
        <v>2</v>
      </c>
      <c r="M89">
        <v>3</v>
      </c>
      <c r="N89">
        <f t="shared" si="9"/>
        <v>-1</v>
      </c>
      <c r="O89" s="12">
        <f t="shared" si="10"/>
        <v>-1.7933048416984874</v>
      </c>
      <c r="P89" s="12">
        <f t="shared" si="11"/>
        <v>-0.79330484169848736</v>
      </c>
      <c r="Q89" s="10">
        <f t="shared" si="12"/>
        <v>0.6293325718622621</v>
      </c>
    </row>
    <row r="90" spans="9:17" x14ac:dyDescent="0.2">
      <c r="I90" s="25">
        <v>42666</v>
      </c>
      <c r="J90" t="s">
        <v>68</v>
      </c>
      <c r="K90" t="s">
        <v>62</v>
      </c>
      <c r="L90">
        <v>2</v>
      </c>
      <c r="M90">
        <v>1</v>
      </c>
      <c r="N90">
        <f t="shared" si="9"/>
        <v>1</v>
      </c>
      <c r="O90" s="12">
        <f t="shared" si="10"/>
        <v>1.1943945987311513</v>
      </c>
      <c r="P90" s="12">
        <f t="shared" si="11"/>
        <v>0.19439459873115128</v>
      </c>
      <c r="Q90" s="10">
        <f t="shared" si="12"/>
        <v>3.7789260015845323E-2</v>
      </c>
    </row>
    <row r="91" spans="9:17" x14ac:dyDescent="0.2">
      <c r="I91" s="25">
        <v>42666</v>
      </c>
      <c r="J91" t="s">
        <v>63</v>
      </c>
      <c r="K91" t="s">
        <v>65</v>
      </c>
      <c r="L91">
        <v>1</v>
      </c>
      <c r="M91">
        <v>0</v>
      </c>
      <c r="N91">
        <f t="shared" si="9"/>
        <v>1</v>
      </c>
      <c r="O91" s="12">
        <f t="shared" si="10"/>
        <v>-4.3599406917137817E-2</v>
      </c>
      <c r="P91" s="12">
        <f t="shared" si="11"/>
        <v>-1.0435994069171377</v>
      </c>
      <c r="Q91" s="10">
        <f t="shared" si="12"/>
        <v>1.0890997221178016</v>
      </c>
    </row>
    <row r="92" spans="9:17" x14ac:dyDescent="0.2">
      <c r="I92" s="25">
        <v>42665</v>
      </c>
      <c r="J92" t="s">
        <v>70</v>
      </c>
      <c r="K92" t="s">
        <v>71</v>
      </c>
      <c r="L92">
        <v>0</v>
      </c>
      <c r="M92">
        <v>0</v>
      </c>
      <c r="N92">
        <f t="shared" si="9"/>
        <v>0</v>
      </c>
      <c r="O92" s="12">
        <f t="shared" si="10"/>
        <v>-2.6616236977070606E-3</v>
      </c>
      <c r="P92" s="12">
        <f t="shared" si="11"/>
        <v>-2.6616236977070606E-3</v>
      </c>
      <c r="Q92" s="10">
        <f t="shared" si="12"/>
        <v>7.0842407081958066E-6</v>
      </c>
    </row>
    <row r="93" spans="9:17" x14ac:dyDescent="0.2">
      <c r="I93" s="25">
        <v>42672</v>
      </c>
      <c r="J93" t="s">
        <v>66</v>
      </c>
      <c r="K93" t="s">
        <v>60</v>
      </c>
      <c r="L93">
        <v>1</v>
      </c>
      <c r="M93">
        <v>4</v>
      </c>
      <c r="N93">
        <f t="shared" si="9"/>
        <v>-3</v>
      </c>
      <c r="O93" s="12">
        <f t="shared" si="10"/>
        <v>-1.3740055888276566</v>
      </c>
      <c r="P93" s="12">
        <f t="shared" si="11"/>
        <v>1.6259944111723434</v>
      </c>
      <c r="Q93" s="10">
        <f t="shared" si="12"/>
        <v>2.6438578251636957</v>
      </c>
    </row>
    <row r="94" spans="9:17" x14ac:dyDescent="0.2">
      <c r="I94" s="25">
        <v>42673</v>
      </c>
      <c r="J94" t="s">
        <v>67</v>
      </c>
      <c r="K94" t="s">
        <v>69</v>
      </c>
      <c r="L94">
        <v>1</v>
      </c>
      <c r="M94">
        <v>1</v>
      </c>
      <c r="N94">
        <f t="shared" si="9"/>
        <v>0</v>
      </c>
      <c r="O94" s="12">
        <f t="shared" si="10"/>
        <v>1.9059536372946846</v>
      </c>
      <c r="P94" s="12">
        <f t="shared" si="11"/>
        <v>1.9059536372946846</v>
      </c>
      <c r="Q94" s="10">
        <f t="shared" si="12"/>
        <v>3.6326592675168379</v>
      </c>
    </row>
    <row r="95" spans="9:17" x14ac:dyDescent="0.2">
      <c r="I95" s="25">
        <v>42672</v>
      </c>
      <c r="J95" t="s">
        <v>52</v>
      </c>
      <c r="K95" t="s">
        <v>70</v>
      </c>
      <c r="L95">
        <v>1</v>
      </c>
      <c r="M95">
        <v>0</v>
      </c>
      <c r="N95">
        <f t="shared" si="9"/>
        <v>1</v>
      </c>
      <c r="O95" s="12">
        <f t="shared" si="10"/>
        <v>3.4782913804576925</v>
      </c>
      <c r="P95" s="12">
        <f t="shared" si="11"/>
        <v>2.4782913804576925</v>
      </c>
      <c r="Q95" s="10">
        <f t="shared" si="12"/>
        <v>6.1419281664508949</v>
      </c>
    </row>
    <row r="96" spans="9:17" x14ac:dyDescent="0.2">
      <c r="I96" s="25">
        <v>42674</v>
      </c>
      <c r="J96" t="s">
        <v>56</v>
      </c>
      <c r="K96" t="s">
        <v>61</v>
      </c>
      <c r="L96">
        <v>1</v>
      </c>
      <c r="M96">
        <v>1</v>
      </c>
      <c r="N96">
        <f t="shared" si="9"/>
        <v>0</v>
      </c>
      <c r="O96" s="12">
        <f t="shared" si="10"/>
        <v>0.15444063170908584</v>
      </c>
      <c r="P96" s="12">
        <f t="shared" si="11"/>
        <v>0.15444063170908584</v>
      </c>
      <c r="Q96" s="10">
        <f t="shared" si="12"/>
        <v>2.385190872270149E-2</v>
      </c>
    </row>
    <row r="97" spans="9:17" x14ac:dyDescent="0.2">
      <c r="I97" s="25">
        <v>42673</v>
      </c>
      <c r="J97" t="s">
        <v>53</v>
      </c>
      <c r="K97" t="s">
        <v>64</v>
      </c>
      <c r="L97">
        <v>0</v>
      </c>
      <c r="M97">
        <v>1</v>
      </c>
      <c r="N97">
        <f t="shared" si="9"/>
        <v>-1</v>
      </c>
      <c r="O97" s="12">
        <f t="shared" si="10"/>
        <v>-7.4482399835473112E-2</v>
      </c>
      <c r="P97" s="12">
        <f t="shared" si="11"/>
        <v>0.92551760016452689</v>
      </c>
      <c r="Q97" s="10">
        <f t="shared" si="12"/>
        <v>0.85658282821430509</v>
      </c>
    </row>
    <row r="98" spans="9:17" x14ac:dyDescent="0.2">
      <c r="I98" s="25">
        <v>42672</v>
      </c>
      <c r="J98" t="s">
        <v>65</v>
      </c>
      <c r="K98" t="s">
        <v>58</v>
      </c>
      <c r="L98">
        <v>4</v>
      </c>
      <c r="M98">
        <v>2</v>
      </c>
      <c r="N98">
        <f t="shared" si="9"/>
        <v>2</v>
      </c>
      <c r="O98" s="12">
        <f t="shared" si="10"/>
        <v>1.6887362927488174</v>
      </c>
      <c r="P98" s="12">
        <f t="shared" si="11"/>
        <v>-0.31126370725118258</v>
      </c>
      <c r="Q98" s="10">
        <f t="shared" si="12"/>
        <v>9.6885095451749892E-2</v>
      </c>
    </row>
    <row r="99" spans="9:17" x14ac:dyDescent="0.2">
      <c r="I99" s="25">
        <v>42672</v>
      </c>
      <c r="J99" t="s">
        <v>71</v>
      </c>
      <c r="K99" t="s">
        <v>63</v>
      </c>
      <c r="L99">
        <v>1</v>
      </c>
      <c r="M99">
        <v>1</v>
      </c>
      <c r="N99">
        <f t="shared" si="9"/>
        <v>0</v>
      </c>
      <c r="O99" s="12">
        <f t="shared" si="10"/>
        <v>-1.0054606190885691</v>
      </c>
      <c r="P99" s="12">
        <f t="shared" si="11"/>
        <v>-1.0054606190885691</v>
      </c>
      <c r="Q99" s="10">
        <f t="shared" si="12"/>
        <v>1.0109510565379687</v>
      </c>
    </row>
    <row r="100" spans="9:17" x14ac:dyDescent="0.2">
      <c r="I100" s="25">
        <v>42673</v>
      </c>
      <c r="J100" t="s">
        <v>57</v>
      </c>
      <c r="K100" t="s">
        <v>68</v>
      </c>
      <c r="L100">
        <v>2</v>
      </c>
      <c r="M100">
        <v>1</v>
      </c>
      <c r="N100">
        <f t="shared" si="9"/>
        <v>1</v>
      </c>
      <c r="O100" s="12">
        <f t="shared" si="10"/>
        <v>-6.5599887459306394E-2</v>
      </c>
      <c r="P100" s="12">
        <f t="shared" si="11"/>
        <v>-1.0655998874593064</v>
      </c>
      <c r="Q100" s="10">
        <f t="shared" si="12"/>
        <v>1.1355031201532866</v>
      </c>
    </row>
    <row r="101" spans="9:17" x14ac:dyDescent="0.2">
      <c r="I101" s="25">
        <v>42671</v>
      </c>
      <c r="J101" t="s">
        <v>55</v>
      </c>
      <c r="K101" t="s">
        <v>59</v>
      </c>
      <c r="L101">
        <v>0</v>
      </c>
      <c r="M101">
        <v>2</v>
      </c>
      <c r="N101">
        <f t="shared" si="9"/>
        <v>-2</v>
      </c>
      <c r="O101" s="12">
        <f t="shared" si="10"/>
        <v>-0.45280941387507573</v>
      </c>
      <c r="P101" s="12">
        <f t="shared" si="11"/>
        <v>1.5471905861249242</v>
      </c>
      <c r="Q101" s="10">
        <f t="shared" si="12"/>
        <v>2.3937987097935864</v>
      </c>
    </row>
    <row r="102" spans="9:17" x14ac:dyDescent="0.2">
      <c r="I102" s="25">
        <v>42673</v>
      </c>
      <c r="J102" t="s">
        <v>62</v>
      </c>
      <c r="K102" t="s">
        <v>54</v>
      </c>
      <c r="L102">
        <v>3</v>
      </c>
      <c r="M102">
        <v>3</v>
      </c>
      <c r="N102">
        <f t="shared" si="9"/>
        <v>0</v>
      </c>
      <c r="O102" s="12">
        <f t="shared" si="10"/>
        <v>0.39707105226721412</v>
      </c>
      <c r="P102" s="12">
        <f t="shared" si="11"/>
        <v>0.39707105226721412</v>
      </c>
      <c r="Q102" s="10">
        <f t="shared" si="12"/>
        <v>0.1576654205485927</v>
      </c>
    </row>
    <row r="103" spans="9:17" x14ac:dyDescent="0.2">
      <c r="I103" s="25">
        <v>42680</v>
      </c>
      <c r="J103" t="s">
        <v>54</v>
      </c>
      <c r="K103" t="s">
        <v>61</v>
      </c>
      <c r="L103">
        <v>2</v>
      </c>
      <c r="M103">
        <v>1</v>
      </c>
      <c r="N103">
        <f t="shared" si="9"/>
        <v>1</v>
      </c>
      <c r="O103" s="12">
        <f t="shared" si="10"/>
        <v>0.46715818835347162</v>
      </c>
      <c r="P103" s="12">
        <f t="shared" si="11"/>
        <v>-0.53284181164652833</v>
      </c>
      <c r="Q103" s="10">
        <f t="shared" si="12"/>
        <v>0.28392039623875437</v>
      </c>
    </row>
    <row r="104" spans="9:17" x14ac:dyDescent="0.2">
      <c r="I104" s="25">
        <v>42680</v>
      </c>
      <c r="J104" t="s">
        <v>64</v>
      </c>
      <c r="K104" t="s">
        <v>67</v>
      </c>
      <c r="L104">
        <v>0</v>
      </c>
      <c r="M104">
        <v>0</v>
      </c>
      <c r="N104">
        <f t="shared" si="9"/>
        <v>0</v>
      </c>
      <c r="O104" s="12">
        <f t="shared" si="10"/>
        <v>0.1568046768244315</v>
      </c>
      <c r="P104" s="12">
        <f t="shared" si="11"/>
        <v>0.1568046768244315</v>
      </c>
      <c r="Q104" s="10">
        <f t="shared" si="12"/>
        <v>2.4587706674014404E-2</v>
      </c>
    </row>
    <row r="105" spans="9:17" x14ac:dyDescent="0.2">
      <c r="I105" s="25">
        <v>42678</v>
      </c>
      <c r="J105" t="s">
        <v>58</v>
      </c>
      <c r="K105" t="s">
        <v>71</v>
      </c>
      <c r="L105">
        <v>3</v>
      </c>
      <c r="M105">
        <v>2</v>
      </c>
      <c r="N105">
        <f t="shared" si="9"/>
        <v>1</v>
      </c>
      <c r="O105" s="12">
        <f t="shared" si="10"/>
        <v>0.89255954682763439</v>
      </c>
      <c r="P105" s="12">
        <f t="shared" si="11"/>
        <v>-0.10744045317236561</v>
      </c>
      <c r="Q105" s="10">
        <f t="shared" si="12"/>
        <v>1.1543450977883288E-2</v>
      </c>
    </row>
    <row r="106" spans="9:17" x14ac:dyDescent="0.2">
      <c r="I106" s="25">
        <v>42679</v>
      </c>
      <c r="J106" t="s">
        <v>69</v>
      </c>
      <c r="K106" t="s">
        <v>66</v>
      </c>
      <c r="L106">
        <v>0</v>
      </c>
      <c r="M106">
        <v>1</v>
      </c>
      <c r="N106">
        <f t="shared" si="9"/>
        <v>-1</v>
      </c>
      <c r="O106" s="12">
        <f t="shared" si="10"/>
        <v>-0.68751663525107476</v>
      </c>
      <c r="P106" s="12">
        <f t="shared" si="11"/>
        <v>0.31248336474892524</v>
      </c>
      <c r="Q106" s="10">
        <f t="shared" si="12"/>
        <v>9.7645853244809858E-2</v>
      </c>
    </row>
    <row r="107" spans="9:17" x14ac:dyDescent="0.2">
      <c r="I107" s="25">
        <v>42680</v>
      </c>
      <c r="J107" t="s">
        <v>60</v>
      </c>
      <c r="K107" t="s">
        <v>55</v>
      </c>
      <c r="L107">
        <v>3</v>
      </c>
      <c r="M107">
        <v>0</v>
      </c>
      <c r="N107">
        <f t="shared" si="9"/>
        <v>3</v>
      </c>
      <c r="O107" s="12">
        <f t="shared" si="10"/>
        <v>2.6101520825613473</v>
      </c>
      <c r="P107" s="12">
        <f t="shared" si="11"/>
        <v>-0.38984791743865266</v>
      </c>
      <c r="Q107" s="10">
        <f t="shared" si="12"/>
        <v>0.15198139873125455</v>
      </c>
    </row>
    <row r="108" spans="9:17" x14ac:dyDescent="0.2">
      <c r="I108" s="25">
        <v>42679</v>
      </c>
      <c r="J108" t="s">
        <v>59</v>
      </c>
      <c r="K108" t="s">
        <v>65</v>
      </c>
      <c r="L108">
        <v>2</v>
      </c>
      <c r="M108">
        <v>0</v>
      </c>
      <c r="N108">
        <f t="shared" si="9"/>
        <v>2</v>
      </c>
      <c r="O108" s="12">
        <f t="shared" si="10"/>
        <v>-0.42237817327364696</v>
      </c>
      <c r="P108" s="12">
        <f t="shared" si="11"/>
        <v>-2.4223781732736471</v>
      </c>
      <c r="Q108" s="10">
        <f t="shared" si="12"/>
        <v>5.8679160143525717</v>
      </c>
    </row>
    <row r="109" spans="9:17" x14ac:dyDescent="0.2">
      <c r="I109" s="25">
        <v>42680</v>
      </c>
      <c r="J109" t="s">
        <v>68</v>
      </c>
      <c r="K109" t="s">
        <v>53</v>
      </c>
      <c r="L109">
        <v>2</v>
      </c>
      <c r="M109">
        <v>0</v>
      </c>
      <c r="N109">
        <f t="shared" si="9"/>
        <v>2</v>
      </c>
      <c r="O109" s="12">
        <f t="shared" si="10"/>
        <v>1.4132294961827783</v>
      </c>
      <c r="P109" s="12">
        <f t="shared" si="11"/>
        <v>-0.58677050381722173</v>
      </c>
      <c r="Q109" s="10">
        <f t="shared" si="12"/>
        <v>0.34429962414991622</v>
      </c>
    </row>
    <row r="110" spans="9:17" x14ac:dyDescent="0.2">
      <c r="I110" s="25">
        <v>42680</v>
      </c>
      <c r="J110" t="s">
        <v>63</v>
      </c>
      <c r="K110" t="s">
        <v>52</v>
      </c>
      <c r="L110">
        <v>1</v>
      </c>
      <c r="M110">
        <v>2</v>
      </c>
      <c r="N110">
        <f t="shared" si="9"/>
        <v>-1</v>
      </c>
      <c r="O110" s="12">
        <f t="shared" si="10"/>
        <v>-0.93793332410067154</v>
      </c>
      <c r="P110" s="12">
        <f t="shared" si="11"/>
        <v>6.2066675899328461E-2</v>
      </c>
      <c r="Q110" s="10">
        <f t="shared" si="12"/>
        <v>3.8522722571922804E-3</v>
      </c>
    </row>
    <row r="111" spans="9:17" x14ac:dyDescent="0.2">
      <c r="I111" s="25">
        <v>42679</v>
      </c>
      <c r="J111" t="s">
        <v>70</v>
      </c>
      <c r="K111" t="s">
        <v>56</v>
      </c>
      <c r="L111">
        <v>1</v>
      </c>
      <c r="M111">
        <v>1</v>
      </c>
      <c r="N111">
        <f t="shared" si="9"/>
        <v>0</v>
      </c>
      <c r="O111" s="12">
        <f t="shared" si="10"/>
        <v>-0.30719135689754618</v>
      </c>
      <c r="P111" s="12">
        <f t="shared" si="11"/>
        <v>-0.30719135689754618</v>
      </c>
      <c r="Q111" s="10">
        <f t="shared" si="12"/>
        <v>9.4366529752555592E-2</v>
      </c>
    </row>
    <row r="112" spans="9:17" x14ac:dyDescent="0.2">
      <c r="I112" s="25">
        <v>42679</v>
      </c>
      <c r="J112" t="s">
        <v>62</v>
      </c>
      <c r="K112" t="s">
        <v>57</v>
      </c>
      <c r="L112">
        <v>1</v>
      </c>
      <c r="M112">
        <v>0</v>
      </c>
      <c r="N112">
        <f t="shared" si="9"/>
        <v>1</v>
      </c>
      <c r="O112" s="12">
        <f t="shared" si="10"/>
        <v>2.038214890621376E-2</v>
      </c>
      <c r="P112" s="12">
        <f t="shared" si="11"/>
        <v>-0.9796178510937863</v>
      </c>
      <c r="Q112" s="10">
        <f t="shared" si="12"/>
        <v>0.95965113418160763</v>
      </c>
    </row>
    <row r="113" spans="9:17" x14ac:dyDescent="0.2">
      <c r="I113" s="25">
        <v>42694</v>
      </c>
      <c r="J113" t="s">
        <v>66</v>
      </c>
      <c r="K113" t="s">
        <v>64</v>
      </c>
      <c r="L113">
        <v>0</v>
      </c>
      <c r="M113">
        <v>1</v>
      </c>
      <c r="N113">
        <f t="shared" si="9"/>
        <v>-1</v>
      </c>
      <c r="O113" s="12">
        <f t="shared" si="10"/>
        <v>0.15699413470270357</v>
      </c>
      <c r="P113" s="12">
        <f t="shared" si="11"/>
        <v>1.1569941347027035</v>
      </c>
      <c r="Q113" s="10">
        <f t="shared" si="12"/>
        <v>1.3386354277364576</v>
      </c>
    </row>
    <row r="114" spans="9:17" x14ac:dyDescent="0.2">
      <c r="I114" s="25">
        <v>42694</v>
      </c>
      <c r="J114" t="s">
        <v>67</v>
      </c>
      <c r="K114" t="s">
        <v>68</v>
      </c>
      <c r="L114">
        <v>1</v>
      </c>
      <c r="M114">
        <v>0</v>
      </c>
      <c r="N114">
        <f t="shared" si="9"/>
        <v>1</v>
      </c>
      <c r="O114" s="12">
        <f t="shared" si="10"/>
        <v>3.6684040399008133E-2</v>
      </c>
      <c r="P114" s="12">
        <f t="shared" si="11"/>
        <v>-0.96331595960099192</v>
      </c>
      <c r="Q114" s="10">
        <f t="shared" si="12"/>
        <v>0.92797763802197986</v>
      </c>
    </row>
    <row r="115" spans="9:17" x14ac:dyDescent="0.2">
      <c r="I115" s="25">
        <v>42693</v>
      </c>
      <c r="J115" t="s">
        <v>52</v>
      </c>
      <c r="K115" t="s">
        <v>58</v>
      </c>
      <c r="L115">
        <v>0</v>
      </c>
      <c r="M115">
        <v>0</v>
      </c>
      <c r="N115">
        <f t="shared" si="9"/>
        <v>0</v>
      </c>
      <c r="O115" s="12">
        <f t="shared" si="10"/>
        <v>2.5830702099323513</v>
      </c>
      <c r="P115" s="12">
        <f t="shared" si="11"/>
        <v>2.5830702099323513</v>
      </c>
      <c r="Q115" s="10">
        <f t="shared" si="12"/>
        <v>6.6722517094399612</v>
      </c>
    </row>
    <row r="116" spans="9:17" x14ac:dyDescent="0.2">
      <c r="I116" s="25">
        <v>42693</v>
      </c>
      <c r="J116" t="s">
        <v>56</v>
      </c>
      <c r="K116" t="s">
        <v>63</v>
      </c>
      <c r="L116">
        <v>2</v>
      </c>
      <c r="M116">
        <v>3</v>
      </c>
      <c r="N116">
        <f t="shared" si="9"/>
        <v>-1</v>
      </c>
      <c r="O116" s="12">
        <f t="shared" si="10"/>
        <v>-0.70093088588873009</v>
      </c>
      <c r="P116" s="12">
        <f t="shared" si="11"/>
        <v>0.29906911411126991</v>
      </c>
      <c r="Q116" s="10">
        <f t="shared" si="12"/>
        <v>8.9442335015299787E-2</v>
      </c>
    </row>
    <row r="117" spans="9:17" x14ac:dyDescent="0.2">
      <c r="I117" s="25">
        <v>42694</v>
      </c>
      <c r="J117" t="s">
        <v>61</v>
      </c>
      <c r="K117" t="s">
        <v>70</v>
      </c>
      <c r="L117">
        <v>1</v>
      </c>
      <c r="M117">
        <v>1</v>
      </c>
      <c r="N117">
        <f t="shared" si="9"/>
        <v>0</v>
      </c>
      <c r="O117" s="12">
        <f t="shared" si="10"/>
        <v>1.3019275853665191</v>
      </c>
      <c r="P117" s="12">
        <f t="shared" si="11"/>
        <v>1.3019275853665191</v>
      </c>
      <c r="Q117" s="10">
        <f t="shared" si="12"/>
        <v>1.6950154375382949</v>
      </c>
    </row>
    <row r="118" spans="9:17" x14ac:dyDescent="0.2">
      <c r="I118" s="25">
        <v>42692</v>
      </c>
      <c r="J118" t="s">
        <v>53</v>
      </c>
      <c r="K118" t="s">
        <v>62</v>
      </c>
      <c r="L118">
        <v>2</v>
      </c>
      <c r="M118">
        <v>0</v>
      </c>
      <c r="N118">
        <f t="shared" si="9"/>
        <v>2</v>
      </c>
      <c r="O118" s="12">
        <f t="shared" si="10"/>
        <v>0.16422405594105915</v>
      </c>
      <c r="P118" s="12">
        <f t="shared" si="11"/>
        <v>-1.8357759440589407</v>
      </c>
      <c r="Q118" s="10">
        <f t="shared" si="12"/>
        <v>3.3700733167854953</v>
      </c>
    </row>
    <row r="119" spans="9:17" x14ac:dyDescent="0.2">
      <c r="I119" s="25">
        <v>42693</v>
      </c>
      <c r="J119" t="s">
        <v>65</v>
      </c>
      <c r="K119" t="s">
        <v>60</v>
      </c>
      <c r="L119">
        <v>0</v>
      </c>
      <c r="M119">
        <v>3</v>
      </c>
      <c r="N119">
        <f t="shared" si="9"/>
        <v>-3</v>
      </c>
      <c r="O119" s="12">
        <f t="shared" si="10"/>
        <v>-0.20272868184187953</v>
      </c>
      <c r="P119" s="12">
        <f t="shared" si="11"/>
        <v>2.7972713181581206</v>
      </c>
      <c r="Q119" s="10">
        <f t="shared" si="12"/>
        <v>7.8247268273900694</v>
      </c>
    </row>
    <row r="120" spans="9:17" x14ac:dyDescent="0.2">
      <c r="I120" s="25">
        <v>42694</v>
      </c>
      <c r="J120" t="s">
        <v>71</v>
      </c>
      <c r="K120" t="s">
        <v>59</v>
      </c>
      <c r="L120">
        <v>1</v>
      </c>
      <c r="M120">
        <v>3</v>
      </c>
      <c r="N120">
        <f t="shared" si="9"/>
        <v>-2</v>
      </c>
      <c r="O120" s="12">
        <f t="shared" si="10"/>
        <v>-0.62668185273206012</v>
      </c>
      <c r="P120" s="12">
        <f t="shared" si="11"/>
        <v>1.3733181472679399</v>
      </c>
      <c r="Q120" s="10">
        <f t="shared" si="12"/>
        <v>1.886002733615447</v>
      </c>
    </row>
    <row r="121" spans="9:17" x14ac:dyDescent="0.2">
      <c r="I121" s="25">
        <v>42693</v>
      </c>
      <c r="J121" t="s">
        <v>57</v>
      </c>
      <c r="K121" t="s">
        <v>54</v>
      </c>
      <c r="L121">
        <v>1</v>
      </c>
      <c r="M121">
        <v>0</v>
      </c>
      <c r="N121">
        <f t="shared" si="9"/>
        <v>1</v>
      </c>
      <c r="O121" s="12">
        <f t="shared" si="10"/>
        <v>0.75974785675368661</v>
      </c>
      <c r="P121" s="12">
        <f t="shared" si="11"/>
        <v>-0.24025214324631339</v>
      </c>
      <c r="Q121" s="10">
        <f t="shared" si="12"/>
        <v>5.772109233444709E-2</v>
      </c>
    </row>
    <row r="122" spans="9:17" x14ac:dyDescent="0.2">
      <c r="I122" s="25">
        <v>42695</v>
      </c>
      <c r="J122" t="s">
        <v>55</v>
      </c>
      <c r="K122" t="s">
        <v>69</v>
      </c>
      <c r="L122">
        <v>2</v>
      </c>
      <c r="M122">
        <v>0</v>
      </c>
      <c r="N122">
        <f t="shared" si="9"/>
        <v>2</v>
      </c>
      <c r="O122" s="12">
        <f t="shared" si="10"/>
        <v>0.98360595508812909</v>
      </c>
      <c r="P122" s="12">
        <f t="shared" si="11"/>
        <v>-1.0163940449118709</v>
      </c>
      <c r="Q122" s="10">
        <f t="shared" si="12"/>
        <v>1.0330568545323142</v>
      </c>
    </row>
    <row r="123" spans="9:17" x14ac:dyDescent="0.2">
      <c r="I123" s="25">
        <v>42701</v>
      </c>
      <c r="J123" t="s">
        <v>54</v>
      </c>
      <c r="K123" t="s">
        <v>70</v>
      </c>
      <c r="L123">
        <v>3</v>
      </c>
      <c r="M123">
        <v>1</v>
      </c>
      <c r="N123">
        <f t="shared" si="9"/>
        <v>2</v>
      </c>
      <c r="O123" s="12">
        <f t="shared" si="10"/>
        <v>1.3860268203273045</v>
      </c>
      <c r="P123" s="12">
        <f t="shared" si="11"/>
        <v>-0.61397317967269549</v>
      </c>
      <c r="Q123" s="10">
        <f t="shared" si="12"/>
        <v>0.37696306535740004</v>
      </c>
    </row>
    <row r="124" spans="9:17" x14ac:dyDescent="0.2">
      <c r="I124" s="25">
        <v>42700</v>
      </c>
      <c r="J124" t="s">
        <v>64</v>
      </c>
      <c r="K124" t="s">
        <v>55</v>
      </c>
      <c r="L124">
        <v>3</v>
      </c>
      <c r="M124">
        <v>0</v>
      </c>
      <c r="N124">
        <f t="shared" si="9"/>
        <v>3</v>
      </c>
      <c r="O124" s="12">
        <f t="shared" si="10"/>
        <v>1.0791523590309871</v>
      </c>
      <c r="P124" s="12">
        <f t="shared" si="11"/>
        <v>-1.9208476409690129</v>
      </c>
      <c r="Q124" s="10">
        <f t="shared" si="12"/>
        <v>3.6896556598162222</v>
      </c>
    </row>
    <row r="125" spans="9:17" x14ac:dyDescent="0.2">
      <c r="I125" s="25">
        <v>42700</v>
      </c>
      <c r="J125" t="s">
        <v>58</v>
      </c>
      <c r="K125" t="s">
        <v>56</v>
      </c>
      <c r="L125">
        <v>4</v>
      </c>
      <c r="M125">
        <v>3</v>
      </c>
      <c r="N125">
        <f t="shared" si="9"/>
        <v>1</v>
      </c>
      <c r="O125" s="12">
        <f t="shared" si="10"/>
        <v>0.58802981362779527</v>
      </c>
      <c r="P125" s="12">
        <f t="shared" si="11"/>
        <v>-0.41197018637220473</v>
      </c>
      <c r="Q125" s="10">
        <f t="shared" si="12"/>
        <v>0.1697194344595491</v>
      </c>
    </row>
    <row r="126" spans="9:17" x14ac:dyDescent="0.2">
      <c r="I126" s="25">
        <v>42701</v>
      </c>
      <c r="J126" t="s">
        <v>69</v>
      </c>
      <c r="K126" t="s">
        <v>65</v>
      </c>
      <c r="L126">
        <v>0</v>
      </c>
      <c r="M126">
        <v>3</v>
      </c>
      <c r="N126">
        <f t="shared" si="9"/>
        <v>-3</v>
      </c>
      <c r="O126" s="12">
        <f t="shared" si="10"/>
        <v>-1.8587935422368518</v>
      </c>
      <c r="P126" s="12">
        <f t="shared" si="11"/>
        <v>1.1412064577631482</v>
      </c>
      <c r="Q126" s="10">
        <f t="shared" si="12"/>
        <v>1.3023521792403121</v>
      </c>
    </row>
    <row r="127" spans="9:17" x14ac:dyDescent="0.2">
      <c r="I127" s="25">
        <v>42700</v>
      </c>
      <c r="J127" t="s">
        <v>60</v>
      </c>
      <c r="K127" t="s">
        <v>71</v>
      </c>
      <c r="L127">
        <v>2</v>
      </c>
      <c r="M127">
        <v>1</v>
      </c>
      <c r="N127">
        <f t="shared" si="9"/>
        <v>1</v>
      </c>
      <c r="O127" s="12">
        <f t="shared" si="10"/>
        <v>2.7840245214183312</v>
      </c>
      <c r="P127" s="12">
        <f t="shared" si="11"/>
        <v>1.7840245214183312</v>
      </c>
      <c r="Q127" s="10">
        <f t="shared" si="12"/>
        <v>3.1827434930219058</v>
      </c>
    </row>
    <row r="128" spans="9:17" x14ac:dyDescent="0.2">
      <c r="I128" s="25">
        <v>42701</v>
      </c>
      <c r="J128" t="s">
        <v>59</v>
      </c>
      <c r="K128" t="s">
        <v>52</v>
      </c>
      <c r="L128">
        <v>1</v>
      </c>
      <c r="M128">
        <v>1</v>
      </c>
      <c r="N128">
        <f t="shared" si="9"/>
        <v>0</v>
      </c>
      <c r="O128" s="12">
        <f t="shared" si="10"/>
        <v>-1.3167120904571807</v>
      </c>
      <c r="P128" s="12">
        <f t="shared" si="11"/>
        <v>-1.3167120904571807</v>
      </c>
      <c r="Q128" s="10">
        <f t="shared" si="12"/>
        <v>1.7337307291561188</v>
      </c>
    </row>
    <row r="129" spans="9:17" x14ac:dyDescent="0.2">
      <c r="I129" s="25">
        <v>42701</v>
      </c>
      <c r="J129" t="s">
        <v>68</v>
      </c>
      <c r="K129" t="s">
        <v>66</v>
      </c>
      <c r="L129">
        <v>0</v>
      </c>
      <c r="M129">
        <v>2</v>
      </c>
      <c r="N129">
        <f t="shared" si="9"/>
        <v>-2</v>
      </c>
      <c r="O129" s="12">
        <f t="shared" si="10"/>
        <v>1.1817529616446016</v>
      </c>
      <c r="P129" s="12">
        <f t="shared" si="11"/>
        <v>3.1817529616446016</v>
      </c>
      <c r="Q129" s="10">
        <f t="shared" si="12"/>
        <v>10.123551908934195</v>
      </c>
    </row>
    <row r="130" spans="9:17" x14ac:dyDescent="0.2">
      <c r="I130" s="25">
        <v>42700</v>
      </c>
      <c r="J130" t="s">
        <v>63</v>
      </c>
      <c r="K130" t="s">
        <v>61</v>
      </c>
      <c r="L130">
        <v>2</v>
      </c>
      <c r="M130">
        <v>1</v>
      </c>
      <c r="N130">
        <f t="shared" si="9"/>
        <v>1</v>
      </c>
      <c r="O130" s="12">
        <f t="shared" si="10"/>
        <v>1.2384304709905021</v>
      </c>
      <c r="P130" s="12">
        <f t="shared" si="11"/>
        <v>0.23843047099050207</v>
      </c>
      <c r="Q130" s="10">
        <f t="shared" si="12"/>
        <v>5.6849089496752651E-2</v>
      </c>
    </row>
    <row r="131" spans="9:17" x14ac:dyDescent="0.2">
      <c r="I131" s="25">
        <v>42699</v>
      </c>
      <c r="J131" t="s">
        <v>57</v>
      </c>
      <c r="K131" t="s">
        <v>53</v>
      </c>
      <c r="L131">
        <v>3</v>
      </c>
      <c r="M131">
        <v>1</v>
      </c>
      <c r="N131">
        <f t="shared" si="9"/>
        <v>2</v>
      </c>
      <c r="O131" s="12">
        <f t="shared" si="10"/>
        <v>0.96457065533078579</v>
      </c>
      <c r="P131" s="12">
        <f t="shared" si="11"/>
        <v>-1.0354293446692142</v>
      </c>
      <c r="Q131" s="10">
        <f t="shared" si="12"/>
        <v>1.0721139278021183</v>
      </c>
    </row>
    <row r="132" spans="9:17" x14ac:dyDescent="0.2">
      <c r="I132" s="25">
        <v>42702</v>
      </c>
      <c r="J132" t="s">
        <v>62</v>
      </c>
      <c r="K132" t="s">
        <v>67</v>
      </c>
      <c r="L132">
        <v>3</v>
      </c>
      <c r="M132">
        <v>1</v>
      </c>
      <c r="N132">
        <f t="shared" ref="N132:N195" si="13">L132-M132</f>
        <v>2</v>
      </c>
      <c r="O132" s="12">
        <f t="shared" ref="O132:O195" si="14">$F$3+INDEX($G$3:$G$22,MATCH(J132,$A$3:$A$22,0))-INDEX($G$3:$G$22,MATCH(K132,$A$3:$A$22))</f>
        <v>-8.1901778952100768E-2</v>
      </c>
      <c r="P132" s="12">
        <f t="shared" ref="P132:P195" si="15">O132-N132</f>
        <v>-2.0819017789521008</v>
      </c>
      <c r="Q132" s="10">
        <f t="shared" ref="Q132:Q195" si="16">P132^2</f>
        <v>4.334315017203922</v>
      </c>
    </row>
    <row r="133" spans="9:17" x14ac:dyDescent="0.2">
      <c r="I133" s="25">
        <v>42708</v>
      </c>
      <c r="J133" t="s">
        <v>66</v>
      </c>
      <c r="K133" t="s">
        <v>62</v>
      </c>
      <c r="L133">
        <v>1</v>
      </c>
      <c r="M133">
        <v>1</v>
      </c>
      <c r="N133">
        <f t="shared" si="13"/>
        <v>0</v>
      </c>
      <c r="O133" s="12">
        <f t="shared" si="14"/>
        <v>0.39570059047923584</v>
      </c>
      <c r="P133" s="12">
        <f t="shared" si="15"/>
        <v>0.39570059047923584</v>
      </c>
      <c r="Q133" s="10">
        <f t="shared" si="16"/>
        <v>0.15657895730561591</v>
      </c>
    </row>
    <row r="134" spans="9:17" x14ac:dyDescent="0.2">
      <c r="I134" s="25">
        <v>42708</v>
      </c>
      <c r="J134" t="s">
        <v>67</v>
      </c>
      <c r="K134" t="s">
        <v>57</v>
      </c>
      <c r="L134">
        <v>3</v>
      </c>
      <c r="M134">
        <v>1</v>
      </c>
      <c r="N134">
        <f t="shared" si="13"/>
        <v>2</v>
      </c>
      <c r="O134" s="12">
        <f t="shared" si="14"/>
        <v>0.48534288125100072</v>
      </c>
      <c r="P134" s="12">
        <f t="shared" si="15"/>
        <v>-1.5146571187489992</v>
      </c>
      <c r="Q134" s="10">
        <f t="shared" si="16"/>
        <v>2.29418618737702</v>
      </c>
    </row>
    <row r="135" spans="9:17" x14ac:dyDescent="0.2">
      <c r="I135" s="25">
        <v>42707</v>
      </c>
      <c r="J135" t="s">
        <v>52</v>
      </c>
      <c r="K135" t="s">
        <v>60</v>
      </c>
      <c r="L135">
        <v>1</v>
      </c>
      <c r="M135">
        <v>1</v>
      </c>
      <c r="N135">
        <f t="shared" si="13"/>
        <v>0</v>
      </c>
      <c r="O135" s="12">
        <f t="shared" si="14"/>
        <v>0.69160523534165419</v>
      </c>
      <c r="P135" s="12">
        <f t="shared" si="15"/>
        <v>0.69160523534165419</v>
      </c>
      <c r="Q135" s="10">
        <f t="shared" si="16"/>
        <v>0.47831780155198489</v>
      </c>
    </row>
    <row r="136" spans="9:17" x14ac:dyDescent="0.2">
      <c r="I136" s="25">
        <v>42709</v>
      </c>
      <c r="J136" t="s">
        <v>56</v>
      </c>
      <c r="K136" t="s">
        <v>59</v>
      </c>
      <c r="L136">
        <v>5</v>
      </c>
      <c r="M136">
        <v>1</v>
      </c>
      <c r="N136">
        <f t="shared" si="13"/>
        <v>4</v>
      </c>
      <c r="O136" s="12">
        <f t="shared" si="14"/>
        <v>-0.32215211953222095</v>
      </c>
      <c r="P136" s="12">
        <f t="shared" si="15"/>
        <v>-4.3221521195322206</v>
      </c>
      <c r="Q136" s="10">
        <f t="shared" si="16"/>
        <v>18.680998944376867</v>
      </c>
    </row>
    <row r="137" spans="9:17" x14ac:dyDescent="0.2">
      <c r="I137" s="25">
        <v>42708</v>
      </c>
      <c r="J137" t="s">
        <v>61</v>
      </c>
      <c r="K137" t="s">
        <v>58</v>
      </c>
      <c r="L137">
        <v>2</v>
      </c>
      <c r="M137">
        <v>2</v>
      </c>
      <c r="N137">
        <f t="shared" si="13"/>
        <v>0</v>
      </c>
      <c r="O137" s="12">
        <f t="shared" si="14"/>
        <v>0.40670641484117753</v>
      </c>
      <c r="P137" s="12">
        <f t="shared" si="15"/>
        <v>0.40670641484117753</v>
      </c>
      <c r="Q137" s="10">
        <f t="shared" si="16"/>
        <v>0.16541010787296398</v>
      </c>
    </row>
    <row r="138" spans="9:17" x14ac:dyDescent="0.2">
      <c r="I138" s="25">
        <v>42708</v>
      </c>
      <c r="J138" t="s">
        <v>53</v>
      </c>
      <c r="K138" t="s">
        <v>54</v>
      </c>
      <c r="L138">
        <v>3</v>
      </c>
      <c r="M138">
        <v>3</v>
      </c>
      <c r="N138">
        <f t="shared" si="13"/>
        <v>0</v>
      </c>
      <c r="O138" s="12">
        <f t="shared" si="14"/>
        <v>0.17823615481558708</v>
      </c>
      <c r="P138" s="12">
        <f t="shared" si="15"/>
        <v>0.17823615481558708</v>
      </c>
      <c r="Q138" s="10">
        <f t="shared" si="16"/>
        <v>3.1768126883445921E-2</v>
      </c>
    </row>
    <row r="139" spans="9:17" x14ac:dyDescent="0.2">
      <c r="I139" s="25">
        <v>42707</v>
      </c>
      <c r="J139" t="s">
        <v>65</v>
      </c>
      <c r="K139" t="s">
        <v>64</v>
      </c>
      <c r="L139">
        <v>0</v>
      </c>
      <c r="M139">
        <v>0</v>
      </c>
      <c r="N139">
        <f t="shared" si="13"/>
        <v>0</v>
      </c>
      <c r="O139" s="12">
        <f t="shared" si="14"/>
        <v>1.3282710416884806</v>
      </c>
      <c r="P139" s="12">
        <f t="shared" si="15"/>
        <v>1.3282710416884806</v>
      </c>
      <c r="Q139" s="10">
        <f t="shared" si="16"/>
        <v>1.7643039601882016</v>
      </c>
    </row>
    <row r="140" spans="9:17" x14ac:dyDescent="0.2">
      <c r="I140" s="25">
        <v>42708</v>
      </c>
      <c r="J140" t="s">
        <v>71</v>
      </c>
      <c r="K140" t="s">
        <v>69</v>
      </c>
      <c r="L140">
        <v>3</v>
      </c>
      <c r="M140">
        <v>1</v>
      </c>
      <c r="N140">
        <f t="shared" si="13"/>
        <v>2</v>
      </c>
      <c r="O140" s="12">
        <f t="shared" si="14"/>
        <v>0.80973351623114476</v>
      </c>
      <c r="P140" s="12">
        <f t="shared" si="15"/>
        <v>-1.1902664837688552</v>
      </c>
      <c r="Q140" s="10">
        <f t="shared" si="16"/>
        <v>1.4167343023834746</v>
      </c>
    </row>
    <row r="141" spans="9:17" x14ac:dyDescent="0.2">
      <c r="I141" s="25">
        <v>42707</v>
      </c>
      <c r="J141" t="s">
        <v>70</v>
      </c>
      <c r="K141" t="s">
        <v>63</v>
      </c>
      <c r="L141">
        <v>2</v>
      </c>
      <c r="M141">
        <v>1</v>
      </c>
      <c r="N141">
        <f t="shared" si="13"/>
        <v>1</v>
      </c>
      <c r="O141" s="12">
        <f t="shared" si="14"/>
        <v>-1.3911811961789624</v>
      </c>
      <c r="P141" s="12">
        <f t="shared" si="15"/>
        <v>-2.3911811961789624</v>
      </c>
      <c r="Q141" s="10">
        <f t="shared" si="16"/>
        <v>5.7177475129598534</v>
      </c>
    </row>
    <row r="142" spans="9:17" x14ac:dyDescent="0.2">
      <c r="I142" s="25">
        <v>42707</v>
      </c>
      <c r="J142" t="s">
        <v>55</v>
      </c>
      <c r="K142" t="s">
        <v>68</v>
      </c>
      <c r="L142">
        <v>0</v>
      </c>
      <c r="M142">
        <v>0</v>
      </c>
      <c r="N142">
        <f t="shared" si="13"/>
        <v>0</v>
      </c>
      <c r="O142" s="12">
        <f t="shared" si="14"/>
        <v>-0.88566364180754731</v>
      </c>
      <c r="P142" s="12">
        <f t="shared" si="15"/>
        <v>-0.88566364180754731</v>
      </c>
      <c r="Q142" s="10">
        <f t="shared" si="16"/>
        <v>0.78440008641980741</v>
      </c>
    </row>
    <row r="143" spans="9:17" x14ac:dyDescent="0.2">
      <c r="I143" s="25">
        <v>42715</v>
      </c>
      <c r="J143" t="s">
        <v>54</v>
      </c>
      <c r="K143" t="s">
        <v>63</v>
      </c>
      <c r="L143">
        <v>0</v>
      </c>
      <c r="M143">
        <v>3</v>
      </c>
      <c r="N143">
        <f t="shared" si="13"/>
        <v>-3</v>
      </c>
      <c r="O143" s="12">
        <f t="shared" si="14"/>
        <v>-0.38821332924434432</v>
      </c>
      <c r="P143" s="12">
        <f t="shared" si="15"/>
        <v>2.6117866707556558</v>
      </c>
      <c r="Q143" s="10">
        <f t="shared" si="16"/>
        <v>6.821429613536913</v>
      </c>
    </row>
    <row r="144" spans="9:17" x14ac:dyDescent="0.2">
      <c r="I144" s="25">
        <v>42715</v>
      </c>
      <c r="J144" t="s">
        <v>64</v>
      </c>
      <c r="K144" t="s">
        <v>71</v>
      </c>
      <c r="L144">
        <v>2</v>
      </c>
      <c r="M144">
        <v>1</v>
      </c>
      <c r="N144">
        <f t="shared" si="13"/>
        <v>1</v>
      </c>
      <c r="O144" s="12">
        <f t="shared" si="14"/>
        <v>1.2530247978879714</v>
      </c>
      <c r="P144" s="12">
        <f t="shared" si="15"/>
        <v>0.25302479788797139</v>
      </c>
      <c r="Q144" s="10">
        <f t="shared" si="16"/>
        <v>6.4021548346248763E-2</v>
      </c>
    </row>
    <row r="145" spans="9:17" x14ac:dyDescent="0.2">
      <c r="I145" s="25">
        <v>42713</v>
      </c>
      <c r="J145" t="s">
        <v>58</v>
      </c>
      <c r="K145" t="s">
        <v>70</v>
      </c>
      <c r="L145">
        <v>1</v>
      </c>
      <c r="M145">
        <v>1</v>
      </c>
      <c r="N145">
        <f t="shared" si="13"/>
        <v>0</v>
      </c>
      <c r="O145" s="12">
        <f t="shared" si="14"/>
        <v>1.2782801239180277</v>
      </c>
      <c r="P145" s="12">
        <f t="shared" si="15"/>
        <v>1.2782801239180277</v>
      </c>
      <c r="Q145" s="10">
        <f t="shared" si="16"/>
        <v>1.6340000752038883</v>
      </c>
    </row>
    <row r="146" spans="9:17" x14ac:dyDescent="0.2">
      <c r="I146" s="25">
        <v>42714</v>
      </c>
      <c r="J146" t="s">
        <v>69</v>
      </c>
      <c r="K146" t="s">
        <v>52</v>
      </c>
      <c r="L146">
        <v>0</v>
      </c>
      <c r="M146">
        <v>3</v>
      </c>
      <c r="N146">
        <f t="shared" si="13"/>
        <v>-3</v>
      </c>
      <c r="O146" s="12">
        <f t="shared" si="14"/>
        <v>-2.7531274594203854</v>
      </c>
      <c r="P146" s="12">
        <f t="shared" si="15"/>
        <v>0.24687254057961461</v>
      </c>
      <c r="Q146" s="10">
        <f t="shared" si="16"/>
        <v>6.0946051292233461E-2</v>
      </c>
    </row>
    <row r="147" spans="9:17" x14ac:dyDescent="0.2">
      <c r="I147" s="25">
        <v>42714</v>
      </c>
      <c r="J147" t="s">
        <v>60</v>
      </c>
      <c r="K147" t="s">
        <v>56</v>
      </c>
      <c r="L147">
        <v>3</v>
      </c>
      <c r="M147">
        <v>2</v>
      </c>
      <c r="N147">
        <f t="shared" si="13"/>
        <v>1</v>
      </c>
      <c r="O147" s="12">
        <f t="shared" si="14"/>
        <v>2.4794947882184921</v>
      </c>
      <c r="P147" s="12">
        <f t="shared" si="15"/>
        <v>1.4794947882184921</v>
      </c>
      <c r="Q147" s="10">
        <f t="shared" si="16"/>
        <v>2.1889048283656809</v>
      </c>
    </row>
    <row r="148" spans="9:17" x14ac:dyDescent="0.2">
      <c r="I148" s="25">
        <v>42714</v>
      </c>
      <c r="J148" t="s">
        <v>59</v>
      </c>
      <c r="K148" t="s">
        <v>61</v>
      </c>
      <c r="L148">
        <v>3</v>
      </c>
      <c r="M148">
        <v>2</v>
      </c>
      <c r="N148">
        <f t="shared" si="13"/>
        <v>1</v>
      </c>
      <c r="O148" s="12">
        <f t="shared" si="14"/>
        <v>0.85965170463399299</v>
      </c>
      <c r="P148" s="12">
        <f t="shared" si="15"/>
        <v>-0.14034829536600701</v>
      </c>
      <c r="Q148" s="10">
        <f t="shared" si="16"/>
        <v>1.9697644012143946E-2</v>
      </c>
    </row>
    <row r="149" spans="9:17" x14ac:dyDescent="0.2">
      <c r="I149" s="25">
        <v>42716</v>
      </c>
      <c r="J149" t="s">
        <v>68</v>
      </c>
      <c r="K149" t="s">
        <v>65</v>
      </c>
      <c r="L149">
        <v>3</v>
      </c>
      <c r="M149">
        <v>0</v>
      </c>
      <c r="N149">
        <f t="shared" si="13"/>
        <v>3</v>
      </c>
      <c r="O149" s="12">
        <f t="shared" si="14"/>
        <v>1.0476054658824618E-2</v>
      </c>
      <c r="P149" s="12">
        <f t="shared" si="15"/>
        <v>-2.9895239453411753</v>
      </c>
      <c r="Q149" s="10">
        <f t="shared" si="16"/>
        <v>8.9372534197682665</v>
      </c>
    </row>
    <row r="150" spans="9:17" x14ac:dyDescent="0.2">
      <c r="I150" s="25">
        <v>42715</v>
      </c>
      <c r="J150" t="s">
        <v>53</v>
      </c>
      <c r="K150" t="s">
        <v>67</v>
      </c>
      <c r="L150">
        <v>1</v>
      </c>
      <c r="M150">
        <v>0</v>
      </c>
      <c r="N150">
        <f t="shared" si="13"/>
        <v>1</v>
      </c>
      <c r="O150" s="12">
        <f t="shared" si="14"/>
        <v>-0.30073667640372781</v>
      </c>
      <c r="P150" s="12">
        <f t="shared" si="15"/>
        <v>-1.3007366764037278</v>
      </c>
      <c r="Q150" s="10">
        <f t="shared" si="16"/>
        <v>1.6919159013418161</v>
      </c>
    </row>
    <row r="151" spans="9:17" x14ac:dyDescent="0.2">
      <c r="I151" s="25">
        <v>42715</v>
      </c>
      <c r="J151" t="s">
        <v>57</v>
      </c>
      <c r="K151" t="s">
        <v>66</v>
      </c>
      <c r="L151">
        <v>0</v>
      </c>
      <c r="M151">
        <v>0</v>
      </c>
      <c r="N151">
        <f t="shared" si="13"/>
        <v>0</v>
      </c>
      <c r="O151" s="12">
        <f t="shared" si="14"/>
        <v>0.73309412079260894</v>
      </c>
      <c r="P151" s="12">
        <f t="shared" si="15"/>
        <v>0.73309412079260894</v>
      </c>
      <c r="Q151" s="10">
        <f t="shared" si="16"/>
        <v>0.53742698994068827</v>
      </c>
    </row>
    <row r="152" spans="9:17" x14ac:dyDescent="0.2">
      <c r="I152" s="25">
        <v>42714</v>
      </c>
      <c r="J152" t="s">
        <v>62</v>
      </c>
      <c r="K152" t="s">
        <v>55</v>
      </c>
      <c r="L152">
        <v>1</v>
      </c>
      <c r="M152">
        <v>1</v>
      </c>
      <c r="N152">
        <f t="shared" si="13"/>
        <v>0</v>
      </c>
      <c r="O152" s="12">
        <f t="shared" si="14"/>
        <v>0.84044590325445467</v>
      </c>
      <c r="P152" s="12">
        <f t="shared" si="15"/>
        <v>0.84044590325445467</v>
      </c>
      <c r="Q152" s="10">
        <f t="shared" si="16"/>
        <v>0.70634931629719622</v>
      </c>
    </row>
    <row r="153" spans="9:17" x14ac:dyDescent="0.2">
      <c r="I153" s="25">
        <v>42720</v>
      </c>
      <c r="J153" t="s">
        <v>66</v>
      </c>
      <c r="K153" t="s">
        <v>53</v>
      </c>
      <c r="L153">
        <v>1</v>
      </c>
      <c r="M153">
        <v>0</v>
      </c>
      <c r="N153">
        <f t="shared" si="13"/>
        <v>1</v>
      </c>
      <c r="O153" s="12">
        <f t="shared" si="14"/>
        <v>0.61453548793086288</v>
      </c>
      <c r="P153" s="12">
        <f t="shared" si="15"/>
        <v>-0.38546451206913712</v>
      </c>
      <c r="Q153" s="10">
        <f t="shared" si="16"/>
        <v>0.14858289006469796</v>
      </c>
    </row>
    <row r="154" spans="9:17" x14ac:dyDescent="0.2">
      <c r="I154" s="25">
        <v>42723</v>
      </c>
      <c r="J154" t="s">
        <v>67</v>
      </c>
      <c r="K154" t="s">
        <v>54</v>
      </c>
      <c r="L154">
        <v>2</v>
      </c>
      <c r="M154">
        <v>1</v>
      </c>
      <c r="N154">
        <f t="shared" si="13"/>
        <v>1</v>
      </c>
      <c r="O154" s="12">
        <f t="shared" si="14"/>
        <v>0.86203178461200114</v>
      </c>
      <c r="P154" s="12">
        <f t="shared" si="15"/>
        <v>-0.13796821538799886</v>
      </c>
      <c r="Q154" s="10">
        <f t="shared" si="16"/>
        <v>1.9035228457349247E-2</v>
      </c>
    </row>
    <row r="155" spans="9:17" x14ac:dyDescent="0.2">
      <c r="I155" s="25">
        <v>42722</v>
      </c>
      <c r="J155" t="s">
        <v>52</v>
      </c>
      <c r="K155" t="s">
        <v>64</v>
      </c>
      <c r="L155">
        <v>4</v>
      </c>
      <c r="M155">
        <v>1</v>
      </c>
      <c r="N155">
        <f t="shared" si="13"/>
        <v>3</v>
      </c>
      <c r="O155" s="12">
        <f t="shared" si="14"/>
        <v>2.2226049588720143</v>
      </c>
      <c r="P155" s="12">
        <f t="shared" si="15"/>
        <v>-0.77739504112798574</v>
      </c>
      <c r="Q155" s="10">
        <f t="shared" si="16"/>
        <v>0.60434304997038268</v>
      </c>
    </row>
    <row r="156" spans="9:17" x14ac:dyDescent="0.2">
      <c r="I156" s="25">
        <v>42722</v>
      </c>
      <c r="J156" t="s">
        <v>56</v>
      </c>
      <c r="K156" t="s">
        <v>69</v>
      </c>
      <c r="L156">
        <v>2</v>
      </c>
      <c r="M156">
        <v>0</v>
      </c>
      <c r="N156">
        <f t="shared" si="13"/>
        <v>2</v>
      </c>
      <c r="O156" s="12">
        <f t="shared" si="14"/>
        <v>1.1142632494309839</v>
      </c>
      <c r="P156" s="12">
        <f t="shared" si="15"/>
        <v>-0.88573675056901613</v>
      </c>
      <c r="Q156" s="10">
        <f t="shared" si="16"/>
        <v>0.78452959130855948</v>
      </c>
    </row>
    <row r="157" spans="9:17" x14ac:dyDescent="0.2">
      <c r="I157" s="25">
        <v>42788</v>
      </c>
      <c r="J157" t="s">
        <v>61</v>
      </c>
      <c r="K157" t="s">
        <v>60</v>
      </c>
      <c r="L157">
        <v>2</v>
      </c>
      <c r="M157">
        <v>1</v>
      </c>
      <c r="N157">
        <f t="shared" si="13"/>
        <v>1</v>
      </c>
      <c r="O157" s="12">
        <f t="shared" si="14"/>
        <v>-1.4847585597495194</v>
      </c>
      <c r="P157" s="12">
        <f t="shared" si="15"/>
        <v>-2.4847585597495194</v>
      </c>
      <c r="Q157" s="10">
        <f t="shared" si="16"/>
        <v>6.1740251002485058</v>
      </c>
    </row>
    <row r="158" spans="9:17" x14ac:dyDescent="0.2">
      <c r="I158" s="25">
        <v>42721</v>
      </c>
      <c r="J158" t="s">
        <v>63</v>
      </c>
      <c r="K158" t="s">
        <v>58</v>
      </c>
      <c r="L158">
        <v>4</v>
      </c>
      <c r="M158">
        <v>1</v>
      </c>
      <c r="N158">
        <f t="shared" si="13"/>
        <v>3</v>
      </c>
      <c r="O158" s="12">
        <f t="shared" si="14"/>
        <v>1.2620779324389935</v>
      </c>
      <c r="P158" s="12">
        <f t="shared" si="15"/>
        <v>-1.7379220675610065</v>
      </c>
      <c r="Q158" s="10">
        <f t="shared" si="16"/>
        <v>3.0203731129155238</v>
      </c>
    </row>
    <row r="159" spans="9:17" x14ac:dyDescent="0.2">
      <c r="I159" s="25">
        <v>42721</v>
      </c>
      <c r="J159" t="s">
        <v>65</v>
      </c>
      <c r="K159" t="s">
        <v>62</v>
      </c>
      <c r="L159">
        <v>1</v>
      </c>
      <c r="M159">
        <v>0</v>
      </c>
      <c r="N159">
        <f t="shared" si="13"/>
        <v>1</v>
      </c>
      <c r="O159" s="12">
        <f t="shared" si="14"/>
        <v>1.5669774974650128</v>
      </c>
      <c r="P159" s="12">
        <f t="shared" si="15"/>
        <v>0.5669774974650128</v>
      </c>
      <c r="Q159" s="10">
        <f t="shared" si="16"/>
        <v>0.32146348263168861</v>
      </c>
    </row>
    <row r="160" spans="9:17" x14ac:dyDescent="0.2">
      <c r="I160" s="25">
        <v>42721</v>
      </c>
      <c r="J160" t="s">
        <v>71</v>
      </c>
      <c r="K160" t="s">
        <v>68</v>
      </c>
      <c r="L160">
        <v>1</v>
      </c>
      <c r="M160">
        <v>3</v>
      </c>
      <c r="N160">
        <f t="shared" si="13"/>
        <v>-2</v>
      </c>
      <c r="O160" s="12">
        <f t="shared" si="14"/>
        <v>-1.0595360806645315</v>
      </c>
      <c r="P160" s="12">
        <f t="shared" si="15"/>
        <v>0.94046391933546847</v>
      </c>
      <c r="Q160" s="10">
        <f t="shared" si="16"/>
        <v>0.88447238357183056</v>
      </c>
    </row>
    <row r="161" spans="9:17" x14ac:dyDescent="0.2">
      <c r="I161" s="25">
        <v>42721</v>
      </c>
      <c r="J161" t="s">
        <v>70</v>
      </c>
      <c r="K161" t="s">
        <v>59</v>
      </c>
      <c r="L161">
        <v>0</v>
      </c>
      <c r="M161">
        <v>2</v>
      </c>
      <c r="N161">
        <f t="shared" si="13"/>
        <v>-2</v>
      </c>
      <c r="O161" s="12">
        <f t="shared" si="14"/>
        <v>-1.0124024298224534</v>
      </c>
      <c r="P161" s="12">
        <f t="shared" si="15"/>
        <v>0.98759757017754657</v>
      </c>
      <c r="Q161" s="10">
        <f t="shared" si="16"/>
        <v>0.97534896062059406</v>
      </c>
    </row>
    <row r="162" spans="9:17" x14ac:dyDescent="0.2">
      <c r="I162" s="25">
        <v>42722</v>
      </c>
      <c r="J162" t="s">
        <v>55</v>
      </c>
      <c r="K162" t="s">
        <v>57</v>
      </c>
      <c r="L162">
        <v>1</v>
      </c>
      <c r="M162">
        <v>1</v>
      </c>
      <c r="N162">
        <f t="shared" si="13"/>
        <v>0</v>
      </c>
      <c r="O162" s="12">
        <f t="shared" si="14"/>
        <v>-0.43700480095555472</v>
      </c>
      <c r="P162" s="12">
        <f t="shared" si="15"/>
        <v>-0.43700480095555472</v>
      </c>
      <c r="Q162" s="10">
        <f t="shared" si="16"/>
        <v>0.19097319605820401</v>
      </c>
    </row>
    <row r="163" spans="9:17" x14ac:dyDescent="0.2">
      <c r="I163" s="25">
        <v>42743</v>
      </c>
      <c r="J163" t="s">
        <v>67</v>
      </c>
      <c r="K163" t="s">
        <v>66</v>
      </c>
      <c r="L163">
        <v>0</v>
      </c>
      <c r="M163">
        <v>0</v>
      </c>
      <c r="N163">
        <f t="shared" si="13"/>
        <v>0</v>
      </c>
      <c r="O163" s="12">
        <f t="shared" si="14"/>
        <v>0.83537804865092347</v>
      </c>
      <c r="P163" s="12">
        <f t="shared" si="15"/>
        <v>0.83537804865092347</v>
      </c>
      <c r="Q163" s="10">
        <f t="shared" si="16"/>
        <v>0.69785648416782464</v>
      </c>
    </row>
    <row r="164" spans="9:17" x14ac:dyDescent="0.2">
      <c r="I164" s="25">
        <v>42743</v>
      </c>
      <c r="J164" t="s">
        <v>54</v>
      </c>
      <c r="K164" t="s">
        <v>58</v>
      </c>
      <c r="L164">
        <v>3</v>
      </c>
      <c r="M164">
        <v>1</v>
      </c>
      <c r="N164">
        <f t="shared" si="13"/>
        <v>2</v>
      </c>
      <c r="O164" s="12">
        <f t="shared" si="14"/>
        <v>0.4908056498019629</v>
      </c>
      <c r="P164" s="12">
        <f t="shared" si="15"/>
        <v>-1.5091943501980372</v>
      </c>
      <c r="Q164" s="10">
        <f t="shared" si="16"/>
        <v>2.2776675866696756</v>
      </c>
    </row>
    <row r="165" spans="9:17" x14ac:dyDescent="0.2">
      <c r="I165" s="25">
        <v>42741</v>
      </c>
      <c r="J165" t="s">
        <v>64</v>
      </c>
      <c r="K165" t="s">
        <v>56</v>
      </c>
      <c r="L165">
        <v>1</v>
      </c>
      <c r="M165">
        <v>1</v>
      </c>
      <c r="N165">
        <f t="shared" si="13"/>
        <v>0</v>
      </c>
      <c r="O165" s="12">
        <f t="shared" si="14"/>
        <v>0.94849506468813227</v>
      </c>
      <c r="P165" s="12">
        <f t="shared" si="15"/>
        <v>0.94849506468813227</v>
      </c>
      <c r="Q165" s="10">
        <f t="shared" si="16"/>
        <v>0.89964288773774426</v>
      </c>
    </row>
    <row r="166" spans="9:17" x14ac:dyDescent="0.2">
      <c r="I166" s="25">
        <v>42744</v>
      </c>
      <c r="J166" t="s">
        <v>69</v>
      </c>
      <c r="K166" t="s">
        <v>61</v>
      </c>
      <c r="L166">
        <v>3</v>
      </c>
      <c r="M166">
        <v>3</v>
      </c>
      <c r="N166">
        <f t="shared" si="13"/>
        <v>0</v>
      </c>
      <c r="O166" s="12">
        <f t="shared" si="14"/>
        <v>-0.57676366432921178</v>
      </c>
      <c r="P166" s="12">
        <f t="shared" si="15"/>
        <v>-0.57676366432921178</v>
      </c>
      <c r="Q166" s="10">
        <f t="shared" si="16"/>
        <v>0.33265632449045968</v>
      </c>
    </row>
    <row r="167" spans="9:17" x14ac:dyDescent="0.2">
      <c r="I167" s="25">
        <v>42742</v>
      </c>
      <c r="J167" t="s">
        <v>60</v>
      </c>
      <c r="K167" t="s">
        <v>70</v>
      </c>
      <c r="L167">
        <v>5</v>
      </c>
      <c r="M167">
        <v>0</v>
      </c>
      <c r="N167">
        <f t="shared" si="13"/>
        <v>5</v>
      </c>
      <c r="O167" s="12">
        <f t="shared" si="14"/>
        <v>3.1697450985087245</v>
      </c>
      <c r="P167" s="12">
        <f t="shared" si="15"/>
        <v>-1.8302549014912755</v>
      </c>
      <c r="Q167" s="10">
        <f t="shared" si="16"/>
        <v>3.3498330044328384</v>
      </c>
    </row>
    <row r="168" spans="9:17" x14ac:dyDescent="0.2">
      <c r="I168" s="25">
        <v>42742</v>
      </c>
      <c r="J168" t="s">
        <v>59</v>
      </c>
      <c r="K168" t="s">
        <v>63</v>
      </c>
      <c r="L168">
        <v>0</v>
      </c>
      <c r="M168">
        <v>4</v>
      </c>
      <c r="N168">
        <f t="shared" si="13"/>
        <v>-4</v>
      </c>
      <c r="O168" s="12">
        <f t="shared" si="14"/>
        <v>4.2801870361770661E-3</v>
      </c>
      <c r="P168" s="12">
        <f t="shared" si="15"/>
        <v>4.0042801870361773</v>
      </c>
      <c r="Q168" s="10">
        <f t="shared" si="16"/>
        <v>16.034259816290483</v>
      </c>
    </row>
    <row r="169" spans="9:17" x14ac:dyDescent="0.2">
      <c r="I169" s="25">
        <v>42743</v>
      </c>
      <c r="J169" t="s">
        <v>68</v>
      </c>
      <c r="K169" t="s">
        <v>52</v>
      </c>
      <c r="L169">
        <v>1</v>
      </c>
      <c r="M169">
        <v>1</v>
      </c>
      <c r="N169">
        <f t="shared" si="13"/>
        <v>0</v>
      </c>
      <c r="O169" s="12">
        <f t="shared" si="14"/>
        <v>-0.8838578625247091</v>
      </c>
      <c r="P169" s="12">
        <f t="shared" si="15"/>
        <v>-0.8838578625247091</v>
      </c>
      <c r="Q169" s="10">
        <f t="shared" si="16"/>
        <v>0.78120472114674755</v>
      </c>
    </row>
    <row r="170" spans="9:17" x14ac:dyDescent="0.2">
      <c r="I170" s="25">
        <v>42743</v>
      </c>
      <c r="J170" t="s">
        <v>53</v>
      </c>
      <c r="K170" t="s">
        <v>55</v>
      </c>
      <c r="L170">
        <v>2</v>
      </c>
      <c r="M170">
        <v>0</v>
      </c>
      <c r="N170">
        <f t="shared" si="13"/>
        <v>2</v>
      </c>
      <c r="O170" s="12">
        <f t="shared" si="14"/>
        <v>0.62161100580282769</v>
      </c>
      <c r="P170" s="12">
        <f t="shared" si="15"/>
        <v>-1.3783889941971723</v>
      </c>
      <c r="Q170" s="10">
        <f t="shared" si="16"/>
        <v>1.8999562193238924</v>
      </c>
    </row>
    <row r="171" spans="9:17" x14ac:dyDescent="0.2">
      <c r="I171" s="25">
        <v>42742</v>
      </c>
      <c r="J171" t="s">
        <v>57</v>
      </c>
      <c r="K171" t="s">
        <v>65</v>
      </c>
      <c r="L171">
        <v>0</v>
      </c>
      <c r="M171">
        <v>2</v>
      </c>
      <c r="N171">
        <f t="shared" si="13"/>
        <v>-2</v>
      </c>
      <c r="O171" s="12">
        <f t="shared" si="14"/>
        <v>-0.43818278619316797</v>
      </c>
      <c r="P171" s="12">
        <f t="shared" si="15"/>
        <v>1.561817213806832</v>
      </c>
      <c r="Q171" s="10">
        <f t="shared" si="16"/>
        <v>2.4392730093433355</v>
      </c>
    </row>
    <row r="172" spans="9:17" x14ac:dyDescent="0.2">
      <c r="I172" s="25">
        <v>42742</v>
      </c>
      <c r="J172" t="s">
        <v>62</v>
      </c>
      <c r="K172" t="s">
        <v>71</v>
      </c>
      <c r="L172">
        <v>1</v>
      </c>
      <c r="M172">
        <v>0</v>
      </c>
      <c r="N172">
        <f t="shared" si="13"/>
        <v>1</v>
      </c>
      <c r="O172" s="12">
        <f t="shared" si="14"/>
        <v>1.014318342111439</v>
      </c>
      <c r="P172" s="12">
        <f t="shared" si="15"/>
        <v>1.4318342111439009E-2</v>
      </c>
      <c r="Q172" s="10">
        <f t="shared" si="16"/>
        <v>2.0501492082020768E-4</v>
      </c>
    </row>
    <row r="173" spans="9:17" x14ac:dyDescent="0.2">
      <c r="I173" s="25">
        <v>42749</v>
      </c>
      <c r="J173" t="s">
        <v>52</v>
      </c>
      <c r="K173" t="s">
        <v>62</v>
      </c>
      <c r="L173">
        <v>5</v>
      </c>
      <c r="M173">
        <v>0</v>
      </c>
      <c r="N173">
        <f t="shared" si="13"/>
        <v>5</v>
      </c>
      <c r="O173" s="12">
        <f t="shared" si="14"/>
        <v>2.4613114146485464</v>
      </c>
      <c r="P173" s="12">
        <f t="shared" si="15"/>
        <v>-2.5386885853514536</v>
      </c>
      <c r="Q173" s="10">
        <f t="shared" si="16"/>
        <v>6.444939733393765</v>
      </c>
    </row>
    <row r="174" spans="9:17" x14ac:dyDescent="0.2">
      <c r="I174" s="25">
        <v>42750</v>
      </c>
      <c r="J174" t="s">
        <v>54</v>
      </c>
      <c r="K174" t="s">
        <v>66</v>
      </c>
      <c r="L174">
        <v>1</v>
      </c>
      <c r="M174">
        <v>0</v>
      </c>
      <c r="N174">
        <f t="shared" si="13"/>
        <v>1</v>
      </c>
      <c r="O174" s="12">
        <f t="shared" si="14"/>
        <v>0.35640521743160863</v>
      </c>
      <c r="P174" s="12">
        <f t="shared" si="15"/>
        <v>-0.64359478256839142</v>
      </c>
      <c r="Q174" s="10">
        <f t="shared" si="16"/>
        <v>0.41421424414925501</v>
      </c>
    </row>
    <row r="175" spans="9:17" x14ac:dyDescent="0.2">
      <c r="I175" s="25">
        <v>42749</v>
      </c>
      <c r="J175" t="s">
        <v>56</v>
      </c>
      <c r="K175" t="s">
        <v>68</v>
      </c>
      <c r="L175">
        <v>0</v>
      </c>
      <c r="M175">
        <v>0</v>
      </c>
      <c r="N175">
        <f t="shared" si="13"/>
        <v>0</v>
      </c>
      <c r="O175" s="12">
        <f t="shared" si="14"/>
        <v>-0.75500634746469253</v>
      </c>
      <c r="P175" s="12">
        <f t="shared" si="15"/>
        <v>-0.75500634746469253</v>
      </c>
      <c r="Q175" s="10">
        <f t="shared" si="16"/>
        <v>0.57003458471197599</v>
      </c>
    </row>
    <row r="176" spans="9:17" x14ac:dyDescent="0.2">
      <c r="I176" s="25">
        <v>42751</v>
      </c>
      <c r="J176" t="s">
        <v>58</v>
      </c>
      <c r="K176" t="s">
        <v>59</v>
      </c>
      <c r="L176">
        <v>0</v>
      </c>
      <c r="M176">
        <v>2</v>
      </c>
      <c r="N176">
        <f t="shared" si="13"/>
        <v>-2</v>
      </c>
      <c r="O176" s="12">
        <f t="shared" si="14"/>
        <v>-0.11718125929711193</v>
      </c>
      <c r="P176" s="12">
        <f t="shared" si="15"/>
        <v>1.882818740702888</v>
      </c>
      <c r="Q176" s="10">
        <f t="shared" si="16"/>
        <v>3.5450064103420091</v>
      </c>
    </row>
    <row r="177" spans="9:17" x14ac:dyDescent="0.2">
      <c r="I177" s="25">
        <v>42750</v>
      </c>
      <c r="J177" t="s">
        <v>61</v>
      </c>
      <c r="K177" t="s">
        <v>64</v>
      </c>
      <c r="L177">
        <v>2</v>
      </c>
      <c r="M177">
        <v>1</v>
      </c>
      <c r="N177">
        <f t="shared" si="13"/>
        <v>1</v>
      </c>
      <c r="O177" s="12">
        <f t="shared" si="14"/>
        <v>4.6241163780840644E-2</v>
      </c>
      <c r="P177" s="12">
        <f t="shared" si="15"/>
        <v>-0.95375883621915936</v>
      </c>
      <c r="Q177" s="10">
        <f t="shared" si="16"/>
        <v>0.90965591766612519</v>
      </c>
    </row>
    <row r="178" spans="9:17" x14ac:dyDescent="0.2">
      <c r="I178" s="25">
        <v>42750</v>
      </c>
      <c r="J178" t="s">
        <v>63</v>
      </c>
      <c r="K178" t="s">
        <v>60</v>
      </c>
      <c r="L178">
        <v>2</v>
      </c>
      <c r="M178">
        <v>1</v>
      </c>
      <c r="N178">
        <f t="shared" si="13"/>
        <v>1</v>
      </c>
      <c r="O178" s="12">
        <f t="shared" si="14"/>
        <v>-0.6293870421517036</v>
      </c>
      <c r="P178" s="12">
        <f t="shared" si="15"/>
        <v>-1.6293870421517036</v>
      </c>
      <c r="Q178" s="10">
        <f t="shared" si="16"/>
        <v>2.6549021331318774</v>
      </c>
    </row>
    <row r="179" spans="9:17" x14ac:dyDescent="0.2">
      <c r="I179" s="25">
        <v>42749</v>
      </c>
      <c r="J179" t="s">
        <v>65</v>
      </c>
      <c r="K179" t="s">
        <v>53</v>
      </c>
      <c r="L179">
        <v>1</v>
      </c>
      <c r="M179">
        <v>0</v>
      </c>
      <c r="N179">
        <f t="shared" si="13"/>
        <v>1</v>
      </c>
      <c r="O179" s="12">
        <f t="shared" si="14"/>
        <v>1.7858123949166398</v>
      </c>
      <c r="P179" s="12">
        <f t="shared" si="15"/>
        <v>0.78581239491663979</v>
      </c>
      <c r="Q179" s="10">
        <f t="shared" si="16"/>
        <v>0.61750112000462509</v>
      </c>
    </row>
    <row r="180" spans="9:17" x14ac:dyDescent="0.2">
      <c r="I180" s="25">
        <v>42750</v>
      </c>
      <c r="J180" t="s">
        <v>71</v>
      </c>
      <c r="K180" t="s">
        <v>57</v>
      </c>
      <c r="L180">
        <v>2</v>
      </c>
      <c r="M180">
        <v>3</v>
      </c>
      <c r="N180">
        <f t="shared" si="13"/>
        <v>-1</v>
      </c>
      <c r="O180" s="12">
        <f t="shared" si="14"/>
        <v>-0.61087723981253905</v>
      </c>
      <c r="P180" s="12">
        <f t="shared" si="15"/>
        <v>0.38912276018746095</v>
      </c>
      <c r="Q180" s="10">
        <f t="shared" si="16"/>
        <v>0.15141652249590823</v>
      </c>
    </row>
    <row r="181" spans="9:17" x14ac:dyDescent="0.2">
      <c r="I181" s="25">
        <v>42750</v>
      </c>
      <c r="J181" t="s">
        <v>70</v>
      </c>
      <c r="K181" t="s">
        <v>69</v>
      </c>
      <c r="L181">
        <v>1</v>
      </c>
      <c r="M181">
        <v>1</v>
      </c>
      <c r="N181">
        <f t="shared" si="13"/>
        <v>0</v>
      </c>
      <c r="O181" s="12">
        <f t="shared" si="14"/>
        <v>0.42401293914075144</v>
      </c>
      <c r="P181" s="12">
        <f t="shared" si="15"/>
        <v>0.42401293914075144</v>
      </c>
      <c r="Q181" s="10">
        <f t="shared" si="16"/>
        <v>0.1797869725587786</v>
      </c>
    </row>
    <row r="182" spans="9:17" x14ac:dyDescent="0.2">
      <c r="I182" s="25">
        <v>42749</v>
      </c>
      <c r="J182" t="s">
        <v>55</v>
      </c>
      <c r="K182" t="s">
        <v>67</v>
      </c>
      <c r="L182">
        <v>0</v>
      </c>
      <c r="M182">
        <v>0</v>
      </c>
      <c r="N182">
        <f t="shared" si="13"/>
        <v>0</v>
      </c>
      <c r="O182" s="12">
        <f t="shared" si="14"/>
        <v>-0.53928872881386924</v>
      </c>
      <c r="P182" s="12">
        <f t="shared" si="15"/>
        <v>-0.53928872881386924</v>
      </c>
      <c r="Q182" s="10">
        <f t="shared" si="16"/>
        <v>0.29083233302567901</v>
      </c>
    </row>
    <row r="183" spans="9:17" x14ac:dyDescent="0.2">
      <c r="I183" s="25">
        <v>42756</v>
      </c>
      <c r="J183" t="s">
        <v>66</v>
      </c>
      <c r="K183" t="s">
        <v>55</v>
      </c>
      <c r="L183">
        <v>2</v>
      </c>
      <c r="M183">
        <v>2</v>
      </c>
      <c r="N183">
        <f t="shared" si="13"/>
        <v>0</v>
      </c>
      <c r="O183" s="12">
        <f t="shared" si="14"/>
        <v>0.85308754034100431</v>
      </c>
      <c r="P183" s="12">
        <f t="shared" si="15"/>
        <v>0.85308754034100431</v>
      </c>
      <c r="Q183" s="10">
        <f t="shared" si="16"/>
        <v>0.72775835148506463</v>
      </c>
    </row>
    <row r="184" spans="9:17" x14ac:dyDescent="0.2">
      <c r="I184" s="25">
        <v>42757</v>
      </c>
      <c r="J184" t="s">
        <v>67</v>
      </c>
      <c r="K184" t="s">
        <v>65</v>
      </c>
      <c r="L184">
        <v>2</v>
      </c>
      <c r="M184">
        <v>2</v>
      </c>
      <c r="N184">
        <f t="shared" si="13"/>
        <v>0</v>
      </c>
      <c r="O184" s="12">
        <f t="shared" si="14"/>
        <v>-0.33589885833485345</v>
      </c>
      <c r="P184" s="12">
        <f t="shared" si="15"/>
        <v>-0.33589885833485345</v>
      </c>
      <c r="Q184" s="10">
        <f t="shared" si="16"/>
        <v>0.11282804303065794</v>
      </c>
    </row>
    <row r="185" spans="9:17" x14ac:dyDescent="0.2">
      <c r="I185" s="25">
        <v>42756</v>
      </c>
      <c r="J185" t="s">
        <v>64</v>
      </c>
      <c r="K185" t="s">
        <v>70</v>
      </c>
      <c r="L185">
        <v>3</v>
      </c>
      <c r="M185">
        <v>1</v>
      </c>
      <c r="N185">
        <f t="shared" si="13"/>
        <v>2</v>
      </c>
      <c r="O185" s="12">
        <f t="shared" si="14"/>
        <v>1.6387453749783647</v>
      </c>
      <c r="P185" s="12">
        <f t="shared" si="15"/>
        <v>-0.3612546250216353</v>
      </c>
      <c r="Q185" s="10">
        <f t="shared" si="16"/>
        <v>0.13050490409952234</v>
      </c>
    </row>
    <row r="186" spans="9:17" x14ac:dyDescent="0.2">
      <c r="I186" s="25">
        <v>42757</v>
      </c>
      <c r="J186" t="s">
        <v>69</v>
      </c>
      <c r="K186" t="s">
        <v>63</v>
      </c>
      <c r="L186">
        <v>3</v>
      </c>
      <c r="M186">
        <v>4</v>
      </c>
      <c r="N186">
        <f t="shared" si="13"/>
        <v>-1</v>
      </c>
      <c r="O186" s="12">
        <f t="shared" si="14"/>
        <v>-1.4321351819270276</v>
      </c>
      <c r="P186" s="12">
        <f t="shared" si="15"/>
        <v>-0.4321351819270276</v>
      </c>
      <c r="Q186" s="10">
        <f t="shared" si="16"/>
        <v>0.18674081545910523</v>
      </c>
    </row>
    <row r="187" spans="9:17" x14ac:dyDescent="0.2">
      <c r="I187" s="25">
        <v>42756</v>
      </c>
      <c r="J187" t="s">
        <v>60</v>
      </c>
      <c r="K187" t="s">
        <v>58</v>
      </c>
      <c r="L187">
        <v>2</v>
      </c>
      <c r="M187">
        <v>1</v>
      </c>
      <c r="N187">
        <f t="shared" si="13"/>
        <v>1</v>
      </c>
      <c r="O187" s="12">
        <f t="shared" si="14"/>
        <v>2.2745239279833833</v>
      </c>
      <c r="P187" s="12">
        <f t="shared" si="15"/>
        <v>1.2745239279833833</v>
      </c>
      <c r="Q187" s="10">
        <f t="shared" si="16"/>
        <v>1.6244112430021924</v>
      </c>
    </row>
    <row r="188" spans="9:17" x14ac:dyDescent="0.2">
      <c r="I188" s="25">
        <v>42757</v>
      </c>
      <c r="J188" t="s">
        <v>59</v>
      </c>
      <c r="K188" t="s">
        <v>54</v>
      </c>
      <c r="L188">
        <v>1</v>
      </c>
      <c r="M188">
        <v>0</v>
      </c>
      <c r="N188">
        <f t="shared" si="13"/>
        <v>1</v>
      </c>
      <c r="O188" s="12">
        <f t="shared" si="14"/>
        <v>0.77555246967320757</v>
      </c>
      <c r="P188" s="12">
        <f t="shared" si="15"/>
        <v>-0.22444753032679243</v>
      </c>
      <c r="Q188" s="10">
        <f t="shared" si="16"/>
        <v>5.0376693869796409E-2</v>
      </c>
    </row>
    <row r="189" spans="9:17" x14ac:dyDescent="0.2">
      <c r="I189" s="25">
        <v>42756</v>
      </c>
      <c r="J189" t="s">
        <v>68</v>
      </c>
      <c r="K189" t="s">
        <v>61</v>
      </c>
      <c r="L189">
        <v>0</v>
      </c>
      <c r="M189">
        <v>2</v>
      </c>
      <c r="N189">
        <f t="shared" si="13"/>
        <v>-2</v>
      </c>
      <c r="O189" s="12">
        <f t="shared" si="14"/>
        <v>1.2925059325664645</v>
      </c>
      <c r="P189" s="12">
        <f t="shared" si="15"/>
        <v>3.2925059325664643</v>
      </c>
      <c r="Q189" s="10">
        <f t="shared" si="16"/>
        <v>10.840595315985363</v>
      </c>
    </row>
    <row r="190" spans="9:17" x14ac:dyDescent="0.2">
      <c r="I190" s="25">
        <v>42757</v>
      </c>
      <c r="J190" t="s">
        <v>53</v>
      </c>
      <c r="K190" t="s">
        <v>71</v>
      </c>
      <c r="L190">
        <v>0</v>
      </c>
      <c r="M190">
        <v>0</v>
      </c>
      <c r="N190">
        <f t="shared" si="13"/>
        <v>0</v>
      </c>
      <c r="O190" s="12">
        <f t="shared" si="14"/>
        <v>0.79548344465981202</v>
      </c>
      <c r="P190" s="12">
        <f t="shared" si="15"/>
        <v>0.79548344465981202</v>
      </c>
      <c r="Q190" s="10">
        <f t="shared" si="16"/>
        <v>0.63279391072784019</v>
      </c>
    </row>
    <row r="191" spans="9:17" x14ac:dyDescent="0.2">
      <c r="I191" s="25">
        <v>42757</v>
      </c>
      <c r="J191" t="s">
        <v>57</v>
      </c>
      <c r="K191" t="s">
        <v>52</v>
      </c>
      <c r="L191">
        <v>0</v>
      </c>
      <c r="M191">
        <v>4</v>
      </c>
      <c r="N191">
        <f t="shared" si="13"/>
        <v>-4</v>
      </c>
      <c r="O191" s="12">
        <f t="shared" si="14"/>
        <v>-1.3325167033767016</v>
      </c>
      <c r="P191" s="12">
        <f t="shared" si="15"/>
        <v>2.6674832966232982</v>
      </c>
      <c r="Q191" s="10">
        <f t="shared" si="16"/>
        <v>7.1154671377642984</v>
      </c>
    </row>
    <row r="192" spans="9:17" x14ac:dyDescent="0.2">
      <c r="I192" s="25">
        <v>42755</v>
      </c>
      <c r="J192" t="s">
        <v>62</v>
      </c>
      <c r="K192" t="s">
        <v>56</v>
      </c>
      <c r="L192">
        <v>1</v>
      </c>
      <c r="M192">
        <v>1</v>
      </c>
      <c r="N192">
        <f t="shared" si="13"/>
        <v>0</v>
      </c>
      <c r="O192" s="12">
        <f t="shared" si="14"/>
        <v>0.70978860891159989</v>
      </c>
      <c r="P192" s="12">
        <f t="shared" si="15"/>
        <v>0.70978860891159989</v>
      </c>
      <c r="Q192" s="10">
        <f t="shared" si="16"/>
        <v>0.50379986934066412</v>
      </c>
    </row>
    <row r="193" spans="9:17" x14ac:dyDescent="0.2">
      <c r="I193" s="25">
        <v>42763</v>
      </c>
      <c r="J193" t="s">
        <v>66</v>
      </c>
      <c r="K193" t="s">
        <v>65</v>
      </c>
      <c r="L193">
        <v>0</v>
      </c>
      <c r="M193">
        <v>0</v>
      </c>
      <c r="N193">
        <f t="shared" si="13"/>
        <v>0</v>
      </c>
      <c r="O193" s="12">
        <f t="shared" si="14"/>
        <v>-0.78821795359309077</v>
      </c>
      <c r="P193" s="12">
        <f t="shared" si="15"/>
        <v>-0.78821795359309077</v>
      </c>
      <c r="Q193" s="10">
        <f t="shared" si="16"/>
        <v>0.62128754236647976</v>
      </c>
    </row>
    <row r="194" spans="9:17" x14ac:dyDescent="0.2">
      <c r="I194" s="25">
        <v>42764</v>
      </c>
      <c r="J194" t="s">
        <v>67</v>
      </c>
      <c r="K194" t="s">
        <v>71</v>
      </c>
      <c r="L194">
        <v>2</v>
      </c>
      <c r="M194">
        <v>1</v>
      </c>
      <c r="N194">
        <f t="shared" si="13"/>
        <v>1</v>
      </c>
      <c r="O194" s="12">
        <f t="shared" si="14"/>
        <v>1.4792790744562261</v>
      </c>
      <c r="P194" s="12">
        <f t="shared" si="15"/>
        <v>0.47927907445622608</v>
      </c>
      <c r="Q194" s="10">
        <f t="shared" si="16"/>
        <v>0.22970843121161671</v>
      </c>
    </row>
    <row r="195" spans="9:17" x14ac:dyDescent="0.2">
      <c r="I195" s="25">
        <v>42764</v>
      </c>
      <c r="J195" t="s">
        <v>64</v>
      </c>
      <c r="K195" t="s">
        <v>63</v>
      </c>
      <c r="L195">
        <v>3</v>
      </c>
      <c r="M195">
        <v>1</v>
      </c>
      <c r="N195">
        <f t="shared" si="13"/>
        <v>2</v>
      </c>
      <c r="O195" s="12">
        <f t="shared" si="14"/>
        <v>-0.13549477459328413</v>
      </c>
      <c r="P195" s="12">
        <f t="shared" si="15"/>
        <v>-2.1354947745932842</v>
      </c>
      <c r="Q195" s="10">
        <f t="shared" si="16"/>
        <v>4.560337932315222</v>
      </c>
    </row>
    <row r="196" spans="9:17" x14ac:dyDescent="0.2">
      <c r="I196" s="25">
        <v>42762</v>
      </c>
      <c r="J196" t="s">
        <v>69</v>
      </c>
      <c r="K196" t="s">
        <v>58</v>
      </c>
      <c r="L196">
        <v>1</v>
      </c>
      <c r="M196">
        <v>1</v>
      </c>
      <c r="N196">
        <f t="shared" ref="N196:N259" si="17">L196-M196</f>
        <v>0</v>
      </c>
      <c r="O196" s="12">
        <f t="shared" ref="O196:O259" si="18">$F$3+INDEX($G$3:$G$22,MATCH(J196,$A$3:$A$22,0))-INDEX($G$3:$G$22,MATCH(K196,$A$3:$A$22))</f>
        <v>-0.5531162028807205</v>
      </c>
      <c r="P196" s="12">
        <f t="shared" ref="P196:P259" si="19">O196-N196</f>
        <v>-0.5531162028807205</v>
      </c>
      <c r="Q196" s="10">
        <f t="shared" ref="Q196:Q259" si="20">P196^2</f>
        <v>0.30593753388918637</v>
      </c>
    </row>
    <row r="197" spans="9:17" x14ac:dyDescent="0.2">
      <c r="I197" s="25">
        <v>42764</v>
      </c>
      <c r="J197" t="s">
        <v>60</v>
      </c>
      <c r="K197" t="s">
        <v>59</v>
      </c>
      <c r="L197">
        <v>3</v>
      </c>
      <c r="M197">
        <v>0</v>
      </c>
      <c r="N197">
        <f t="shared" si="17"/>
        <v>3</v>
      </c>
      <c r="O197" s="12">
        <f t="shared" si="18"/>
        <v>1.7742837152935851</v>
      </c>
      <c r="P197" s="12">
        <f t="shared" si="19"/>
        <v>-1.2257162847064149</v>
      </c>
      <c r="Q197" s="10">
        <f t="shared" si="20"/>
        <v>1.5023804105944971</v>
      </c>
    </row>
    <row r="198" spans="9:17" x14ac:dyDescent="0.2">
      <c r="I198" s="25">
        <v>42763</v>
      </c>
      <c r="J198" t="s">
        <v>68</v>
      </c>
      <c r="K198" t="s">
        <v>70</v>
      </c>
      <c r="L198">
        <v>2</v>
      </c>
      <c r="M198">
        <v>0</v>
      </c>
      <c r="N198">
        <f t="shared" si="17"/>
        <v>2</v>
      </c>
      <c r="O198" s="12">
        <f t="shared" si="18"/>
        <v>2.2113745645402973</v>
      </c>
      <c r="P198" s="12">
        <f t="shared" si="19"/>
        <v>0.21137456454029735</v>
      </c>
      <c r="Q198" s="10">
        <f t="shared" si="20"/>
        <v>4.4679206534600328E-2</v>
      </c>
    </row>
    <row r="199" spans="9:17" x14ac:dyDescent="0.2">
      <c r="I199" s="25">
        <v>42764</v>
      </c>
      <c r="J199" t="s">
        <v>53</v>
      </c>
      <c r="K199" t="s">
        <v>52</v>
      </c>
      <c r="L199">
        <v>1</v>
      </c>
      <c r="M199">
        <v>1</v>
      </c>
      <c r="N199">
        <f t="shared" si="17"/>
        <v>0</v>
      </c>
      <c r="O199" s="12">
        <f t="shared" si="18"/>
        <v>-1.9140284053148011</v>
      </c>
      <c r="P199" s="12">
        <f t="shared" si="19"/>
        <v>-1.9140284053148011</v>
      </c>
      <c r="Q199" s="10">
        <f t="shared" si="20"/>
        <v>3.6635047363519204</v>
      </c>
    </row>
    <row r="200" spans="9:17" x14ac:dyDescent="0.2">
      <c r="I200" s="25">
        <v>42763</v>
      </c>
      <c r="J200" t="s">
        <v>57</v>
      </c>
      <c r="K200" t="s">
        <v>56</v>
      </c>
      <c r="L200">
        <v>3</v>
      </c>
      <c r="M200">
        <v>1</v>
      </c>
      <c r="N200">
        <f t="shared" si="17"/>
        <v>2</v>
      </c>
      <c r="O200" s="12">
        <f t="shared" si="18"/>
        <v>1.0724654133980724</v>
      </c>
      <c r="P200" s="12">
        <f t="shared" si="19"/>
        <v>-0.92753458660192756</v>
      </c>
      <c r="Q200" s="10">
        <f t="shared" si="20"/>
        <v>0.86032040934280862</v>
      </c>
    </row>
    <row r="201" spans="9:17" x14ac:dyDescent="0.2">
      <c r="I201" s="25">
        <v>42763</v>
      </c>
      <c r="J201" t="s">
        <v>55</v>
      </c>
      <c r="K201" t="s">
        <v>54</v>
      </c>
      <c r="L201">
        <v>0</v>
      </c>
      <c r="M201">
        <v>2</v>
      </c>
      <c r="N201">
        <f t="shared" si="17"/>
        <v>-2</v>
      </c>
      <c r="O201" s="12">
        <f t="shared" si="18"/>
        <v>-6.0315897594554357E-2</v>
      </c>
      <c r="P201" s="12">
        <f t="shared" si="19"/>
        <v>1.9396841024054456</v>
      </c>
      <c r="Q201" s="10">
        <f t="shared" si="20"/>
        <v>3.7623744171244193</v>
      </c>
    </row>
    <row r="202" spans="9:17" x14ac:dyDescent="0.2">
      <c r="I202" s="25">
        <v>42765</v>
      </c>
      <c r="J202" t="s">
        <v>62</v>
      </c>
      <c r="K202" t="s">
        <v>61</v>
      </c>
      <c r="L202">
        <v>3</v>
      </c>
      <c r="M202">
        <v>1</v>
      </c>
      <c r="N202">
        <f t="shared" si="17"/>
        <v>2</v>
      </c>
      <c r="O202" s="12">
        <f t="shared" si="18"/>
        <v>0.48117028722799954</v>
      </c>
      <c r="P202" s="12">
        <f t="shared" si="19"/>
        <v>-1.5188297127720005</v>
      </c>
      <c r="Q202" s="10">
        <f t="shared" si="20"/>
        <v>2.3068436963990777</v>
      </c>
    </row>
    <row r="203" spans="9:17" x14ac:dyDescent="0.2">
      <c r="I203" s="25">
        <v>42770</v>
      </c>
      <c r="J203" t="s">
        <v>52</v>
      </c>
      <c r="K203" t="s">
        <v>67</v>
      </c>
      <c r="L203">
        <v>3</v>
      </c>
      <c r="M203">
        <v>0</v>
      </c>
      <c r="N203">
        <f t="shared" si="17"/>
        <v>3</v>
      </c>
      <c r="O203" s="12">
        <f t="shared" si="18"/>
        <v>1.9963506823037596</v>
      </c>
      <c r="P203" s="12">
        <f t="shared" si="19"/>
        <v>-1.0036493176962404</v>
      </c>
      <c r="Q203" s="10">
        <f t="shared" si="20"/>
        <v>1.007311952912129</v>
      </c>
    </row>
    <row r="204" spans="9:17" x14ac:dyDescent="0.2">
      <c r="I204" s="25">
        <v>42872</v>
      </c>
      <c r="J204" t="s">
        <v>54</v>
      </c>
      <c r="K204" t="s">
        <v>60</v>
      </c>
      <c r="L204">
        <v>1</v>
      </c>
      <c r="M204">
        <v>4</v>
      </c>
      <c r="N204">
        <f t="shared" si="17"/>
        <v>-3</v>
      </c>
      <c r="O204" s="12">
        <f t="shared" si="18"/>
        <v>-1.400659324788734</v>
      </c>
      <c r="P204" s="12">
        <f t="shared" si="19"/>
        <v>1.599340675211266</v>
      </c>
      <c r="Q204" s="10">
        <f t="shared" si="20"/>
        <v>2.5578905953852282</v>
      </c>
    </row>
    <row r="205" spans="9:17" x14ac:dyDescent="0.2">
      <c r="I205" s="25">
        <v>42802</v>
      </c>
      <c r="J205" t="s">
        <v>56</v>
      </c>
      <c r="K205" t="s">
        <v>53</v>
      </c>
      <c r="L205">
        <v>1</v>
      </c>
      <c r="M205">
        <v>1</v>
      </c>
      <c r="N205">
        <f t="shared" si="17"/>
        <v>0</v>
      </c>
      <c r="O205" s="12">
        <f t="shared" si="18"/>
        <v>0.2751641953253996</v>
      </c>
      <c r="P205" s="12">
        <f t="shared" si="19"/>
        <v>0.2751641953253996</v>
      </c>
      <c r="Q205" s="10">
        <f t="shared" si="20"/>
        <v>7.5715334389074657E-2</v>
      </c>
    </row>
    <row r="206" spans="9:17" x14ac:dyDescent="0.2">
      <c r="I206" s="25">
        <v>42770</v>
      </c>
      <c r="J206" t="s">
        <v>58</v>
      </c>
      <c r="K206" t="s">
        <v>64</v>
      </c>
      <c r="L206">
        <v>0</v>
      </c>
      <c r="M206">
        <v>1</v>
      </c>
      <c r="N206">
        <f t="shared" si="17"/>
        <v>-1</v>
      </c>
      <c r="O206" s="12">
        <f t="shared" si="18"/>
        <v>2.2593702332349253E-2</v>
      </c>
      <c r="P206" s="12">
        <f t="shared" si="19"/>
        <v>1.0225937023323493</v>
      </c>
      <c r="Q206" s="10">
        <f t="shared" si="20"/>
        <v>1.0456978800497814</v>
      </c>
    </row>
    <row r="207" spans="9:17" x14ac:dyDescent="0.2">
      <c r="I207" s="25">
        <v>42771</v>
      </c>
      <c r="J207" t="s">
        <v>59</v>
      </c>
      <c r="K207" t="s">
        <v>69</v>
      </c>
      <c r="L207">
        <v>3</v>
      </c>
      <c r="M207">
        <v>2</v>
      </c>
      <c r="N207">
        <f t="shared" si="17"/>
        <v>1</v>
      </c>
      <c r="O207" s="12">
        <f t="shared" si="18"/>
        <v>1.8194743223558909</v>
      </c>
      <c r="P207" s="12">
        <f t="shared" si="19"/>
        <v>0.81947432235589091</v>
      </c>
      <c r="Q207" s="10">
        <f t="shared" si="20"/>
        <v>0.67153816500064656</v>
      </c>
    </row>
    <row r="208" spans="9:17" x14ac:dyDescent="0.2">
      <c r="I208" s="25">
        <v>42770</v>
      </c>
      <c r="J208" t="s">
        <v>61</v>
      </c>
      <c r="K208" t="s">
        <v>57</v>
      </c>
      <c r="L208">
        <v>0</v>
      </c>
      <c r="M208">
        <v>4</v>
      </c>
      <c r="N208">
        <f t="shared" si="17"/>
        <v>-4</v>
      </c>
      <c r="O208" s="12">
        <f t="shared" si="18"/>
        <v>-7.7729184929099526E-2</v>
      </c>
      <c r="P208" s="12">
        <f t="shared" si="19"/>
        <v>3.9222708150709007</v>
      </c>
      <c r="Q208" s="10">
        <f t="shared" si="20"/>
        <v>15.384208346756948</v>
      </c>
    </row>
    <row r="209" spans="9:17" x14ac:dyDescent="0.2">
      <c r="I209" s="25">
        <v>42771</v>
      </c>
      <c r="J209" t="s">
        <v>63</v>
      </c>
      <c r="K209" t="s">
        <v>68</v>
      </c>
      <c r="L209">
        <v>0</v>
      </c>
      <c r="M209">
        <v>0</v>
      </c>
      <c r="N209">
        <f t="shared" si="17"/>
        <v>0</v>
      </c>
      <c r="O209" s="12">
        <f t="shared" si="18"/>
        <v>0.32898349181672376</v>
      </c>
      <c r="P209" s="12">
        <f t="shared" si="19"/>
        <v>0.32898349181672376</v>
      </c>
      <c r="Q209" s="10">
        <f t="shared" si="20"/>
        <v>0.10823013788792435</v>
      </c>
    </row>
    <row r="210" spans="9:17" x14ac:dyDescent="0.2">
      <c r="I210" s="25">
        <v>42770</v>
      </c>
      <c r="J210" t="s">
        <v>65</v>
      </c>
      <c r="K210" t="s">
        <v>55</v>
      </c>
      <c r="L210">
        <v>2</v>
      </c>
      <c r="M210">
        <v>0</v>
      </c>
      <c r="N210">
        <f t="shared" si="17"/>
        <v>2</v>
      </c>
      <c r="O210" s="12">
        <f t="shared" si="18"/>
        <v>2.0243644473267812</v>
      </c>
      <c r="P210" s="12">
        <f t="shared" si="19"/>
        <v>2.4364447326781224E-2</v>
      </c>
      <c r="Q210" s="10">
        <f t="shared" si="20"/>
        <v>5.9362629353949673E-4</v>
      </c>
    </row>
    <row r="211" spans="9:17" x14ac:dyDescent="0.2">
      <c r="I211" s="25">
        <v>42771</v>
      </c>
      <c r="J211" t="s">
        <v>71</v>
      </c>
      <c r="K211" t="s">
        <v>66</v>
      </c>
      <c r="L211">
        <v>2</v>
      </c>
      <c r="M211">
        <v>4</v>
      </c>
      <c r="N211">
        <f t="shared" si="17"/>
        <v>-2</v>
      </c>
      <c r="O211" s="12">
        <f t="shared" si="18"/>
        <v>-0.26084207241261625</v>
      </c>
      <c r="P211" s="12">
        <f t="shared" si="19"/>
        <v>1.7391579275873839</v>
      </c>
      <c r="Q211" s="10">
        <f t="shared" si="20"/>
        <v>3.0246702970900441</v>
      </c>
    </row>
    <row r="212" spans="9:17" x14ac:dyDescent="0.2">
      <c r="I212" s="25">
        <v>42772</v>
      </c>
      <c r="J212" t="s">
        <v>70</v>
      </c>
      <c r="K212" t="s">
        <v>62</v>
      </c>
      <c r="L212">
        <v>1</v>
      </c>
      <c r="M212">
        <v>0</v>
      </c>
      <c r="N212">
        <f t="shared" si="17"/>
        <v>1</v>
      </c>
      <c r="O212" s="12">
        <f t="shared" si="18"/>
        <v>-0.63392101241645993</v>
      </c>
      <c r="P212" s="12">
        <f t="shared" si="19"/>
        <v>-1.6339210124164598</v>
      </c>
      <c r="Q212" s="10">
        <f t="shared" si="20"/>
        <v>2.6696978748160292</v>
      </c>
    </row>
    <row r="213" spans="9:17" x14ac:dyDescent="0.2">
      <c r="I213" s="25">
        <v>42777</v>
      </c>
      <c r="J213" t="s">
        <v>66</v>
      </c>
      <c r="K213" t="s">
        <v>52</v>
      </c>
      <c r="L213">
        <v>0</v>
      </c>
      <c r="M213">
        <v>6</v>
      </c>
      <c r="N213">
        <f t="shared" si="17"/>
        <v>-6</v>
      </c>
      <c r="O213" s="12">
        <f t="shared" si="18"/>
        <v>-1.6825518707766245</v>
      </c>
      <c r="P213" s="12">
        <f t="shared" si="19"/>
        <v>4.3174481292233757</v>
      </c>
      <c r="Q213" s="10">
        <f t="shared" si="20"/>
        <v>18.640358348534427</v>
      </c>
    </row>
    <row r="214" spans="9:17" x14ac:dyDescent="0.2">
      <c r="I214" s="25">
        <v>42777</v>
      </c>
      <c r="J214" t="s">
        <v>67</v>
      </c>
      <c r="K214" t="s">
        <v>56</v>
      </c>
      <c r="L214">
        <v>2</v>
      </c>
      <c r="M214">
        <v>1</v>
      </c>
      <c r="N214">
        <f t="shared" si="17"/>
        <v>1</v>
      </c>
      <c r="O214" s="12">
        <f t="shared" si="18"/>
        <v>1.174749341256387</v>
      </c>
      <c r="P214" s="12">
        <f t="shared" si="19"/>
        <v>0.17474934125638697</v>
      </c>
      <c r="Q214" s="10">
        <f t="shared" si="20"/>
        <v>3.0537332269541188E-2</v>
      </c>
    </row>
    <row r="215" spans="9:17" x14ac:dyDescent="0.2">
      <c r="I215" s="25">
        <v>42776</v>
      </c>
      <c r="J215" t="s">
        <v>64</v>
      </c>
      <c r="K215" t="s">
        <v>59</v>
      </c>
      <c r="L215">
        <v>1</v>
      </c>
      <c r="M215">
        <v>2</v>
      </c>
      <c r="N215">
        <f t="shared" si="17"/>
        <v>-1</v>
      </c>
      <c r="O215" s="12">
        <f t="shared" si="18"/>
        <v>0.24328399176322502</v>
      </c>
      <c r="P215" s="12">
        <f t="shared" si="19"/>
        <v>1.243283991763225</v>
      </c>
      <c r="Q215" s="10">
        <f t="shared" si="20"/>
        <v>1.545755084174699</v>
      </c>
    </row>
    <row r="216" spans="9:17" x14ac:dyDescent="0.2">
      <c r="I216" s="25">
        <v>42777</v>
      </c>
      <c r="J216" t="s">
        <v>69</v>
      </c>
      <c r="K216" t="s">
        <v>60</v>
      </c>
      <c r="L216">
        <v>1</v>
      </c>
      <c r="M216">
        <v>3</v>
      </c>
      <c r="N216">
        <f t="shared" si="17"/>
        <v>-2</v>
      </c>
      <c r="O216" s="12">
        <f t="shared" si="18"/>
        <v>-2.4445811774714175</v>
      </c>
      <c r="P216" s="12">
        <f t="shared" si="19"/>
        <v>-0.44458117747141745</v>
      </c>
      <c r="Q216" s="10">
        <f t="shared" si="20"/>
        <v>0.19765242336187197</v>
      </c>
    </row>
    <row r="217" spans="9:17" x14ac:dyDescent="0.2">
      <c r="I217" s="25">
        <v>42778</v>
      </c>
      <c r="J217" t="s">
        <v>68</v>
      </c>
      <c r="K217" t="s">
        <v>58</v>
      </c>
      <c r="L217">
        <v>1</v>
      </c>
      <c r="M217">
        <v>1</v>
      </c>
      <c r="N217">
        <f t="shared" si="17"/>
        <v>0</v>
      </c>
      <c r="O217" s="12">
        <f t="shared" si="18"/>
        <v>1.3161533940149559</v>
      </c>
      <c r="P217" s="12">
        <f t="shared" si="19"/>
        <v>1.3161533940149559</v>
      </c>
      <c r="Q217" s="10">
        <f t="shared" si="20"/>
        <v>1.7322597565770879</v>
      </c>
    </row>
    <row r="218" spans="9:17" x14ac:dyDescent="0.2">
      <c r="I218" s="25">
        <v>42777</v>
      </c>
      <c r="J218" t="s">
        <v>53</v>
      </c>
      <c r="K218" t="s">
        <v>61</v>
      </c>
      <c r="L218">
        <v>0</v>
      </c>
      <c r="M218">
        <v>0</v>
      </c>
      <c r="N218">
        <f t="shared" si="17"/>
        <v>0</v>
      </c>
      <c r="O218" s="12">
        <f t="shared" si="18"/>
        <v>0.2623353897763725</v>
      </c>
      <c r="P218" s="12">
        <f t="shared" si="19"/>
        <v>0.2623353897763725</v>
      </c>
      <c r="Q218" s="10">
        <f t="shared" si="20"/>
        <v>6.881985672912129E-2</v>
      </c>
    </row>
    <row r="219" spans="9:17" x14ac:dyDescent="0.2">
      <c r="I219" s="25">
        <v>42778</v>
      </c>
      <c r="J219" t="s">
        <v>65</v>
      </c>
      <c r="K219" t="s">
        <v>54</v>
      </c>
      <c r="L219">
        <v>3</v>
      </c>
      <c r="M219">
        <v>2</v>
      </c>
      <c r="N219">
        <f t="shared" si="17"/>
        <v>1</v>
      </c>
      <c r="O219" s="12">
        <f t="shared" si="18"/>
        <v>1.5809895963395406</v>
      </c>
      <c r="P219" s="12">
        <f t="shared" si="19"/>
        <v>0.58098959633954061</v>
      </c>
      <c r="Q219" s="10">
        <f t="shared" si="20"/>
        <v>0.33754891105478235</v>
      </c>
    </row>
    <row r="220" spans="9:17" x14ac:dyDescent="0.2">
      <c r="I220" s="25">
        <v>42779</v>
      </c>
      <c r="J220" t="s">
        <v>57</v>
      </c>
      <c r="K220" t="s">
        <v>70</v>
      </c>
      <c r="L220">
        <v>4</v>
      </c>
      <c r="M220">
        <v>0</v>
      </c>
      <c r="N220">
        <f t="shared" si="17"/>
        <v>4</v>
      </c>
      <c r="O220" s="12">
        <f t="shared" si="18"/>
        <v>1.7627157236883049</v>
      </c>
      <c r="P220" s="12">
        <f t="shared" si="19"/>
        <v>-2.2372842763116951</v>
      </c>
      <c r="Q220" s="10">
        <f t="shared" si="20"/>
        <v>5.0054409330315455</v>
      </c>
    </row>
    <row r="221" spans="9:17" x14ac:dyDescent="0.2">
      <c r="I221" s="25">
        <v>42778</v>
      </c>
      <c r="J221" t="s">
        <v>55</v>
      </c>
      <c r="K221" t="s">
        <v>71</v>
      </c>
      <c r="L221">
        <v>0</v>
      </c>
      <c r="M221">
        <v>2</v>
      </c>
      <c r="N221">
        <f t="shared" si="17"/>
        <v>-2</v>
      </c>
      <c r="O221" s="12">
        <f t="shared" si="18"/>
        <v>0.55693139224967059</v>
      </c>
      <c r="P221" s="12">
        <f t="shared" si="19"/>
        <v>2.5569313922496706</v>
      </c>
      <c r="Q221" s="10">
        <f t="shared" si="20"/>
        <v>6.5378981446718392</v>
      </c>
    </row>
    <row r="222" spans="9:17" x14ac:dyDescent="0.2">
      <c r="I222" s="25">
        <v>42778</v>
      </c>
      <c r="J222" t="s">
        <v>62</v>
      </c>
      <c r="K222" t="s">
        <v>63</v>
      </c>
      <c r="L222">
        <v>0</v>
      </c>
      <c r="M222">
        <v>1</v>
      </c>
      <c r="N222">
        <f t="shared" si="17"/>
        <v>-1</v>
      </c>
      <c r="O222" s="12">
        <f t="shared" si="18"/>
        <v>-0.3742012303698164</v>
      </c>
      <c r="P222" s="12">
        <f t="shared" si="19"/>
        <v>0.62579876963018366</v>
      </c>
      <c r="Q222" s="10">
        <f t="shared" si="20"/>
        <v>0.39162410007065168</v>
      </c>
    </row>
    <row r="223" spans="9:17" x14ac:dyDescent="0.2">
      <c r="I223" s="25">
        <v>42785</v>
      </c>
      <c r="J223" t="s">
        <v>52</v>
      </c>
      <c r="K223" t="s">
        <v>55</v>
      </c>
      <c r="L223">
        <v>2</v>
      </c>
      <c r="M223">
        <v>1</v>
      </c>
      <c r="N223">
        <f t="shared" si="17"/>
        <v>1</v>
      </c>
      <c r="O223" s="12">
        <f t="shared" si="18"/>
        <v>2.9186983645103153</v>
      </c>
      <c r="P223" s="12">
        <f t="shared" si="19"/>
        <v>1.9186983645103153</v>
      </c>
      <c r="Q223" s="10">
        <f t="shared" si="20"/>
        <v>3.6814034139745586</v>
      </c>
    </row>
    <row r="224" spans="9:17" x14ac:dyDescent="0.2">
      <c r="I224" s="25">
        <v>42785</v>
      </c>
      <c r="J224" t="s">
        <v>54</v>
      </c>
      <c r="K224" t="s">
        <v>69</v>
      </c>
      <c r="L224">
        <v>3</v>
      </c>
      <c r="M224">
        <v>0</v>
      </c>
      <c r="N224">
        <f t="shared" si="17"/>
        <v>3</v>
      </c>
      <c r="O224" s="12">
        <f t="shared" si="18"/>
        <v>1.4269808060753697</v>
      </c>
      <c r="P224" s="12">
        <f t="shared" si="19"/>
        <v>-1.5730191939246303</v>
      </c>
      <c r="Q224" s="10">
        <f t="shared" si="20"/>
        <v>2.4743893844552938</v>
      </c>
    </row>
    <row r="225" spans="9:17" x14ac:dyDescent="0.2">
      <c r="I225" s="25">
        <v>42784</v>
      </c>
      <c r="J225" t="s">
        <v>56</v>
      </c>
      <c r="K225" t="s">
        <v>66</v>
      </c>
      <c r="L225">
        <v>0</v>
      </c>
      <c r="M225">
        <v>1</v>
      </c>
      <c r="N225">
        <f t="shared" si="17"/>
        <v>-1</v>
      </c>
      <c r="O225" s="12">
        <f t="shared" si="18"/>
        <v>4.368766078722286E-2</v>
      </c>
      <c r="P225" s="12">
        <f t="shared" si="19"/>
        <v>1.043687660787223</v>
      </c>
      <c r="Q225" s="10">
        <f t="shared" si="20"/>
        <v>1.0892839332795055</v>
      </c>
    </row>
    <row r="226" spans="9:17" x14ac:dyDescent="0.2">
      <c r="I226" s="25">
        <v>42786</v>
      </c>
      <c r="J226" t="s">
        <v>58</v>
      </c>
      <c r="K226" t="s">
        <v>62</v>
      </c>
      <c r="L226">
        <v>2</v>
      </c>
      <c r="M226">
        <v>1</v>
      </c>
      <c r="N226">
        <f t="shared" si="17"/>
        <v>1</v>
      </c>
      <c r="O226" s="12">
        <f t="shared" si="18"/>
        <v>0.26130015810888152</v>
      </c>
      <c r="P226" s="12">
        <f t="shared" si="19"/>
        <v>-0.73869984189111848</v>
      </c>
      <c r="Q226" s="10">
        <f t="shared" si="20"/>
        <v>0.54567745640996346</v>
      </c>
    </row>
    <row r="227" spans="9:17" x14ac:dyDescent="0.2">
      <c r="I227" s="25">
        <v>42784</v>
      </c>
      <c r="J227" t="s">
        <v>60</v>
      </c>
      <c r="K227" t="s">
        <v>64</v>
      </c>
      <c r="L227">
        <v>2</v>
      </c>
      <c r="M227">
        <v>0</v>
      </c>
      <c r="N227">
        <f t="shared" si="17"/>
        <v>2</v>
      </c>
      <c r="O227" s="12">
        <f t="shared" si="18"/>
        <v>1.9140586769230463</v>
      </c>
      <c r="P227" s="12">
        <f t="shared" si="19"/>
        <v>-8.594132307695368E-2</v>
      </c>
      <c r="Q227" s="10">
        <f t="shared" si="20"/>
        <v>7.3859110122173307E-3</v>
      </c>
    </row>
    <row r="228" spans="9:17" x14ac:dyDescent="0.2">
      <c r="I228" s="25">
        <v>42785</v>
      </c>
      <c r="J228" t="s">
        <v>59</v>
      </c>
      <c r="K228" t="s">
        <v>68</v>
      </c>
      <c r="L228">
        <v>0</v>
      </c>
      <c r="M228">
        <v>1</v>
      </c>
      <c r="N228">
        <f t="shared" si="17"/>
        <v>-1</v>
      </c>
      <c r="O228" s="12">
        <f t="shared" si="18"/>
        <v>-4.9795274539785384E-2</v>
      </c>
      <c r="P228" s="12">
        <f t="shared" si="19"/>
        <v>0.95020472546021462</v>
      </c>
      <c r="Q228" s="10">
        <f t="shared" si="20"/>
        <v>0.90288902028692186</v>
      </c>
    </row>
    <row r="229" spans="9:17" x14ac:dyDescent="0.2">
      <c r="I229" s="25">
        <v>42785</v>
      </c>
      <c r="J229" t="s">
        <v>61</v>
      </c>
      <c r="K229" t="s">
        <v>67</v>
      </c>
      <c r="L229">
        <v>2</v>
      </c>
      <c r="M229">
        <v>0</v>
      </c>
      <c r="N229">
        <f t="shared" si="17"/>
        <v>2</v>
      </c>
      <c r="O229" s="12">
        <f t="shared" si="18"/>
        <v>-0.18001311278741405</v>
      </c>
      <c r="P229" s="12">
        <f t="shared" si="19"/>
        <v>-2.1800131127874138</v>
      </c>
      <c r="Q229" s="10">
        <f t="shared" si="20"/>
        <v>4.7524571719250694</v>
      </c>
    </row>
    <row r="230" spans="9:17" x14ac:dyDescent="0.2">
      <c r="I230" s="25">
        <v>42784</v>
      </c>
      <c r="J230" t="s">
        <v>63</v>
      </c>
      <c r="K230" t="s">
        <v>57</v>
      </c>
      <c r="L230">
        <v>2</v>
      </c>
      <c r="M230">
        <v>0</v>
      </c>
      <c r="N230">
        <f t="shared" si="17"/>
        <v>2</v>
      </c>
      <c r="O230" s="12">
        <f t="shared" si="18"/>
        <v>0.7776423326687163</v>
      </c>
      <c r="P230" s="12">
        <f t="shared" si="19"/>
        <v>-1.2223576673312837</v>
      </c>
      <c r="Q230" s="10">
        <f t="shared" si="20"/>
        <v>1.4941582668835773</v>
      </c>
    </row>
    <row r="231" spans="9:17" x14ac:dyDescent="0.2">
      <c r="I231" s="25">
        <v>42784</v>
      </c>
      <c r="J231" t="s">
        <v>71</v>
      </c>
      <c r="K231" t="s">
        <v>65</v>
      </c>
      <c r="L231">
        <v>1</v>
      </c>
      <c r="M231">
        <v>4</v>
      </c>
      <c r="N231">
        <f t="shared" si="17"/>
        <v>-3</v>
      </c>
      <c r="O231" s="12">
        <f t="shared" si="18"/>
        <v>-1.4321189793983933</v>
      </c>
      <c r="P231" s="12">
        <f t="shared" si="19"/>
        <v>1.5678810206016067</v>
      </c>
      <c r="Q231" s="10">
        <f t="shared" si="20"/>
        <v>2.4582508947627359</v>
      </c>
    </row>
    <row r="232" spans="9:17" x14ac:dyDescent="0.2">
      <c r="I232" s="25">
        <v>42783</v>
      </c>
      <c r="J232" t="s">
        <v>70</v>
      </c>
      <c r="K232" t="s">
        <v>53</v>
      </c>
      <c r="L232">
        <v>4</v>
      </c>
      <c r="M232">
        <v>1</v>
      </c>
      <c r="N232">
        <f t="shared" si="17"/>
        <v>3</v>
      </c>
      <c r="O232" s="12">
        <f t="shared" si="18"/>
        <v>-0.41508611496483283</v>
      </c>
      <c r="P232" s="12">
        <f t="shared" si="19"/>
        <v>-3.4150861149648328</v>
      </c>
      <c r="Q232" s="10">
        <f t="shared" si="20"/>
        <v>11.662813172625595</v>
      </c>
    </row>
    <row r="233" spans="9:17" x14ac:dyDescent="0.2">
      <c r="I233" s="25">
        <v>42791</v>
      </c>
      <c r="J233" t="s">
        <v>66</v>
      </c>
      <c r="K233" t="s">
        <v>61</v>
      </c>
      <c r="L233">
        <v>2</v>
      </c>
      <c r="M233">
        <v>1</v>
      </c>
      <c r="N233">
        <f t="shared" si="17"/>
        <v>1</v>
      </c>
      <c r="O233" s="12">
        <f t="shared" si="18"/>
        <v>0.49381192431454918</v>
      </c>
      <c r="P233" s="12">
        <f t="shared" si="19"/>
        <v>-0.50618807568545088</v>
      </c>
      <c r="Q233" s="10">
        <f t="shared" si="20"/>
        <v>0.25622636796613973</v>
      </c>
    </row>
    <row r="234" spans="9:17" x14ac:dyDescent="0.2">
      <c r="I234" s="25">
        <v>42792</v>
      </c>
      <c r="J234" t="s">
        <v>67</v>
      </c>
      <c r="K234" t="s">
        <v>70</v>
      </c>
      <c r="L234">
        <v>3</v>
      </c>
      <c r="M234">
        <v>1</v>
      </c>
      <c r="N234">
        <f t="shared" si="17"/>
        <v>2</v>
      </c>
      <c r="O234" s="12">
        <f t="shared" si="18"/>
        <v>1.8649996515466194</v>
      </c>
      <c r="P234" s="12">
        <f t="shared" si="19"/>
        <v>-0.1350003484533806</v>
      </c>
      <c r="Q234" s="10">
        <f t="shared" si="20"/>
        <v>1.8225094082534182E-2</v>
      </c>
    </row>
    <row r="235" spans="9:17" x14ac:dyDescent="0.2">
      <c r="I235" s="25">
        <v>42792</v>
      </c>
      <c r="J235" t="s">
        <v>64</v>
      </c>
      <c r="K235" t="s">
        <v>69</v>
      </c>
      <c r="L235">
        <v>3</v>
      </c>
      <c r="M235">
        <v>0</v>
      </c>
      <c r="N235">
        <f t="shared" si="17"/>
        <v>3</v>
      </c>
      <c r="O235" s="12">
        <f t="shared" si="18"/>
        <v>1.6796993607264299</v>
      </c>
      <c r="P235" s="12">
        <f t="shared" si="19"/>
        <v>-1.3203006392735701</v>
      </c>
      <c r="Q235" s="10">
        <f t="shared" si="20"/>
        <v>1.7431937780661979</v>
      </c>
    </row>
    <row r="236" spans="9:17" x14ac:dyDescent="0.2">
      <c r="I236" s="25">
        <v>42792</v>
      </c>
      <c r="J236" t="s">
        <v>68</v>
      </c>
      <c r="K236" t="s">
        <v>60</v>
      </c>
      <c r="L236">
        <v>2</v>
      </c>
      <c r="M236">
        <v>3</v>
      </c>
      <c r="N236">
        <f t="shared" si="17"/>
        <v>-1</v>
      </c>
      <c r="O236" s="12">
        <f t="shared" si="18"/>
        <v>-0.57531158057574117</v>
      </c>
      <c r="P236" s="12">
        <f t="shared" si="19"/>
        <v>0.42468841942425883</v>
      </c>
      <c r="Q236" s="10">
        <f t="shared" si="20"/>
        <v>0.1803602535930752</v>
      </c>
    </row>
    <row r="237" spans="9:17" x14ac:dyDescent="0.2">
      <c r="I237" s="25">
        <v>42791</v>
      </c>
      <c r="J237" t="s">
        <v>53</v>
      </c>
      <c r="K237" t="s">
        <v>63</v>
      </c>
      <c r="L237">
        <v>1</v>
      </c>
      <c r="M237">
        <v>2</v>
      </c>
      <c r="N237">
        <f t="shared" si="17"/>
        <v>-1</v>
      </c>
      <c r="O237" s="12">
        <f t="shared" si="18"/>
        <v>-0.59303612782144344</v>
      </c>
      <c r="P237" s="12">
        <f t="shared" si="19"/>
        <v>0.40696387217855656</v>
      </c>
      <c r="Q237" s="10">
        <f t="shared" si="20"/>
        <v>0.16561959325856451</v>
      </c>
    </row>
    <row r="238" spans="9:17" x14ac:dyDescent="0.2">
      <c r="I238" s="25">
        <v>42792</v>
      </c>
      <c r="J238" t="s">
        <v>65</v>
      </c>
      <c r="K238" t="s">
        <v>52</v>
      </c>
      <c r="L238">
        <v>1</v>
      </c>
      <c r="M238">
        <v>2</v>
      </c>
      <c r="N238">
        <f t="shared" si="17"/>
        <v>-1</v>
      </c>
      <c r="O238" s="12">
        <f t="shared" si="18"/>
        <v>-0.51127496379084747</v>
      </c>
      <c r="P238" s="12">
        <f t="shared" si="19"/>
        <v>0.48872503620915253</v>
      </c>
      <c r="Q238" s="10">
        <f t="shared" si="20"/>
        <v>0.23885216101763745</v>
      </c>
    </row>
    <row r="239" spans="9:17" x14ac:dyDescent="0.2">
      <c r="I239" s="25">
        <v>42792</v>
      </c>
      <c r="J239" t="s">
        <v>71</v>
      </c>
      <c r="K239" t="s">
        <v>54</v>
      </c>
      <c r="L239">
        <v>1</v>
      </c>
      <c r="M239">
        <v>1</v>
      </c>
      <c r="N239">
        <f t="shared" si="17"/>
        <v>0</v>
      </c>
      <c r="O239" s="12">
        <f t="shared" si="18"/>
        <v>-0.23418833645153869</v>
      </c>
      <c r="P239" s="12">
        <f t="shared" si="19"/>
        <v>-0.23418833645153869</v>
      </c>
      <c r="Q239" s="10">
        <f t="shared" si="20"/>
        <v>5.4844176929939085E-2</v>
      </c>
    </row>
    <row r="240" spans="9:17" x14ac:dyDescent="0.2">
      <c r="I240" s="25">
        <v>42791</v>
      </c>
      <c r="J240" t="s">
        <v>57</v>
      </c>
      <c r="K240" t="s">
        <v>58</v>
      </c>
      <c r="L240">
        <v>3</v>
      </c>
      <c r="M240">
        <v>0</v>
      </c>
      <c r="N240">
        <f t="shared" si="17"/>
        <v>3</v>
      </c>
      <c r="O240" s="12">
        <f t="shared" si="18"/>
        <v>0.8674945531629632</v>
      </c>
      <c r="P240" s="12">
        <f t="shared" si="19"/>
        <v>-2.1325054468370368</v>
      </c>
      <c r="Q240" s="10">
        <f t="shared" si="20"/>
        <v>4.5475794807896301</v>
      </c>
    </row>
    <row r="241" spans="9:17" x14ac:dyDescent="0.2">
      <c r="I241" s="25">
        <v>42791</v>
      </c>
      <c r="J241" t="s">
        <v>55</v>
      </c>
      <c r="K241" t="s">
        <v>56</v>
      </c>
      <c r="L241">
        <v>4</v>
      </c>
      <c r="M241">
        <v>0</v>
      </c>
      <c r="N241">
        <f t="shared" si="17"/>
        <v>4</v>
      </c>
      <c r="O241" s="12">
        <f t="shared" si="18"/>
        <v>0.25240165904983147</v>
      </c>
      <c r="P241" s="12">
        <f t="shared" si="19"/>
        <v>-3.7475983409501685</v>
      </c>
      <c r="Q241" s="10">
        <f t="shared" si="20"/>
        <v>14.044493325092455</v>
      </c>
    </row>
    <row r="242" spans="9:17" x14ac:dyDescent="0.2">
      <c r="I242" s="25">
        <v>42790</v>
      </c>
      <c r="J242" t="s">
        <v>62</v>
      </c>
      <c r="K242" t="s">
        <v>59</v>
      </c>
      <c r="L242">
        <v>0</v>
      </c>
      <c r="M242">
        <v>1</v>
      </c>
      <c r="N242">
        <f t="shared" si="17"/>
        <v>-1</v>
      </c>
      <c r="O242" s="12">
        <f t="shared" si="18"/>
        <v>4.577535986692749E-3</v>
      </c>
      <c r="P242" s="12">
        <f t="shared" si="19"/>
        <v>1.0045775359866926</v>
      </c>
      <c r="Q242" s="10">
        <f t="shared" si="20"/>
        <v>1.0091760258090947</v>
      </c>
    </row>
    <row r="243" spans="9:17" x14ac:dyDescent="0.2">
      <c r="I243" s="25">
        <v>42795</v>
      </c>
      <c r="J243" t="s">
        <v>52</v>
      </c>
      <c r="K243" t="s">
        <v>71</v>
      </c>
      <c r="L243">
        <v>6</v>
      </c>
      <c r="M243">
        <v>1</v>
      </c>
      <c r="N243">
        <f t="shared" si="17"/>
        <v>5</v>
      </c>
      <c r="O243" s="12">
        <f t="shared" si="18"/>
        <v>3.0925708033672992</v>
      </c>
      <c r="P243" s="12">
        <f t="shared" si="19"/>
        <v>-1.9074291966327008</v>
      </c>
      <c r="Q243" s="10">
        <f t="shared" si="20"/>
        <v>3.6382861401668705</v>
      </c>
    </row>
    <row r="244" spans="9:17" x14ac:dyDescent="0.2">
      <c r="I244" s="25">
        <v>42795</v>
      </c>
      <c r="J244" t="s">
        <v>54</v>
      </c>
      <c r="K244" t="s">
        <v>64</v>
      </c>
      <c r="L244">
        <v>2</v>
      </c>
      <c r="M244">
        <v>2</v>
      </c>
      <c r="N244">
        <f t="shared" si="17"/>
        <v>0</v>
      </c>
      <c r="O244" s="12">
        <f t="shared" si="18"/>
        <v>0.13034039874162601</v>
      </c>
      <c r="P244" s="12">
        <f t="shared" si="19"/>
        <v>0.13034039874162601</v>
      </c>
      <c r="Q244" s="10">
        <f t="shared" si="20"/>
        <v>1.6988619544126064E-2</v>
      </c>
    </row>
    <row r="245" spans="9:17" x14ac:dyDescent="0.2">
      <c r="I245" s="25">
        <v>42796</v>
      </c>
      <c r="J245" t="s">
        <v>56</v>
      </c>
      <c r="K245" t="s">
        <v>65</v>
      </c>
      <c r="L245">
        <v>1</v>
      </c>
      <c r="M245">
        <v>1</v>
      </c>
      <c r="N245">
        <f t="shared" si="17"/>
        <v>0</v>
      </c>
      <c r="O245" s="12">
        <f t="shared" si="18"/>
        <v>-1.1275892461985542</v>
      </c>
      <c r="P245" s="12">
        <f t="shared" si="19"/>
        <v>-1.1275892461985542</v>
      </c>
      <c r="Q245" s="10">
        <f t="shared" si="20"/>
        <v>1.2714575081426236</v>
      </c>
    </row>
    <row r="246" spans="9:17" x14ac:dyDescent="0.2">
      <c r="I246" s="25">
        <v>42794</v>
      </c>
      <c r="J246" t="s">
        <v>58</v>
      </c>
      <c r="K246" t="s">
        <v>53</v>
      </c>
      <c r="L246">
        <v>1</v>
      </c>
      <c r="M246">
        <v>2</v>
      </c>
      <c r="N246">
        <f t="shared" si="17"/>
        <v>-1</v>
      </c>
      <c r="O246" s="12">
        <f t="shared" si="18"/>
        <v>0.48013505556050862</v>
      </c>
      <c r="P246" s="12">
        <f t="shared" si="19"/>
        <v>1.4801350555605086</v>
      </c>
      <c r="Q246" s="10">
        <f t="shared" si="20"/>
        <v>2.1907997826991101</v>
      </c>
    </row>
    <row r="247" spans="9:17" x14ac:dyDescent="0.2">
      <c r="I247" s="25">
        <v>42795</v>
      </c>
      <c r="J247" t="s">
        <v>69</v>
      </c>
      <c r="K247" t="s">
        <v>68</v>
      </c>
      <c r="L247">
        <v>1</v>
      </c>
      <c r="M247">
        <v>4</v>
      </c>
      <c r="N247">
        <f t="shared" si="17"/>
        <v>-3</v>
      </c>
      <c r="O247" s="12">
        <f t="shared" si="18"/>
        <v>-1.4862106435029903</v>
      </c>
      <c r="P247" s="12">
        <f t="shared" si="19"/>
        <v>1.5137893564970097</v>
      </c>
      <c r="Q247" s="10">
        <f t="shared" si="20"/>
        <v>2.2915582158436307</v>
      </c>
    </row>
    <row r="248" spans="9:17" x14ac:dyDescent="0.2">
      <c r="I248" s="25">
        <v>42795</v>
      </c>
      <c r="J248" t="s">
        <v>60</v>
      </c>
      <c r="K248" t="s">
        <v>62</v>
      </c>
      <c r="L248">
        <v>3</v>
      </c>
      <c r="M248">
        <v>3</v>
      </c>
      <c r="N248">
        <f t="shared" si="17"/>
        <v>0</v>
      </c>
      <c r="O248" s="12">
        <f t="shared" si="18"/>
        <v>2.1527651326995785</v>
      </c>
      <c r="P248" s="12">
        <f t="shared" si="19"/>
        <v>2.1527651326995785</v>
      </c>
      <c r="Q248" s="10">
        <f t="shared" si="20"/>
        <v>4.634397716567034</v>
      </c>
    </row>
    <row r="249" spans="9:17" x14ac:dyDescent="0.2">
      <c r="I249" s="25">
        <v>42794</v>
      </c>
      <c r="J249" t="s">
        <v>59</v>
      </c>
      <c r="K249" t="s">
        <v>57</v>
      </c>
      <c r="L249">
        <v>2</v>
      </c>
      <c r="M249">
        <v>2</v>
      </c>
      <c r="N249">
        <f t="shared" si="17"/>
        <v>0</v>
      </c>
      <c r="O249" s="12">
        <f t="shared" si="18"/>
        <v>0.39886356631220721</v>
      </c>
      <c r="P249" s="12">
        <f t="shared" si="19"/>
        <v>0.39886356631220721</v>
      </c>
      <c r="Q249" s="10">
        <f t="shared" si="20"/>
        <v>0.15909214453129253</v>
      </c>
    </row>
    <row r="250" spans="9:17" x14ac:dyDescent="0.2">
      <c r="I250" s="25">
        <v>42794</v>
      </c>
      <c r="J250" t="s">
        <v>61</v>
      </c>
      <c r="K250" t="s">
        <v>55</v>
      </c>
      <c r="L250">
        <v>1</v>
      </c>
      <c r="M250">
        <v>0</v>
      </c>
      <c r="N250">
        <f t="shared" si="17"/>
        <v>1</v>
      </c>
      <c r="O250" s="12">
        <f t="shared" si="18"/>
        <v>0.74233456941914144</v>
      </c>
      <c r="P250" s="12">
        <f t="shared" si="19"/>
        <v>-0.25766543058085856</v>
      </c>
      <c r="Q250" s="10">
        <f t="shared" si="20"/>
        <v>6.6391474116419241E-2</v>
      </c>
    </row>
    <row r="251" spans="9:17" x14ac:dyDescent="0.2">
      <c r="I251" s="25">
        <v>42796</v>
      </c>
      <c r="J251" t="s">
        <v>63</v>
      </c>
      <c r="K251" t="s">
        <v>67</v>
      </c>
      <c r="L251">
        <v>1</v>
      </c>
      <c r="M251">
        <v>0</v>
      </c>
      <c r="N251">
        <f t="shared" si="17"/>
        <v>1</v>
      </c>
      <c r="O251" s="12">
        <f t="shared" si="18"/>
        <v>0.67535840481040177</v>
      </c>
      <c r="P251" s="12">
        <f t="shared" si="19"/>
        <v>-0.32464159518959823</v>
      </c>
      <c r="Q251" s="10">
        <f t="shared" si="20"/>
        <v>0.10539216532724698</v>
      </c>
    </row>
    <row r="252" spans="9:17" x14ac:dyDescent="0.2">
      <c r="I252" s="25">
        <v>42795</v>
      </c>
      <c r="J252" t="s">
        <v>70</v>
      </c>
      <c r="K252" t="s">
        <v>66</v>
      </c>
      <c r="L252">
        <v>2</v>
      </c>
      <c r="M252">
        <v>1</v>
      </c>
      <c r="N252">
        <f t="shared" si="17"/>
        <v>1</v>
      </c>
      <c r="O252" s="12">
        <f t="shared" si="18"/>
        <v>-0.64656264950300957</v>
      </c>
      <c r="P252" s="12">
        <f t="shared" si="19"/>
        <v>-1.6465626495030095</v>
      </c>
      <c r="Q252" s="10">
        <f t="shared" si="20"/>
        <v>2.7111685587383705</v>
      </c>
    </row>
    <row r="253" spans="9:17" x14ac:dyDescent="0.2">
      <c r="I253" s="25">
        <v>42800</v>
      </c>
      <c r="J253" t="s">
        <v>66</v>
      </c>
      <c r="K253" t="s">
        <v>63</v>
      </c>
      <c r="L253">
        <v>1</v>
      </c>
      <c r="M253">
        <v>1</v>
      </c>
      <c r="N253">
        <f t="shared" si="17"/>
        <v>0</v>
      </c>
      <c r="O253" s="12">
        <f t="shared" si="18"/>
        <v>-0.36155959328326676</v>
      </c>
      <c r="P253" s="12">
        <f t="shared" si="19"/>
        <v>-0.36155959328326676</v>
      </c>
      <c r="Q253" s="10">
        <f t="shared" si="20"/>
        <v>0.13072533949516127</v>
      </c>
    </row>
    <row r="254" spans="9:17" x14ac:dyDescent="0.2">
      <c r="I254" s="25">
        <v>42799</v>
      </c>
      <c r="J254" t="s">
        <v>67</v>
      </c>
      <c r="K254" t="s">
        <v>58</v>
      </c>
      <c r="L254">
        <v>1</v>
      </c>
      <c r="M254">
        <v>0</v>
      </c>
      <c r="N254">
        <f t="shared" si="17"/>
        <v>1</v>
      </c>
      <c r="O254" s="12">
        <f t="shared" si="18"/>
        <v>0.96977848102127773</v>
      </c>
      <c r="P254" s="12">
        <f t="shared" si="19"/>
        <v>-3.0221518978722273E-2</v>
      </c>
      <c r="Q254" s="10">
        <f t="shared" si="20"/>
        <v>9.1334020938127047E-4</v>
      </c>
    </row>
    <row r="255" spans="9:17" x14ac:dyDescent="0.2">
      <c r="I255" s="25">
        <v>42798</v>
      </c>
      <c r="J255" t="s">
        <v>52</v>
      </c>
      <c r="K255" t="s">
        <v>54</v>
      </c>
      <c r="L255">
        <v>5</v>
      </c>
      <c r="M255">
        <v>0</v>
      </c>
      <c r="N255">
        <f t="shared" si="17"/>
        <v>5</v>
      </c>
      <c r="O255" s="12">
        <f t="shared" si="18"/>
        <v>2.4753235135230742</v>
      </c>
      <c r="P255" s="12">
        <f t="shared" si="19"/>
        <v>-2.5246764864769258</v>
      </c>
      <c r="Q255" s="10">
        <f t="shared" si="20"/>
        <v>6.373991361369475</v>
      </c>
    </row>
    <row r="256" spans="9:17" x14ac:dyDescent="0.2">
      <c r="I256" s="25">
        <v>42798</v>
      </c>
      <c r="J256" t="s">
        <v>68</v>
      </c>
      <c r="K256" t="s">
        <v>64</v>
      </c>
      <c r="L256">
        <v>2</v>
      </c>
      <c r="M256">
        <v>0</v>
      </c>
      <c r="N256">
        <f t="shared" si="17"/>
        <v>2</v>
      </c>
      <c r="O256" s="12">
        <f t="shared" si="18"/>
        <v>0.9556881429546189</v>
      </c>
      <c r="P256" s="12">
        <f t="shared" si="19"/>
        <v>-1.0443118570453811</v>
      </c>
      <c r="Q256" s="10">
        <f t="shared" si="20"/>
        <v>1.0905872547655724</v>
      </c>
    </row>
    <row r="257" spans="9:17" x14ac:dyDescent="0.2">
      <c r="I257" s="25">
        <v>42797</v>
      </c>
      <c r="J257" t="s">
        <v>53</v>
      </c>
      <c r="K257" t="s">
        <v>59</v>
      </c>
      <c r="L257">
        <v>2</v>
      </c>
      <c r="M257">
        <v>3</v>
      </c>
      <c r="N257">
        <f t="shared" si="17"/>
        <v>-1</v>
      </c>
      <c r="O257" s="12">
        <f t="shared" si="18"/>
        <v>-0.21425736146493429</v>
      </c>
      <c r="P257" s="12">
        <f t="shared" si="19"/>
        <v>0.78574263853506565</v>
      </c>
      <c r="Q257" s="10">
        <f t="shared" si="20"/>
        <v>0.61739149401204685</v>
      </c>
    </row>
    <row r="258" spans="9:17" x14ac:dyDescent="0.2">
      <c r="I258" s="25">
        <v>42799</v>
      </c>
      <c r="J258" t="s">
        <v>65</v>
      </c>
      <c r="K258" t="s">
        <v>61</v>
      </c>
      <c r="L258">
        <v>3</v>
      </c>
      <c r="M258">
        <v>0</v>
      </c>
      <c r="N258">
        <f t="shared" si="17"/>
        <v>3</v>
      </c>
      <c r="O258" s="12">
        <f t="shared" si="18"/>
        <v>1.6650888313003263</v>
      </c>
      <c r="P258" s="12">
        <f t="shared" si="19"/>
        <v>-1.3349111686996737</v>
      </c>
      <c r="Q258" s="10">
        <f t="shared" si="20"/>
        <v>1.7819878283191288</v>
      </c>
    </row>
    <row r="259" spans="9:17" x14ac:dyDescent="0.2">
      <c r="I259" s="25">
        <v>42799</v>
      </c>
      <c r="J259" t="s">
        <v>71</v>
      </c>
      <c r="K259" t="s">
        <v>56</v>
      </c>
      <c r="L259">
        <v>0</v>
      </c>
      <c r="M259">
        <v>1</v>
      </c>
      <c r="N259">
        <f t="shared" si="17"/>
        <v>-1</v>
      </c>
      <c r="O259" s="12">
        <f t="shared" si="18"/>
        <v>7.8529220192847138E-2</v>
      </c>
      <c r="P259" s="12">
        <f t="shared" si="19"/>
        <v>1.0785292201928471</v>
      </c>
      <c r="Q259" s="10">
        <f t="shared" si="20"/>
        <v>1.163225278809791</v>
      </c>
    </row>
    <row r="260" spans="9:17" x14ac:dyDescent="0.2">
      <c r="I260" s="25">
        <v>42798</v>
      </c>
      <c r="J260" t="s">
        <v>57</v>
      </c>
      <c r="K260" t="s">
        <v>60</v>
      </c>
      <c r="L260">
        <v>1</v>
      </c>
      <c r="M260">
        <v>4</v>
      </c>
      <c r="N260">
        <f t="shared" ref="N260:N323" si="21">L260-M260</f>
        <v>-3</v>
      </c>
      <c r="O260" s="12">
        <f t="shared" ref="O260:O323" si="22">$F$3+INDEX($G$3:$G$22,MATCH(J260,$A$3:$A$22,0))-INDEX($G$3:$G$22,MATCH(K260,$A$3:$A$22))</f>
        <v>-1.0239704214277336</v>
      </c>
      <c r="P260" s="12">
        <f t="shared" ref="P260:P323" si="23">O260-N260</f>
        <v>1.9760295785722664</v>
      </c>
      <c r="Q260" s="10">
        <f t="shared" ref="Q260:Q323" si="24">P260^2</f>
        <v>3.9046928953924884</v>
      </c>
    </row>
    <row r="261" spans="9:17" x14ac:dyDescent="0.2">
      <c r="I261" s="25">
        <v>42798</v>
      </c>
      <c r="J261" t="s">
        <v>55</v>
      </c>
      <c r="K261" t="s">
        <v>70</v>
      </c>
      <c r="L261">
        <v>1</v>
      </c>
      <c r="M261">
        <v>0</v>
      </c>
      <c r="N261">
        <f t="shared" si="21"/>
        <v>1</v>
      </c>
      <c r="O261" s="12">
        <f t="shared" si="22"/>
        <v>0.9426519693400639</v>
      </c>
      <c r="P261" s="12">
        <f t="shared" si="23"/>
        <v>-5.73480306599361E-2</v>
      </c>
      <c r="Q261" s="10">
        <f t="shared" si="24"/>
        <v>3.2887966205729711E-3</v>
      </c>
    </row>
    <row r="262" spans="9:17" x14ac:dyDescent="0.2">
      <c r="I262" s="25">
        <v>42799</v>
      </c>
      <c r="J262" t="s">
        <v>62</v>
      </c>
      <c r="K262" t="s">
        <v>69</v>
      </c>
      <c r="L262">
        <v>5</v>
      </c>
      <c r="M262">
        <v>2</v>
      </c>
      <c r="N262">
        <f t="shared" si="21"/>
        <v>3</v>
      </c>
      <c r="O262" s="12">
        <f t="shared" si="22"/>
        <v>1.4409929049498975</v>
      </c>
      <c r="P262" s="12">
        <f t="shared" si="23"/>
        <v>-1.5590070950501025</v>
      </c>
      <c r="Q262" s="10">
        <f t="shared" si="24"/>
        <v>2.4305031224165594</v>
      </c>
    </row>
    <row r="263" spans="9:17" x14ac:dyDescent="0.2">
      <c r="I263" s="25">
        <v>42806</v>
      </c>
      <c r="J263" t="s">
        <v>54</v>
      </c>
      <c r="K263" t="s">
        <v>68</v>
      </c>
      <c r="L263">
        <v>0</v>
      </c>
      <c r="M263">
        <v>1</v>
      </c>
      <c r="N263">
        <f t="shared" si="21"/>
        <v>-1</v>
      </c>
      <c r="O263" s="12">
        <f t="shared" si="22"/>
        <v>-0.44228879082030675</v>
      </c>
      <c r="P263" s="12">
        <f t="shared" si="23"/>
        <v>0.55771120917969319</v>
      </c>
      <c r="Q263" s="10">
        <f t="shared" si="24"/>
        <v>0.31104179284467548</v>
      </c>
    </row>
    <row r="264" spans="9:17" x14ac:dyDescent="0.2">
      <c r="I264" s="25">
        <v>42804</v>
      </c>
      <c r="J264" t="s">
        <v>64</v>
      </c>
      <c r="K264" t="s">
        <v>62</v>
      </c>
      <c r="L264">
        <v>4</v>
      </c>
      <c r="M264">
        <v>3</v>
      </c>
      <c r="N264">
        <f t="shared" si="21"/>
        <v>1</v>
      </c>
      <c r="O264" s="12">
        <f t="shared" si="22"/>
        <v>0.62176540916921841</v>
      </c>
      <c r="P264" s="12">
        <f t="shared" si="23"/>
        <v>-0.37823459083078159</v>
      </c>
      <c r="Q264" s="10">
        <f t="shared" si="24"/>
        <v>0.14306140570092876</v>
      </c>
    </row>
    <row r="265" spans="9:17" x14ac:dyDescent="0.2">
      <c r="I265" s="25">
        <v>42806</v>
      </c>
      <c r="J265" t="s">
        <v>56</v>
      </c>
      <c r="K265" t="s">
        <v>52</v>
      </c>
      <c r="L265">
        <v>2</v>
      </c>
      <c r="M265">
        <v>1</v>
      </c>
      <c r="N265">
        <f t="shared" si="21"/>
        <v>1</v>
      </c>
      <c r="O265" s="12">
        <f t="shared" si="22"/>
        <v>-2.0219231633820876</v>
      </c>
      <c r="P265" s="12">
        <f t="shared" si="23"/>
        <v>-3.0219231633820876</v>
      </c>
      <c r="Q265" s="10">
        <f t="shared" si="24"/>
        <v>9.132019605385203</v>
      </c>
    </row>
    <row r="266" spans="9:17" x14ac:dyDescent="0.2">
      <c r="I266" s="25">
        <v>42805</v>
      </c>
      <c r="J266" t="s">
        <v>58</v>
      </c>
      <c r="K266" t="s">
        <v>66</v>
      </c>
      <c r="L266">
        <v>1</v>
      </c>
      <c r="M266">
        <v>2</v>
      </c>
      <c r="N266">
        <f t="shared" si="21"/>
        <v>-1</v>
      </c>
      <c r="O266" s="12">
        <f t="shared" si="22"/>
        <v>0.24865852102233188</v>
      </c>
      <c r="P266" s="12">
        <f t="shared" si="23"/>
        <v>1.2486585210223318</v>
      </c>
      <c r="Q266" s="10">
        <f t="shared" si="24"/>
        <v>1.5591481021216769</v>
      </c>
    </row>
    <row r="267" spans="9:17" x14ac:dyDescent="0.2">
      <c r="I267" s="25">
        <v>42807</v>
      </c>
      <c r="J267" t="s">
        <v>69</v>
      </c>
      <c r="K267" t="s">
        <v>57</v>
      </c>
      <c r="L267">
        <v>1</v>
      </c>
      <c r="M267">
        <v>1</v>
      </c>
      <c r="N267">
        <f t="shared" si="21"/>
        <v>0</v>
      </c>
      <c r="O267" s="12">
        <f t="shared" si="22"/>
        <v>-1.0375518026509976</v>
      </c>
      <c r="P267" s="12">
        <f t="shared" si="23"/>
        <v>-1.0375518026509976</v>
      </c>
      <c r="Q267" s="10">
        <f t="shared" si="24"/>
        <v>1.0765137431843346</v>
      </c>
    </row>
    <row r="268" spans="9:17" x14ac:dyDescent="0.2">
      <c r="I268" s="25">
        <v>42806</v>
      </c>
      <c r="J268" t="s">
        <v>60</v>
      </c>
      <c r="K268" t="s">
        <v>53</v>
      </c>
      <c r="L268">
        <v>2</v>
      </c>
      <c r="M268">
        <v>1</v>
      </c>
      <c r="N268">
        <f t="shared" si="21"/>
        <v>1</v>
      </c>
      <c r="O268" s="12">
        <f t="shared" si="22"/>
        <v>2.3716000301512059</v>
      </c>
      <c r="P268" s="12">
        <f t="shared" si="23"/>
        <v>1.3716000301512059</v>
      </c>
      <c r="Q268" s="10">
        <f t="shared" si="24"/>
        <v>1.881286642710789</v>
      </c>
    </row>
    <row r="269" spans="9:17" x14ac:dyDescent="0.2">
      <c r="I269" s="25">
        <v>42806</v>
      </c>
      <c r="J269" t="s">
        <v>59</v>
      </c>
      <c r="K269" t="s">
        <v>67</v>
      </c>
      <c r="L269">
        <v>0</v>
      </c>
      <c r="M269">
        <v>2</v>
      </c>
      <c r="N269">
        <f t="shared" si="21"/>
        <v>-2</v>
      </c>
      <c r="O269" s="12">
        <f t="shared" si="22"/>
        <v>0.29657963845389268</v>
      </c>
      <c r="P269" s="12">
        <f t="shared" si="23"/>
        <v>2.2965796384538928</v>
      </c>
      <c r="Q269" s="10">
        <f t="shared" si="24"/>
        <v>5.2742780357610126</v>
      </c>
    </row>
    <row r="270" spans="9:17" x14ac:dyDescent="0.2">
      <c r="I270" s="25">
        <v>42805</v>
      </c>
      <c r="J270" t="s">
        <v>61</v>
      </c>
      <c r="K270" t="s">
        <v>71</v>
      </c>
      <c r="L270">
        <v>1</v>
      </c>
      <c r="M270">
        <v>1</v>
      </c>
      <c r="N270">
        <f t="shared" si="21"/>
        <v>0</v>
      </c>
      <c r="O270" s="12">
        <f t="shared" si="22"/>
        <v>0.91620700827612578</v>
      </c>
      <c r="P270" s="12">
        <f t="shared" si="23"/>
        <v>0.91620700827612578</v>
      </c>
      <c r="Q270" s="10">
        <f t="shared" si="24"/>
        <v>0.83943528201428885</v>
      </c>
    </row>
    <row r="271" spans="9:17" x14ac:dyDescent="0.2">
      <c r="I271" s="25">
        <v>42805</v>
      </c>
      <c r="J271" t="s">
        <v>63</v>
      </c>
      <c r="K271" t="s">
        <v>55</v>
      </c>
      <c r="L271">
        <v>1</v>
      </c>
      <c r="M271">
        <v>1</v>
      </c>
      <c r="N271">
        <f t="shared" si="21"/>
        <v>0</v>
      </c>
      <c r="O271" s="12">
        <f t="shared" si="22"/>
        <v>1.5977060870169573</v>
      </c>
      <c r="P271" s="12">
        <f t="shared" si="23"/>
        <v>1.5977060870169573</v>
      </c>
      <c r="Q271" s="10">
        <f t="shared" si="24"/>
        <v>2.552664740491037</v>
      </c>
    </row>
    <row r="272" spans="9:17" x14ac:dyDescent="0.2">
      <c r="I272" s="25">
        <v>42805</v>
      </c>
      <c r="J272" t="s">
        <v>70</v>
      </c>
      <c r="K272" t="s">
        <v>65</v>
      </c>
      <c r="L272">
        <v>0</v>
      </c>
      <c r="M272">
        <v>1</v>
      </c>
      <c r="N272">
        <f t="shared" si="21"/>
        <v>-1</v>
      </c>
      <c r="O272" s="12">
        <f t="shared" si="22"/>
        <v>-1.8178395564887866</v>
      </c>
      <c r="P272" s="12">
        <f t="shared" si="23"/>
        <v>-0.81783955648878659</v>
      </c>
      <c r="Q272" s="10">
        <f t="shared" si="24"/>
        <v>0.6688615401577751</v>
      </c>
    </row>
    <row r="273" spans="9:17" x14ac:dyDescent="0.2">
      <c r="I273" s="25">
        <v>42812</v>
      </c>
      <c r="J273" t="s">
        <v>66</v>
      </c>
      <c r="K273" t="s">
        <v>59</v>
      </c>
      <c r="L273">
        <v>1</v>
      </c>
      <c r="M273">
        <v>0</v>
      </c>
      <c r="N273">
        <f t="shared" si="21"/>
        <v>1</v>
      </c>
      <c r="O273" s="12">
        <f t="shared" si="22"/>
        <v>1.7219173073242389E-2</v>
      </c>
      <c r="P273" s="12">
        <f t="shared" si="23"/>
        <v>-0.98278082692675761</v>
      </c>
      <c r="Q273" s="10">
        <f t="shared" si="24"/>
        <v>0.96585815377484152</v>
      </c>
    </row>
    <row r="274" spans="9:17" x14ac:dyDescent="0.2">
      <c r="I274" s="25">
        <v>42812</v>
      </c>
      <c r="J274" t="s">
        <v>67</v>
      </c>
      <c r="K274" t="s">
        <v>60</v>
      </c>
      <c r="L274">
        <v>1</v>
      </c>
      <c r="M274">
        <v>2</v>
      </c>
      <c r="N274">
        <f t="shared" si="21"/>
        <v>-1</v>
      </c>
      <c r="O274" s="12">
        <f t="shared" si="22"/>
        <v>-0.92168649356941912</v>
      </c>
      <c r="P274" s="12">
        <f t="shared" si="23"/>
        <v>7.8313506430580881E-2</v>
      </c>
      <c r="Q274" s="10">
        <f t="shared" si="24"/>
        <v>6.1330052894526333E-3</v>
      </c>
    </row>
    <row r="275" spans="9:17" x14ac:dyDescent="0.2">
      <c r="I275" s="25">
        <v>42813</v>
      </c>
      <c r="J275" t="s">
        <v>52</v>
      </c>
      <c r="K275" t="s">
        <v>61</v>
      </c>
      <c r="L275">
        <v>4</v>
      </c>
      <c r="M275">
        <v>2</v>
      </c>
      <c r="N275">
        <f t="shared" si="21"/>
        <v>2</v>
      </c>
      <c r="O275" s="12">
        <f t="shared" si="22"/>
        <v>2.5594227484838599</v>
      </c>
      <c r="P275" s="12">
        <f t="shared" si="23"/>
        <v>0.55942274848385987</v>
      </c>
      <c r="Q275" s="10">
        <f t="shared" si="24"/>
        <v>0.31295381152123591</v>
      </c>
    </row>
    <row r="276" spans="9:17" x14ac:dyDescent="0.2">
      <c r="I276" s="25">
        <v>42813</v>
      </c>
      <c r="J276" t="s">
        <v>56</v>
      </c>
      <c r="K276" t="s">
        <v>54</v>
      </c>
      <c r="L276">
        <v>0</v>
      </c>
      <c r="M276">
        <v>1</v>
      </c>
      <c r="N276">
        <f t="shared" si="21"/>
        <v>-1</v>
      </c>
      <c r="O276" s="12">
        <f t="shared" si="22"/>
        <v>7.0341396748300422E-2</v>
      </c>
      <c r="P276" s="12">
        <f t="shared" si="23"/>
        <v>1.0703413967483004</v>
      </c>
      <c r="Q276" s="10">
        <f t="shared" si="24"/>
        <v>1.1456307055931028</v>
      </c>
    </row>
    <row r="277" spans="9:17" x14ac:dyDescent="0.2">
      <c r="I277" s="25">
        <v>42812</v>
      </c>
      <c r="J277" t="s">
        <v>53</v>
      </c>
      <c r="K277" t="s">
        <v>69</v>
      </c>
      <c r="L277">
        <v>2</v>
      </c>
      <c r="M277">
        <v>0</v>
      </c>
      <c r="N277">
        <f t="shared" si="21"/>
        <v>2</v>
      </c>
      <c r="O277" s="12">
        <f t="shared" si="22"/>
        <v>1.2221580074982705</v>
      </c>
      <c r="P277" s="12">
        <f t="shared" si="23"/>
        <v>-0.77784199250172947</v>
      </c>
      <c r="Q277" s="10">
        <f t="shared" si="24"/>
        <v>0.60503816529906052</v>
      </c>
    </row>
    <row r="278" spans="9:17" x14ac:dyDescent="0.2">
      <c r="I278" s="25">
        <v>42813</v>
      </c>
      <c r="J278" t="s">
        <v>65</v>
      </c>
      <c r="K278" t="s">
        <v>63</v>
      </c>
      <c r="L278">
        <v>3</v>
      </c>
      <c r="M278">
        <v>1</v>
      </c>
      <c r="N278">
        <f t="shared" si="21"/>
        <v>2</v>
      </c>
      <c r="O278" s="12">
        <f t="shared" si="22"/>
        <v>0.80971731370251021</v>
      </c>
      <c r="P278" s="12">
        <f t="shared" si="23"/>
        <v>-1.1902826862974898</v>
      </c>
      <c r="Q278" s="10">
        <f t="shared" si="24"/>
        <v>1.4167728732995686</v>
      </c>
    </row>
    <row r="279" spans="9:17" x14ac:dyDescent="0.2">
      <c r="I279" s="25">
        <v>42813</v>
      </c>
      <c r="J279" t="s">
        <v>71</v>
      </c>
      <c r="K279" t="s">
        <v>70</v>
      </c>
      <c r="L279">
        <v>3</v>
      </c>
      <c r="M279">
        <v>1</v>
      </c>
      <c r="N279">
        <f t="shared" si="21"/>
        <v>2</v>
      </c>
      <c r="O279" s="12">
        <f t="shared" si="22"/>
        <v>0.76877953048307957</v>
      </c>
      <c r="P279" s="12">
        <f t="shared" si="23"/>
        <v>-1.2312204695169204</v>
      </c>
      <c r="Q279" s="10">
        <f t="shared" si="24"/>
        <v>1.515903844557466</v>
      </c>
    </row>
    <row r="280" spans="9:17" x14ac:dyDescent="0.2">
      <c r="I280" s="25">
        <v>42812</v>
      </c>
      <c r="J280" t="s">
        <v>57</v>
      </c>
      <c r="K280" t="s">
        <v>64</v>
      </c>
      <c r="L280">
        <v>1</v>
      </c>
      <c r="M280">
        <v>1</v>
      </c>
      <c r="N280">
        <f t="shared" si="21"/>
        <v>0</v>
      </c>
      <c r="O280" s="12">
        <f t="shared" si="22"/>
        <v>0.50702930210262642</v>
      </c>
      <c r="P280" s="12">
        <f t="shared" si="23"/>
        <v>0.50702930210262642</v>
      </c>
      <c r="Q280" s="10">
        <f t="shared" si="24"/>
        <v>0.25707871319067643</v>
      </c>
    </row>
    <row r="281" spans="9:17" x14ac:dyDescent="0.2">
      <c r="I281" s="25">
        <v>42813</v>
      </c>
      <c r="J281" t="s">
        <v>55</v>
      </c>
      <c r="K281" t="s">
        <v>58</v>
      </c>
      <c r="L281">
        <v>0</v>
      </c>
      <c r="M281">
        <v>0</v>
      </c>
      <c r="N281">
        <f t="shared" si="21"/>
        <v>0</v>
      </c>
      <c r="O281" s="12">
        <f t="shared" si="22"/>
        <v>4.7430798814722341E-2</v>
      </c>
      <c r="P281" s="12">
        <f t="shared" si="23"/>
        <v>4.7430798814722341E-2</v>
      </c>
      <c r="Q281" s="10">
        <f t="shared" si="24"/>
        <v>2.2496806762026663E-3</v>
      </c>
    </row>
    <row r="282" spans="9:17" x14ac:dyDescent="0.2">
      <c r="I282" s="25">
        <v>42811</v>
      </c>
      <c r="J282" t="s">
        <v>62</v>
      </c>
      <c r="K282" t="s">
        <v>68</v>
      </c>
      <c r="L282">
        <v>1</v>
      </c>
      <c r="M282">
        <v>0</v>
      </c>
      <c r="N282">
        <f t="shared" si="21"/>
        <v>1</v>
      </c>
      <c r="O282" s="12">
        <f t="shared" si="22"/>
        <v>-0.42827669194577883</v>
      </c>
      <c r="P282" s="12">
        <f t="shared" si="23"/>
        <v>-1.4282766919457788</v>
      </c>
      <c r="Q282" s="10">
        <f t="shared" si="24"/>
        <v>2.0399743087555771</v>
      </c>
    </row>
    <row r="283" spans="9:17" x14ac:dyDescent="0.2">
      <c r="I283" s="25">
        <v>42828</v>
      </c>
      <c r="J283" t="s">
        <v>54</v>
      </c>
      <c r="K283" t="s">
        <v>62</v>
      </c>
      <c r="L283">
        <v>3</v>
      </c>
      <c r="M283">
        <v>1</v>
      </c>
      <c r="N283">
        <f t="shared" si="21"/>
        <v>2</v>
      </c>
      <c r="O283" s="12">
        <f t="shared" si="22"/>
        <v>0.36904685451815827</v>
      </c>
      <c r="P283" s="12">
        <f t="shared" si="23"/>
        <v>-1.6309531454818418</v>
      </c>
      <c r="Q283" s="10">
        <f t="shared" si="24"/>
        <v>2.6600081627571139</v>
      </c>
    </row>
    <row r="284" spans="9:17" x14ac:dyDescent="0.2">
      <c r="I284" s="25">
        <v>42825</v>
      </c>
      <c r="J284" t="s">
        <v>64</v>
      </c>
      <c r="K284" t="s">
        <v>53</v>
      </c>
      <c r="L284">
        <v>2</v>
      </c>
      <c r="M284">
        <v>1</v>
      </c>
      <c r="N284">
        <f t="shared" si="21"/>
        <v>1</v>
      </c>
      <c r="O284" s="12">
        <f t="shared" si="22"/>
        <v>0.84060030662084562</v>
      </c>
      <c r="P284" s="12">
        <f t="shared" si="23"/>
        <v>-0.15939969337915438</v>
      </c>
      <c r="Q284" s="10">
        <f t="shared" si="24"/>
        <v>2.5408262249368433E-2</v>
      </c>
    </row>
    <row r="285" spans="9:17" x14ac:dyDescent="0.2">
      <c r="I285" s="25">
        <v>42826</v>
      </c>
      <c r="J285" t="s">
        <v>58</v>
      </c>
      <c r="K285" t="s">
        <v>65</v>
      </c>
      <c r="L285">
        <v>0</v>
      </c>
      <c r="M285">
        <v>2</v>
      </c>
      <c r="N285">
        <f t="shared" si="21"/>
        <v>-2</v>
      </c>
      <c r="O285" s="12">
        <f t="shared" si="22"/>
        <v>-0.92261838596344514</v>
      </c>
      <c r="P285" s="12">
        <f t="shared" si="23"/>
        <v>1.0773816140365549</v>
      </c>
      <c r="Q285" s="10">
        <f t="shared" si="24"/>
        <v>1.160751142264012</v>
      </c>
    </row>
    <row r="286" spans="9:17" x14ac:dyDescent="0.2">
      <c r="I286" s="25">
        <v>42826</v>
      </c>
      <c r="J286" t="s">
        <v>69</v>
      </c>
      <c r="K286" t="s">
        <v>67</v>
      </c>
      <c r="L286">
        <v>1</v>
      </c>
      <c r="M286">
        <v>2</v>
      </c>
      <c r="N286">
        <f t="shared" si="21"/>
        <v>-1</v>
      </c>
      <c r="O286" s="12">
        <f t="shared" si="22"/>
        <v>-1.1398357305093121</v>
      </c>
      <c r="P286" s="12">
        <f t="shared" si="23"/>
        <v>-0.13983573050931208</v>
      </c>
      <c r="Q286" s="10">
        <f t="shared" si="24"/>
        <v>1.9554031527072954E-2</v>
      </c>
    </row>
    <row r="287" spans="9:17" x14ac:dyDescent="0.2">
      <c r="I287" s="25">
        <v>42827</v>
      </c>
      <c r="J287" t="s">
        <v>60</v>
      </c>
      <c r="K287" t="s">
        <v>66</v>
      </c>
      <c r="L287">
        <v>3</v>
      </c>
      <c r="M287">
        <v>0</v>
      </c>
      <c r="N287">
        <f t="shared" si="21"/>
        <v>3</v>
      </c>
      <c r="O287" s="12">
        <f t="shared" si="22"/>
        <v>2.1401234956130288</v>
      </c>
      <c r="P287" s="12">
        <f t="shared" si="23"/>
        <v>-0.85987650438697116</v>
      </c>
      <c r="Q287" s="10">
        <f t="shared" si="24"/>
        <v>0.73938760279675686</v>
      </c>
    </row>
    <row r="288" spans="9:17" x14ac:dyDescent="0.2">
      <c r="I288" s="25">
        <v>42826</v>
      </c>
      <c r="J288" t="s">
        <v>59</v>
      </c>
      <c r="K288" t="s">
        <v>55</v>
      </c>
      <c r="L288">
        <v>1</v>
      </c>
      <c r="M288">
        <v>1</v>
      </c>
      <c r="N288">
        <f t="shared" si="21"/>
        <v>0</v>
      </c>
      <c r="O288" s="12">
        <f t="shared" si="22"/>
        <v>1.2189273206604483</v>
      </c>
      <c r="P288" s="12">
        <f t="shared" si="23"/>
        <v>1.2189273206604483</v>
      </c>
      <c r="Q288" s="10">
        <f t="shared" si="24"/>
        <v>1.4857838130524594</v>
      </c>
    </row>
    <row r="289" spans="9:17" x14ac:dyDescent="0.2">
      <c r="I289" s="25">
        <v>42827</v>
      </c>
      <c r="J289" t="s">
        <v>61</v>
      </c>
      <c r="K289" t="s">
        <v>56</v>
      </c>
      <c r="L289">
        <v>3</v>
      </c>
      <c r="M289">
        <v>0</v>
      </c>
      <c r="N289">
        <f t="shared" si="21"/>
        <v>3</v>
      </c>
      <c r="O289" s="12">
        <f t="shared" si="22"/>
        <v>0.61167727507628666</v>
      </c>
      <c r="P289" s="12">
        <f t="shared" si="23"/>
        <v>-2.3883227249237136</v>
      </c>
      <c r="Q289" s="10">
        <f t="shared" si="24"/>
        <v>5.7040854383870325</v>
      </c>
    </row>
    <row r="290" spans="9:17" x14ac:dyDescent="0.2">
      <c r="I290" s="25">
        <v>42826</v>
      </c>
      <c r="J290" t="s">
        <v>68</v>
      </c>
      <c r="K290" t="s">
        <v>57</v>
      </c>
      <c r="L290">
        <v>2</v>
      </c>
      <c r="M290">
        <v>3</v>
      </c>
      <c r="N290">
        <f t="shared" si="21"/>
        <v>-1</v>
      </c>
      <c r="O290" s="12">
        <f t="shared" si="22"/>
        <v>0.83171779424467873</v>
      </c>
      <c r="P290" s="12">
        <f t="shared" si="23"/>
        <v>1.8317177942446787</v>
      </c>
      <c r="Q290" s="10">
        <f t="shared" si="24"/>
        <v>3.3551900777525914</v>
      </c>
    </row>
    <row r="291" spans="9:17" x14ac:dyDescent="0.2">
      <c r="I291" s="25">
        <v>42827</v>
      </c>
      <c r="J291" t="s">
        <v>63</v>
      </c>
      <c r="K291" t="s">
        <v>71</v>
      </c>
      <c r="L291">
        <v>0</v>
      </c>
      <c r="M291">
        <v>0</v>
      </c>
      <c r="N291">
        <f t="shared" si="21"/>
        <v>0</v>
      </c>
      <c r="O291" s="12">
        <f t="shared" si="22"/>
        <v>1.7715785258739416</v>
      </c>
      <c r="P291" s="12">
        <f t="shared" si="23"/>
        <v>1.7715785258739416</v>
      </c>
      <c r="Q291" s="10">
        <f t="shared" si="24"/>
        <v>3.1384904733376882</v>
      </c>
    </row>
    <row r="292" spans="9:17" x14ac:dyDescent="0.2">
      <c r="I292" s="25">
        <v>42827</v>
      </c>
      <c r="J292" t="s">
        <v>70</v>
      </c>
      <c r="K292" t="s">
        <v>52</v>
      </c>
      <c r="L292">
        <v>1</v>
      </c>
      <c r="M292">
        <v>4</v>
      </c>
      <c r="N292">
        <f t="shared" si="21"/>
        <v>-3</v>
      </c>
      <c r="O292" s="12">
        <f t="shared" si="22"/>
        <v>-2.71217347367232</v>
      </c>
      <c r="P292" s="12">
        <f t="shared" si="23"/>
        <v>0.28782652632768002</v>
      </c>
      <c r="Q292" s="10">
        <f t="shared" si="24"/>
        <v>8.2844109257858678E-2</v>
      </c>
    </row>
    <row r="293" spans="9:17" x14ac:dyDescent="0.2">
      <c r="I293" s="25">
        <v>42830</v>
      </c>
      <c r="J293" t="s">
        <v>66</v>
      </c>
      <c r="K293" t="s">
        <v>69</v>
      </c>
      <c r="L293">
        <v>0</v>
      </c>
      <c r="M293">
        <v>1</v>
      </c>
      <c r="N293">
        <f t="shared" si="21"/>
        <v>-1</v>
      </c>
      <c r="O293" s="12">
        <f t="shared" si="22"/>
        <v>1.4536345420364472</v>
      </c>
      <c r="P293" s="12">
        <f t="shared" si="23"/>
        <v>2.4536345420364469</v>
      </c>
      <c r="Q293" s="10">
        <f t="shared" si="24"/>
        <v>6.020322465874405</v>
      </c>
    </row>
    <row r="294" spans="9:17" x14ac:dyDescent="0.2">
      <c r="I294" s="25">
        <v>42829</v>
      </c>
      <c r="J294" t="s">
        <v>67</v>
      </c>
      <c r="K294" t="s">
        <v>64</v>
      </c>
      <c r="L294">
        <v>2</v>
      </c>
      <c r="M294">
        <v>0</v>
      </c>
      <c r="N294">
        <f t="shared" si="21"/>
        <v>2</v>
      </c>
      <c r="O294" s="12">
        <f t="shared" si="22"/>
        <v>0.60931322996094095</v>
      </c>
      <c r="P294" s="12">
        <f t="shared" si="23"/>
        <v>-1.3906867700390591</v>
      </c>
      <c r="Q294" s="10">
        <f t="shared" si="24"/>
        <v>1.9340096923616708</v>
      </c>
    </row>
    <row r="295" spans="9:17" x14ac:dyDescent="0.2">
      <c r="I295" s="25">
        <v>42830</v>
      </c>
      <c r="J295" t="s">
        <v>52</v>
      </c>
      <c r="K295" t="s">
        <v>63</v>
      </c>
      <c r="L295">
        <v>3</v>
      </c>
      <c r="M295">
        <v>0</v>
      </c>
      <c r="N295">
        <f t="shared" si="21"/>
        <v>3</v>
      </c>
      <c r="O295" s="12">
        <f t="shared" si="22"/>
        <v>1.704051230886044</v>
      </c>
      <c r="P295" s="12">
        <f t="shared" si="23"/>
        <v>-1.295948769113956</v>
      </c>
      <c r="Q295" s="10">
        <f t="shared" si="24"/>
        <v>1.6794832121679775</v>
      </c>
    </row>
    <row r="296" spans="9:17" x14ac:dyDescent="0.2">
      <c r="I296" s="25">
        <v>42830</v>
      </c>
      <c r="J296" t="s">
        <v>56</v>
      </c>
      <c r="K296" t="s">
        <v>70</v>
      </c>
      <c r="L296">
        <v>0</v>
      </c>
      <c r="M296">
        <v>0</v>
      </c>
      <c r="N296">
        <f t="shared" si="21"/>
        <v>0</v>
      </c>
      <c r="O296" s="12">
        <f t="shared" si="22"/>
        <v>1.0733092636829187</v>
      </c>
      <c r="P296" s="12">
        <f t="shared" si="23"/>
        <v>1.0733092636829187</v>
      </c>
      <c r="Q296" s="10">
        <f t="shared" si="24"/>
        <v>1.151992775507569</v>
      </c>
    </row>
    <row r="297" spans="9:17" x14ac:dyDescent="0.2">
      <c r="I297" s="25">
        <v>42831</v>
      </c>
      <c r="J297" t="s">
        <v>61</v>
      </c>
      <c r="K297" t="s">
        <v>54</v>
      </c>
      <c r="L297">
        <v>3</v>
      </c>
      <c r="M297">
        <v>2</v>
      </c>
      <c r="N297">
        <f t="shared" si="21"/>
        <v>1</v>
      </c>
      <c r="O297" s="12">
        <f t="shared" si="22"/>
        <v>0.29895971843190083</v>
      </c>
      <c r="P297" s="12">
        <f t="shared" si="23"/>
        <v>-0.70104028156809917</v>
      </c>
      <c r="Q297" s="10">
        <f t="shared" si="24"/>
        <v>0.49145747638107978</v>
      </c>
    </row>
    <row r="298" spans="9:17" x14ac:dyDescent="0.2">
      <c r="I298" s="25">
        <v>42829</v>
      </c>
      <c r="J298" t="s">
        <v>53</v>
      </c>
      <c r="K298" t="s">
        <v>68</v>
      </c>
      <c r="L298">
        <v>0</v>
      </c>
      <c r="M298">
        <v>1</v>
      </c>
      <c r="N298">
        <f t="shared" si="21"/>
        <v>-1</v>
      </c>
      <c r="O298" s="12">
        <f t="shared" si="22"/>
        <v>-0.64711158939740587</v>
      </c>
      <c r="P298" s="12">
        <f t="shared" si="23"/>
        <v>0.35288841060259413</v>
      </c>
      <c r="Q298" s="10">
        <f t="shared" si="24"/>
        <v>0.12453023033762507</v>
      </c>
    </row>
    <row r="299" spans="9:17" x14ac:dyDescent="0.2">
      <c r="I299" s="25">
        <v>42829</v>
      </c>
      <c r="J299" t="s">
        <v>65</v>
      </c>
      <c r="K299" t="s">
        <v>59</v>
      </c>
      <c r="L299">
        <v>1</v>
      </c>
      <c r="M299">
        <v>0</v>
      </c>
      <c r="N299">
        <f t="shared" si="21"/>
        <v>1</v>
      </c>
      <c r="O299" s="12">
        <f t="shared" si="22"/>
        <v>1.1884960800590194</v>
      </c>
      <c r="P299" s="12">
        <f t="shared" si="23"/>
        <v>0.18849608005901941</v>
      </c>
      <c r="Q299" s="10">
        <f t="shared" si="24"/>
        <v>3.5530772197616252E-2</v>
      </c>
    </row>
    <row r="300" spans="9:17" x14ac:dyDescent="0.2">
      <c r="I300" s="25">
        <v>42830</v>
      </c>
      <c r="J300" t="s">
        <v>71</v>
      </c>
      <c r="K300" t="s">
        <v>58</v>
      </c>
      <c r="L300">
        <v>0</v>
      </c>
      <c r="M300">
        <v>1</v>
      </c>
      <c r="N300">
        <f t="shared" si="21"/>
        <v>-1</v>
      </c>
      <c r="O300" s="12">
        <f t="shared" si="22"/>
        <v>-0.12644164004226199</v>
      </c>
      <c r="P300" s="12">
        <f t="shared" si="23"/>
        <v>0.87355835995773801</v>
      </c>
      <c r="Q300" s="10">
        <f t="shared" si="24"/>
        <v>0.76310420825205294</v>
      </c>
    </row>
    <row r="301" spans="9:17" x14ac:dyDescent="0.2">
      <c r="I301" s="25">
        <v>42831</v>
      </c>
      <c r="J301" t="s">
        <v>57</v>
      </c>
      <c r="K301" t="s">
        <v>62</v>
      </c>
      <c r="L301">
        <v>3</v>
      </c>
      <c r="M301">
        <v>1</v>
      </c>
      <c r="N301">
        <f t="shared" si="21"/>
        <v>2</v>
      </c>
      <c r="O301" s="12">
        <f t="shared" si="22"/>
        <v>0.74573575787915858</v>
      </c>
      <c r="P301" s="12">
        <f t="shared" si="23"/>
        <v>-1.2542642421208414</v>
      </c>
      <c r="Q301" s="10">
        <f t="shared" si="24"/>
        <v>1.5731787890629687</v>
      </c>
    </row>
    <row r="302" spans="9:17" x14ac:dyDescent="0.2">
      <c r="I302" s="25">
        <v>42830</v>
      </c>
      <c r="J302" t="s">
        <v>55</v>
      </c>
      <c r="K302" t="s">
        <v>60</v>
      </c>
      <c r="L302">
        <v>2</v>
      </c>
      <c r="M302">
        <v>4</v>
      </c>
      <c r="N302">
        <f t="shared" si="21"/>
        <v>-2</v>
      </c>
      <c r="O302" s="12">
        <f t="shared" si="22"/>
        <v>-1.8440341757759746</v>
      </c>
      <c r="P302" s="12">
        <f t="shared" si="23"/>
        <v>0.15596582422402538</v>
      </c>
      <c r="Q302" s="10">
        <f t="shared" si="24"/>
        <v>2.4325338325879582E-2</v>
      </c>
    </row>
    <row r="303" spans="9:17" x14ac:dyDescent="0.2">
      <c r="I303" s="25">
        <v>42834</v>
      </c>
      <c r="J303" t="s">
        <v>54</v>
      </c>
      <c r="K303" t="s">
        <v>57</v>
      </c>
      <c r="L303">
        <v>0</v>
      </c>
      <c r="M303">
        <v>2</v>
      </c>
      <c r="N303">
        <f t="shared" si="21"/>
        <v>-2</v>
      </c>
      <c r="O303" s="12">
        <f t="shared" si="22"/>
        <v>6.3700500316858366E-3</v>
      </c>
      <c r="P303" s="12">
        <f t="shared" si="23"/>
        <v>2.0063700500316859</v>
      </c>
      <c r="Q303" s="10">
        <f t="shared" si="24"/>
        <v>4.0255207776641502</v>
      </c>
    </row>
    <row r="304" spans="9:17" x14ac:dyDescent="0.2">
      <c r="I304" s="25">
        <v>42833</v>
      </c>
      <c r="J304" t="s">
        <v>64</v>
      </c>
      <c r="K304" t="s">
        <v>66</v>
      </c>
      <c r="L304">
        <v>1</v>
      </c>
      <c r="M304">
        <v>0</v>
      </c>
      <c r="N304">
        <f t="shared" si="21"/>
        <v>1</v>
      </c>
      <c r="O304" s="12">
        <f t="shared" si="22"/>
        <v>0.60912377208266877</v>
      </c>
      <c r="P304" s="12">
        <f t="shared" si="23"/>
        <v>-0.39087622791733123</v>
      </c>
      <c r="Q304" s="10">
        <f t="shared" si="24"/>
        <v>0.15278422555088148</v>
      </c>
    </row>
    <row r="305" spans="9:17" x14ac:dyDescent="0.2">
      <c r="I305" s="25">
        <v>42833</v>
      </c>
      <c r="J305" t="s">
        <v>58</v>
      </c>
      <c r="K305" t="s">
        <v>52</v>
      </c>
      <c r="L305">
        <v>2</v>
      </c>
      <c r="M305">
        <v>0</v>
      </c>
      <c r="N305">
        <f t="shared" si="21"/>
        <v>2</v>
      </c>
      <c r="O305" s="12">
        <f t="shared" si="22"/>
        <v>-1.8169523031469788</v>
      </c>
      <c r="P305" s="12">
        <f t="shared" si="23"/>
        <v>-3.8169523031469788</v>
      </c>
      <c r="Q305" s="10">
        <f t="shared" si="24"/>
        <v>14.569124884499026</v>
      </c>
    </row>
    <row r="306" spans="9:17" x14ac:dyDescent="0.2">
      <c r="I306" s="25">
        <v>42834</v>
      </c>
      <c r="J306" t="s">
        <v>69</v>
      </c>
      <c r="K306" t="s">
        <v>55</v>
      </c>
      <c r="L306">
        <v>2</v>
      </c>
      <c r="M306">
        <v>1</v>
      </c>
      <c r="N306">
        <f t="shared" si="21"/>
        <v>1</v>
      </c>
      <c r="O306" s="12">
        <f t="shared" si="22"/>
        <v>-0.21748804830275659</v>
      </c>
      <c r="P306" s="12">
        <f t="shared" si="23"/>
        <v>-1.2174880483027566</v>
      </c>
      <c r="Q306" s="10">
        <f t="shared" si="24"/>
        <v>1.4822771477600554</v>
      </c>
    </row>
    <row r="307" spans="9:17" x14ac:dyDescent="0.2">
      <c r="I307" s="25">
        <v>42833</v>
      </c>
      <c r="J307" t="s">
        <v>60</v>
      </c>
      <c r="K307" t="s">
        <v>65</v>
      </c>
      <c r="L307">
        <v>1</v>
      </c>
      <c r="M307">
        <v>1</v>
      </c>
      <c r="N307">
        <f t="shared" si="21"/>
        <v>0</v>
      </c>
      <c r="O307" s="12">
        <f t="shared" si="22"/>
        <v>0.96884658862725193</v>
      </c>
      <c r="P307" s="12">
        <f t="shared" si="23"/>
        <v>0.96884658862725193</v>
      </c>
      <c r="Q307" s="10">
        <f t="shared" si="24"/>
        <v>0.9386637122946635</v>
      </c>
    </row>
    <row r="308" spans="9:17" x14ac:dyDescent="0.2">
      <c r="I308" s="25">
        <v>42835</v>
      </c>
      <c r="J308" t="s">
        <v>59</v>
      </c>
      <c r="K308" t="s">
        <v>71</v>
      </c>
      <c r="L308">
        <v>3</v>
      </c>
      <c r="M308">
        <v>1</v>
      </c>
      <c r="N308">
        <f t="shared" si="21"/>
        <v>2</v>
      </c>
      <c r="O308" s="12">
        <f t="shared" si="22"/>
        <v>1.3927997595174326</v>
      </c>
      <c r="P308" s="12">
        <f t="shared" si="23"/>
        <v>-0.60720024048256738</v>
      </c>
      <c r="Q308" s="10">
        <f t="shared" si="24"/>
        <v>0.36869213204208767</v>
      </c>
    </row>
    <row r="309" spans="9:17" x14ac:dyDescent="0.2">
      <c r="I309" s="25">
        <v>42832</v>
      </c>
      <c r="J309" t="s">
        <v>68</v>
      </c>
      <c r="K309" t="s">
        <v>67</v>
      </c>
      <c r="L309">
        <v>3</v>
      </c>
      <c r="M309">
        <v>1</v>
      </c>
      <c r="N309">
        <f t="shared" si="21"/>
        <v>2</v>
      </c>
      <c r="O309" s="12">
        <f t="shared" si="22"/>
        <v>0.7294338663863642</v>
      </c>
      <c r="P309" s="12">
        <f t="shared" si="23"/>
        <v>-1.2705661336136358</v>
      </c>
      <c r="Q309" s="10">
        <f t="shared" si="24"/>
        <v>1.6143382998859035</v>
      </c>
    </row>
    <row r="310" spans="9:17" x14ac:dyDescent="0.2">
      <c r="I310" s="25">
        <v>42833</v>
      </c>
      <c r="J310" t="s">
        <v>63</v>
      </c>
      <c r="K310" t="s">
        <v>56</v>
      </c>
      <c r="L310">
        <v>4</v>
      </c>
      <c r="M310">
        <v>2</v>
      </c>
      <c r="N310">
        <f t="shared" si="21"/>
        <v>2</v>
      </c>
      <c r="O310" s="12">
        <f t="shared" si="22"/>
        <v>1.4670487926741025</v>
      </c>
      <c r="P310" s="12">
        <f t="shared" si="23"/>
        <v>-0.53295120732589751</v>
      </c>
      <c r="Q310" s="10">
        <f t="shared" si="24"/>
        <v>0.28403698939013178</v>
      </c>
    </row>
    <row r="311" spans="9:17" x14ac:dyDescent="0.2">
      <c r="I311" s="25">
        <v>42834</v>
      </c>
      <c r="J311" t="s">
        <v>70</v>
      </c>
      <c r="K311" t="s">
        <v>61</v>
      </c>
      <c r="L311">
        <v>1</v>
      </c>
      <c r="M311">
        <v>3</v>
      </c>
      <c r="N311">
        <f t="shared" si="21"/>
        <v>-2</v>
      </c>
      <c r="O311" s="12">
        <f t="shared" si="22"/>
        <v>-0.53580967858114659</v>
      </c>
      <c r="P311" s="12">
        <f t="shared" si="23"/>
        <v>1.4641903214188534</v>
      </c>
      <c r="Q311" s="10">
        <f t="shared" si="24"/>
        <v>2.1438532973366451</v>
      </c>
    </row>
    <row r="312" spans="9:17" x14ac:dyDescent="0.2">
      <c r="I312" s="25">
        <v>42834</v>
      </c>
      <c r="J312" t="s">
        <v>62</v>
      </c>
      <c r="K312" t="s">
        <v>53</v>
      </c>
      <c r="L312">
        <v>4</v>
      </c>
      <c r="M312">
        <v>1</v>
      </c>
      <c r="N312">
        <f t="shared" si="21"/>
        <v>3</v>
      </c>
      <c r="O312" s="12">
        <f t="shared" si="22"/>
        <v>0.60189385084431324</v>
      </c>
      <c r="P312" s="12">
        <f t="shared" si="23"/>
        <v>-2.3981061491556868</v>
      </c>
      <c r="Q312" s="10">
        <f t="shared" si="24"/>
        <v>5.7509131026183171</v>
      </c>
    </row>
    <row r="313" spans="9:17" x14ac:dyDescent="0.2">
      <c r="I313" s="25">
        <v>42842</v>
      </c>
      <c r="J313" t="s">
        <v>66</v>
      </c>
      <c r="K313" t="s">
        <v>68</v>
      </c>
      <c r="L313">
        <v>2</v>
      </c>
      <c r="M313">
        <v>1</v>
      </c>
      <c r="N313">
        <f t="shared" si="21"/>
        <v>1</v>
      </c>
      <c r="O313" s="12">
        <f t="shared" si="22"/>
        <v>-0.41563505485922919</v>
      </c>
      <c r="P313" s="12">
        <f t="shared" si="23"/>
        <v>-1.4156350548592291</v>
      </c>
      <c r="Q313" s="10">
        <f t="shared" si="24"/>
        <v>2.0040226085462929</v>
      </c>
    </row>
    <row r="314" spans="9:17" x14ac:dyDescent="0.2">
      <c r="I314" s="25">
        <v>42839</v>
      </c>
      <c r="J314" t="s">
        <v>67</v>
      </c>
      <c r="K314" t="s">
        <v>62</v>
      </c>
      <c r="L314">
        <v>5</v>
      </c>
      <c r="M314">
        <v>1</v>
      </c>
      <c r="N314">
        <f t="shared" si="21"/>
        <v>4</v>
      </c>
      <c r="O314" s="12">
        <f t="shared" si="22"/>
        <v>0.84801968573747311</v>
      </c>
      <c r="P314" s="12">
        <f t="shared" si="23"/>
        <v>-3.1519803142625271</v>
      </c>
      <c r="Q314" s="10">
        <f t="shared" si="24"/>
        <v>9.9349799014984992</v>
      </c>
    </row>
    <row r="315" spans="9:17" x14ac:dyDescent="0.2">
      <c r="I315" s="25">
        <v>42840</v>
      </c>
      <c r="J315" t="s">
        <v>52</v>
      </c>
      <c r="K315" t="s">
        <v>59</v>
      </c>
      <c r="L315">
        <v>3</v>
      </c>
      <c r="M315">
        <v>2</v>
      </c>
      <c r="N315">
        <f t="shared" si="21"/>
        <v>1</v>
      </c>
      <c r="O315" s="12">
        <f t="shared" si="22"/>
        <v>2.0828299972425532</v>
      </c>
      <c r="P315" s="12">
        <f t="shared" si="23"/>
        <v>1.0828299972425532</v>
      </c>
      <c r="Q315" s="10">
        <f t="shared" si="24"/>
        <v>1.1725208029283078</v>
      </c>
    </row>
    <row r="316" spans="9:17" x14ac:dyDescent="0.2">
      <c r="I316" s="25">
        <v>42840</v>
      </c>
      <c r="J316" t="s">
        <v>56</v>
      </c>
      <c r="K316" t="s">
        <v>58</v>
      </c>
      <c r="L316">
        <v>2</v>
      </c>
      <c r="M316">
        <v>0</v>
      </c>
      <c r="N316">
        <f t="shared" si="21"/>
        <v>2</v>
      </c>
      <c r="O316" s="12">
        <f t="shared" si="22"/>
        <v>0.17808809315757712</v>
      </c>
      <c r="P316" s="12">
        <f t="shared" si="23"/>
        <v>-1.821911906842423</v>
      </c>
      <c r="Q316" s="10">
        <f t="shared" si="24"/>
        <v>3.3193629962941937</v>
      </c>
    </row>
    <row r="317" spans="9:17" x14ac:dyDescent="0.2">
      <c r="I317" s="25">
        <v>42841</v>
      </c>
      <c r="J317" t="s">
        <v>61</v>
      </c>
      <c r="K317" t="s">
        <v>63</v>
      </c>
      <c r="L317">
        <v>0</v>
      </c>
      <c r="M317">
        <v>0</v>
      </c>
      <c r="N317">
        <f t="shared" si="21"/>
        <v>0</v>
      </c>
      <c r="O317" s="12">
        <f t="shared" si="22"/>
        <v>-0.47231256420512968</v>
      </c>
      <c r="P317" s="12">
        <f t="shared" si="23"/>
        <v>-0.47231256420512968</v>
      </c>
      <c r="Q317" s="10">
        <f t="shared" si="24"/>
        <v>0.22307915830602476</v>
      </c>
    </row>
    <row r="318" spans="9:17" x14ac:dyDescent="0.2">
      <c r="I318" s="25">
        <v>42841</v>
      </c>
      <c r="J318" t="s">
        <v>53</v>
      </c>
      <c r="K318" t="s">
        <v>57</v>
      </c>
      <c r="L318">
        <v>2</v>
      </c>
      <c r="M318">
        <v>0</v>
      </c>
      <c r="N318">
        <f t="shared" si="21"/>
        <v>2</v>
      </c>
      <c r="O318" s="12">
        <f t="shared" si="22"/>
        <v>-0.19845274854541328</v>
      </c>
      <c r="P318" s="12">
        <f t="shared" si="23"/>
        <v>-2.1984527485454133</v>
      </c>
      <c r="Q318" s="10">
        <f t="shared" si="24"/>
        <v>4.8331944875868817</v>
      </c>
    </row>
    <row r="319" spans="9:17" x14ac:dyDescent="0.2">
      <c r="I319" s="25">
        <v>42840</v>
      </c>
      <c r="J319" t="s">
        <v>65</v>
      </c>
      <c r="K319" t="s">
        <v>69</v>
      </c>
      <c r="L319">
        <v>3</v>
      </c>
      <c r="M319">
        <v>0</v>
      </c>
      <c r="N319">
        <f t="shared" si="21"/>
        <v>3</v>
      </c>
      <c r="O319" s="12">
        <f t="shared" si="22"/>
        <v>2.6249114490222243</v>
      </c>
      <c r="P319" s="12">
        <f t="shared" si="23"/>
        <v>-0.37508855097777571</v>
      </c>
      <c r="Q319" s="10">
        <f t="shared" si="24"/>
        <v>0.14069142107460744</v>
      </c>
    </row>
    <row r="320" spans="9:17" x14ac:dyDescent="0.2">
      <c r="I320" s="25">
        <v>42840</v>
      </c>
      <c r="J320" t="s">
        <v>71</v>
      </c>
      <c r="K320" t="s">
        <v>60</v>
      </c>
      <c r="L320">
        <v>2</v>
      </c>
      <c r="M320">
        <v>3</v>
      </c>
      <c r="N320">
        <f t="shared" si="21"/>
        <v>-1</v>
      </c>
      <c r="O320" s="12">
        <f t="shared" si="22"/>
        <v>-2.0179066146329587</v>
      </c>
      <c r="P320" s="12">
        <f t="shared" si="23"/>
        <v>-1.0179066146329587</v>
      </c>
      <c r="Q320" s="10">
        <f t="shared" si="24"/>
        <v>1.0361338761135308</v>
      </c>
    </row>
    <row r="321" spans="9:17" x14ac:dyDescent="0.2">
      <c r="I321" s="25">
        <v>42841</v>
      </c>
      <c r="J321" t="s">
        <v>70</v>
      </c>
      <c r="K321" t="s">
        <v>54</v>
      </c>
      <c r="L321">
        <v>0</v>
      </c>
      <c r="M321">
        <v>3</v>
      </c>
      <c r="N321">
        <f t="shared" si="21"/>
        <v>-3</v>
      </c>
      <c r="O321" s="12">
        <f t="shared" si="22"/>
        <v>-0.61990891354193201</v>
      </c>
      <c r="P321" s="12">
        <f t="shared" si="23"/>
        <v>2.380091086458068</v>
      </c>
      <c r="Q321" s="10">
        <f t="shared" si="24"/>
        <v>5.6648335798371461</v>
      </c>
    </row>
    <row r="322" spans="9:17" x14ac:dyDescent="0.2">
      <c r="I322" s="25">
        <v>42841</v>
      </c>
      <c r="J322" t="s">
        <v>55</v>
      </c>
      <c r="K322" t="s">
        <v>64</v>
      </c>
      <c r="L322">
        <v>0</v>
      </c>
      <c r="M322">
        <v>1</v>
      </c>
      <c r="N322">
        <f t="shared" si="21"/>
        <v>-1</v>
      </c>
      <c r="O322" s="12">
        <f t="shared" si="22"/>
        <v>-0.31303445224561455</v>
      </c>
      <c r="P322" s="12">
        <f t="shared" si="23"/>
        <v>0.68696554775438545</v>
      </c>
      <c r="Q322" s="10">
        <f t="shared" si="24"/>
        <v>0.47192166380148282</v>
      </c>
    </row>
    <row r="323" spans="9:17" x14ac:dyDescent="0.2">
      <c r="I323" s="25">
        <v>42848</v>
      </c>
      <c r="J323" t="s">
        <v>54</v>
      </c>
      <c r="K323" t="s">
        <v>53</v>
      </c>
      <c r="L323">
        <v>0</v>
      </c>
      <c r="M323">
        <v>1</v>
      </c>
      <c r="N323">
        <f t="shared" si="21"/>
        <v>-1</v>
      </c>
      <c r="O323" s="12">
        <f t="shared" si="22"/>
        <v>0.58788175196978543</v>
      </c>
      <c r="P323" s="12">
        <f t="shared" si="23"/>
        <v>1.5878817519697854</v>
      </c>
      <c r="Q323" s="10">
        <f t="shared" si="24"/>
        <v>2.5213684582386353</v>
      </c>
    </row>
    <row r="324" spans="9:17" x14ac:dyDescent="0.2">
      <c r="I324" s="25">
        <v>42847</v>
      </c>
      <c r="J324" t="s">
        <v>64</v>
      </c>
      <c r="K324" t="s">
        <v>65</v>
      </c>
      <c r="L324">
        <v>0</v>
      </c>
      <c r="M324">
        <v>1</v>
      </c>
      <c r="N324">
        <f t="shared" ref="N324:N340" si="25">L324-M324</f>
        <v>-1</v>
      </c>
      <c r="O324" s="12">
        <f t="shared" ref="O324:O340" si="26">$F$3+INDEX($G$3:$G$22,MATCH(J324,$A$3:$A$22,0))-INDEX($G$3:$G$22,MATCH(K324,$A$3:$A$22))</f>
        <v>-0.56215313490310814</v>
      </c>
      <c r="P324" s="12">
        <f t="shared" ref="P324:P340" si="27">O324-N324</f>
        <v>0.43784686509689186</v>
      </c>
      <c r="Q324" s="10">
        <f t="shared" ref="Q324:Q340" si="28">P324^2</f>
        <v>0.19170987727517583</v>
      </c>
    </row>
    <row r="325" spans="9:17" x14ac:dyDescent="0.2">
      <c r="I325" s="25">
        <v>42847</v>
      </c>
      <c r="J325" t="s">
        <v>58</v>
      </c>
      <c r="K325" t="s">
        <v>61</v>
      </c>
      <c r="L325">
        <v>2</v>
      </c>
      <c r="M325">
        <v>0</v>
      </c>
      <c r="N325">
        <f t="shared" si="25"/>
        <v>2</v>
      </c>
      <c r="O325" s="12">
        <f t="shared" si="26"/>
        <v>0.35941149194419486</v>
      </c>
      <c r="P325" s="12">
        <f t="shared" si="27"/>
        <v>-1.6405885080558051</v>
      </c>
      <c r="Q325" s="10">
        <f t="shared" si="28"/>
        <v>2.6915306527647727</v>
      </c>
    </row>
    <row r="326" spans="9:17" x14ac:dyDescent="0.2">
      <c r="I326" s="25">
        <v>42847</v>
      </c>
      <c r="J326" t="s">
        <v>69</v>
      </c>
      <c r="K326" t="s">
        <v>71</v>
      </c>
      <c r="L326">
        <v>2</v>
      </c>
      <c r="M326">
        <v>2</v>
      </c>
      <c r="N326">
        <f t="shared" si="25"/>
        <v>0</v>
      </c>
      <c r="O326" s="12">
        <f t="shared" si="26"/>
        <v>-4.3615609445772252E-2</v>
      </c>
      <c r="P326" s="12">
        <f t="shared" si="27"/>
        <v>-4.3615609445772252E-2</v>
      </c>
      <c r="Q326" s="10">
        <f t="shared" si="28"/>
        <v>1.9023213873261377E-3</v>
      </c>
    </row>
    <row r="327" spans="9:17" x14ac:dyDescent="0.2">
      <c r="I327" s="25">
        <v>42848</v>
      </c>
      <c r="J327" t="s">
        <v>60</v>
      </c>
      <c r="K327" t="s">
        <v>52</v>
      </c>
      <c r="L327">
        <v>2</v>
      </c>
      <c r="M327">
        <v>3</v>
      </c>
      <c r="N327">
        <f t="shared" si="25"/>
        <v>-1</v>
      </c>
      <c r="O327" s="12">
        <f t="shared" si="26"/>
        <v>7.4512671443718315E-2</v>
      </c>
      <c r="P327" s="12">
        <f t="shared" si="27"/>
        <v>1.0745126714437183</v>
      </c>
      <c r="Q327" s="10">
        <f t="shared" si="28"/>
        <v>1.1545774810931162</v>
      </c>
    </row>
    <row r="328" spans="9:17" x14ac:dyDescent="0.2">
      <c r="I328" s="25">
        <v>42848</v>
      </c>
      <c r="J328" t="s">
        <v>59</v>
      </c>
      <c r="K328" t="s">
        <v>56</v>
      </c>
      <c r="L328">
        <v>1</v>
      </c>
      <c r="M328">
        <v>0</v>
      </c>
      <c r="N328">
        <f t="shared" si="25"/>
        <v>1</v>
      </c>
      <c r="O328" s="12">
        <f t="shared" si="26"/>
        <v>1.0882700263175935</v>
      </c>
      <c r="P328" s="12">
        <f t="shared" si="27"/>
        <v>8.8270026317593508E-2</v>
      </c>
      <c r="Q328" s="10">
        <f t="shared" si="28"/>
        <v>7.7915975461086504E-3</v>
      </c>
    </row>
    <row r="329" spans="9:17" x14ac:dyDescent="0.2">
      <c r="I329" s="25">
        <v>42847</v>
      </c>
      <c r="J329" t="s">
        <v>68</v>
      </c>
      <c r="K329" t="s">
        <v>55</v>
      </c>
      <c r="L329">
        <v>2</v>
      </c>
      <c r="M329">
        <v>1</v>
      </c>
      <c r="N329">
        <f t="shared" si="25"/>
        <v>1</v>
      </c>
      <c r="O329" s="12">
        <f t="shared" si="26"/>
        <v>1.6517815485929197</v>
      </c>
      <c r="P329" s="12">
        <f t="shared" si="27"/>
        <v>0.6517815485929197</v>
      </c>
      <c r="Q329" s="10">
        <f t="shared" si="28"/>
        <v>0.42481918708618455</v>
      </c>
    </row>
    <row r="330" spans="9:17" x14ac:dyDescent="0.2">
      <c r="I330" s="25">
        <v>42846</v>
      </c>
      <c r="J330" t="s">
        <v>63</v>
      </c>
      <c r="K330" t="s">
        <v>70</v>
      </c>
      <c r="L330">
        <v>2</v>
      </c>
      <c r="M330">
        <v>0</v>
      </c>
      <c r="N330">
        <f t="shared" si="25"/>
        <v>2</v>
      </c>
      <c r="O330" s="12">
        <f t="shared" si="26"/>
        <v>2.1572991029643349</v>
      </c>
      <c r="P330" s="12">
        <f t="shared" si="27"/>
        <v>0.15729910296433491</v>
      </c>
      <c r="Q330" s="10">
        <f t="shared" si="28"/>
        <v>2.4743007793384435E-2</v>
      </c>
    </row>
    <row r="331" spans="9:17" x14ac:dyDescent="0.2">
      <c r="I331" s="25">
        <v>42849</v>
      </c>
      <c r="J331" t="s">
        <v>57</v>
      </c>
      <c r="K331" t="s">
        <v>67</v>
      </c>
      <c r="L331">
        <v>0</v>
      </c>
      <c r="M331">
        <v>1</v>
      </c>
      <c r="N331">
        <f t="shared" si="25"/>
        <v>-1</v>
      </c>
      <c r="O331" s="12">
        <f t="shared" si="26"/>
        <v>0.28077502553437167</v>
      </c>
      <c r="P331" s="12">
        <f t="shared" si="27"/>
        <v>1.2807750255343717</v>
      </c>
      <c r="Q331" s="10">
        <f t="shared" si="28"/>
        <v>1.6403846660325705</v>
      </c>
    </row>
    <row r="332" spans="9:17" x14ac:dyDescent="0.2">
      <c r="I332" s="25">
        <v>42848</v>
      </c>
      <c r="J332" t="s">
        <v>62</v>
      </c>
      <c r="K332" t="s">
        <v>66</v>
      </c>
      <c r="L332">
        <v>1</v>
      </c>
      <c r="M332">
        <v>1</v>
      </c>
      <c r="N332">
        <f t="shared" si="25"/>
        <v>0</v>
      </c>
      <c r="O332" s="12">
        <f t="shared" si="26"/>
        <v>0.37041731630613656</v>
      </c>
      <c r="P332" s="12">
        <f t="shared" si="27"/>
        <v>0.37041731630613656</v>
      </c>
      <c r="Q332" s="10">
        <f t="shared" si="28"/>
        <v>0.13720898821944041</v>
      </c>
    </row>
    <row r="333" spans="9:17" x14ac:dyDescent="0.2">
      <c r="I333" s="25">
        <v>42852</v>
      </c>
      <c r="J333" t="s">
        <v>66</v>
      </c>
      <c r="K333" t="s">
        <v>57</v>
      </c>
      <c r="L333">
        <v>0</v>
      </c>
      <c r="M333">
        <v>0</v>
      </c>
      <c r="N333">
        <f t="shared" si="25"/>
        <v>0</v>
      </c>
      <c r="O333" s="12">
        <f t="shared" si="26"/>
        <v>3.3023785992763399E-2</v>
      </c>
      <c r="P333" s="12">
        <f t="shared" si="27"/>
        <v>3.3023785992763399E-2</v>
      </c>
      <c r="Q333" s="10">
        <f t="shared" si="28"/>
        <v>1.0905704412958362E-3</v>
      </c>
    </row>
    <row r="334" spans="9:17" x14ac:dyDescent="0.2">
      <c r="I334" s="25">
        <v>42852</v>
      </c>
      <c r="J334" t="s">
        <v>67</v>
      </c>
      <c r="K334" t="s">
        <v>53</v>
      </c>
      <c r="L334">
        <v>2</v>
      </c>
      <c r="M334">
        <v>1</v>
      </c>
      <c r="N334">
        <f t="shared" si="25"/>
        <v>1</v>
      </c>
      <c r="O334" s="12">
        <f t="shared" si="26"/>
        <v>1.0668545831891003</v>
      </c>
      <c r="P334" s="12">
        <f t="shared" si="27"/>
        <v>6.6854583189100314E-2</v>
      </c>
      <c r="Q334" s="10">
        <f t="shared" si="28"/>
        <v>4.4695352933883346E-3</v>
      </c>
    </row>
    <row r="335" spans="9:17" x14ac:dyDescent="0.2">
      <c r="I335" s="25">
        <v>42851</v>
      </c>
      <c r="J335" t="s">
        <v>52</v>
      </c>
      <c r="K335" t="s">
        <v>69</v>
      </c>
      <c r="L335">
        <v>7</v>
      </c>
      <c r="M335">
        <v>1</v>
      </c>
      <c r="N335">
        <f t="shared" si="25"/>
        <v>6</v>
      </c>
      <c r="O335" s="12">
        <f t="shared" si="26"/>
        <v>3.5192453662057579</v>
      </c>
      <c r="P335" s="12">
        <f t="shared" si="27"/>
        <v>-2.4807546337942421</v>
      </c>
      <c r="Q335" s="10">
        <f t="shared" si="28"/>
        <v>6.154143553091604</v>
      </c>
    </row>
    <row r="336" spans="9:17" x14ac:dyDescent="0.2">
      <c r="I336" s="25">
        <v>42851</v>
      </c>
      <c r="J336" t="s">
        <v>56</v>
      </c>
      <c r="K336" t="s">
        <v>60</v>
      </c>
      <c r="L336">
        <v>2</v>
      </c>
      <c r="M336">
        <v>6</v>
      </c>
      <c r="N336">
        <f t="shared" si="25"/>
        <v>-4</v>
      </c>
      <c r="O336" s="12">
        <f t="shared" si="26"/>
        <v>-1.7133768814331198</v>
      </c>
      <c r="P336" s="12">
        <f t="shared" si="27"/>
        <v>2.2866231185668804</v>
      </c>
      <c r="Q336" s="10">
        <f t="shared" si="28"/>
        <v>5.2286452863645252</v>
      </c>
    </row>
    <row r="337" spans="9:17" x14ac:dyDescent="0.2">
      <c r="I337" s="25">
        <v>42851</v>
      </c>
      <c r="J337" t="s">
        <v>61</v>
      </c>
      <c r="K337" t="s">
        <v>59</v>
      </c>
      <c r="L337">
        <v>2</v>
      </c>
      <c r="M337">
        <v>3</v>
      </c>
      <c r="N337">
        <f t="shared" si="25"/>
        <v>-1</v>
      </c>
      <c r="O337" s="12">
        <f t="shared" si="26"/>
        <v>-9.3533797848620537E-2</v>
      </c>
      <c r="P337" s="12">
        <f t="shared" si="27"/>
        <v>0.90646620215137941</v>
      </c>
      <c r="Q337" s="10">
        <f t="shared" si="28"/>
        <v>0.82168097564274545</v>
      </c>
    </row>
    <row r="338" spans="9:17" x14ac:dyDescent="0.2">
      <c r="I338" s="25">
        <v>42852</v>
      </c>
      <c r="J338" t="s">
        <v>63</v>
      </c>
      <c r="K338" t="s">
        <v>54</v>
      </c>
      <c r="L338">
        <v>2</v>
      </c>
      <c r="M338">
        <v>1</v>
      </c>
      <c r="N338">
        <f t="shared" si="25"/>
        <v>1</v>
      </c>
      <c r="O338" s="12">
        <f t="shared" si="26"/>
        <v>1.1543312360297167</v>
      </c>
      <c r="P338" s="12">
        <f t="shared" si="27"/>
        <v>0.15433123602971666</v>
      </c>
      <c r="Q338" s="10">
        <f t="shared" si="28"/>
        <v>2.3818130414460112E-2</v>
      </c>
    </row>
    <row r="339" spans="9:17" x14ac:dyDescent="0.2">
      <c r="I339" s="25">
        <v>42850</v>
      </c>
      <c r="J339" t="s">
        <v>65</v>
      </c>
      <c r="K339" t="s">
        <v>68</v>
      </c>
      <c r="L339">
        <v>0</v>
      </c>
      <c r="M339">
        <v>1</v>
      </c>
      <c r="N339">
        <f t="shared" si="25"/>
        <v>-1</v>
      </c>
      <c r="O339" s="12">
        <f t="shared" si="26"/>
        <v>0.75564185212654778</v>
      </c>
      <c r="P339" s="12">
        <f t="shared" si="27"/>
        <v>1.7556418521265478</v>
      </c>
      <c r="Q339" s="10">
        <f t="shared" si="28"/>
        <v>3.0822783129383349</v>
      </c>
    </row>
    <row r="340" spans="9:17" x14ac:dyDescent="0.2">
      <c r="I340" s="25">
        <v>42850</v>
      </c>
      <c r="J340" t="s">
        <v>71</v>
      </c>
      <c r="K340" t="s">
        <v>64</v>
      </c>
      <c r="L340">
        <v>1</v>
      </c>
      <c r="M340">
        <v>1</v>
      </c>
      <c r="N340">
        <f t="shared" si="25"/>
        <v>0</v>
      </c>
      <c r="O340" s="12">
        <f t="shared" si="26"/>
        <v>-0.48690689110259888</v>
      </c>
      <c r="P340" s="12">
        <f t="shared" si="27"/>
        <v>-0.48690689110259888</v>
      </c>
      <c r="Q340" s="10">
        <f t="shared" si="28"/>
        <v>0.23707832060319808</v>
      </c>
    </row>
    <row r="341" spans="9:17" x14ac:dyDescent="0.2">
      <c r="I341" s="25">
        <v>42850</v>
      </c>
      <c r="J341" t="s">
        <v>70</v>
      </c>
      <c r="K341" t="s">
        <v>58</v>
      </c>
      <c r="L341">
        <v>0</v>
      </c>
      <c r="M341">
        <v>2</v>
      </c>
    </row>
    <row r="342" spans="9:17" x14ac:dyDescent="0.2">
      <c r="I342" s="25">
        <v>42851</v>
      </c>
      <c r="J342" t="s">
        <v>55</v>
      </c>
      <c r="K342" t="s">
        <v>62</v>
      </c>
      <c r="L342">
        <v>3</v>
      </c>
      <c r="M342">
        <v>0</v>
      </c>
    </row>
    <row r="343" spans="9:17" x14ac:dyDescent="0.2">
      <c r="I343" s="25">
        <v>42855</v>
      </c>
      <c r="J343" t="s">
        <v>54</v>
      </c>
      <c r="K343" t="s">
        <v>67</v>
      </c>
      <c r="L343">
        <v>0</v>
      </c>
      <c r="M343">
        <v>3</v>
      </c>
    </row>
    <row r="344" spans="9:17" x14ac:dyDescent="0.2">
      <c r="I344" s="25">
        <v>42854</v>
      </c>
      <c r="J344" t="s">
        <v>64</v>
      </c>
      <c r="K344" t="s">
        <v>52</v>
      </c>
      <c r="L344">
        <v>0</v>
      </c>
      <c r="M344">
        <v>3</v>
      </c>
    </row>
    <row r="345" spans="9:17" x14ac:dyDescent="0.2">
      <c r="I345" s="25">
        <v>42856</v>
      </c>
      <c r="J345" t="s">
        <v>58</v>
      </c>
      <c r="K345" t="s">
        <v>63</v>
      </c>
      <c r="L345">
        <v>4</v>
      </c>
      <c r="M345">
        <v>2</v>
      </c>
    </row>
    <row r="346" spans="9:17" x14ac:dyDescent="0.2">
      <c r="I346" s="25">
        <v>42855</v>
      </c>
      <c r="J346" t="s">
        <v>69</v>
      </c>
      <c r="K346" t="s">
        <v>56</v>
      </c>
      <c r="L346">
        <v>2</v>
      </c>
      <c r="M346">
        <v>2</v>
      </c>
    </row>
    <row r="347" spans="9:17" x14ac:dyDescent="0.2">
      <c r="I347" s="25">
        <v>42854</v>
      </c>
      <c r="J347" t="s">
        <v>60</v>
      </c>
      <c r="K347" t="s">
        <v>61</v>
      </c>
      <c r="L347">
        <v>2</v>
      </c>
      <c r="M347">
        <v>1</v>
      </c>
    </row>
    <row r="348" spans="9:17" x14ac:dyDescent="0.2">
      <c r="I348" s="25">
        <v>42854</v>
      </c>
      <c r="J348" t="s">
        <v>59</v>
      </c>
      <c r="K348" t="s">
        <v>70</v>
      </c>
      <c r="L348">
        <v>2</v>
      </c>
      <c r="M348">
        <v>1</v>
      </c>
    </row>
    <row r="349" spans="9:17" x14ac:dyDescent="0.2">
      <c r="I349" s="25">
        <v>42853</v>
      </c>
      <c r="J349" t="s">
        <v>68</v>
      </c>
      <c r="K349" t="s">
        <v>71</v>
      </c>
      <c r="L349">
        <v>3</v>
      </c>
      <c r="M349">
        <v>1</v>
      </c>
    </row>
    <row r="350" spans="9:17" x14ac:dyDescent="0.2">
      <c r="I350" s="25">
        <v>42855</v>
      </c>
      <c r="J350" t="s">
        <v>53</v>
      </c>
      <c r="K350" t="s">
        <v>66</v>
      </c>
      <c r="L350">
        <v>1</v>
      </c>
      <c r="M350">
        <v>4</v>
      </c>
    </row>
    <row r="351" spans="9:17" x14ac:dyDescent="0.2">
      <c r="I351" s="25">
        <v>42855</v>
      </c>
      <c r="J351" t="s">
        <v>57</v>
      </c>
      <c r="K351" t="s">
        <v>55</v>
      </c>
      <c r="L351">
        <v>2</v>
      </c>
      <c r="M351">
        <v>0</v>
      </c>
    </row>
    <row r="352" spans="9:17" x14ac:dyDescent="0.2">
      <c r="I352" s="25">
        <v>42854</v>
      </c>
      <c r="J352" t="s">
        <v>62</v>
      </c>
      <c r="K352" t="s">
        <v>65</v>
      </c>
      <c r="L352">
        <v>0</v>
      </c>
      <c r="M352">
        <v>5</v>
      </c>
    </row>
    <row r="353" spans="9:13" x14ac:dyDescent="0.2">
      <c r="I353" s="25">
        <v>42862</v>
      </c>
      <c r="J353" t="s">
        <v>66</v>
      </c>
      <c r="K353" t="s">
        <v>67</v>
      </c>
      <c r="L353">
        <v>1</v>
      </c>
      <c r="M353">
        <v>0</v>
      </c>
    </row>
    <row r="354" spans="9:13" x14ac:dyDescent="0.2">
      <c r="I354" s="25">
        <v>42861</v>
      </c>
      <c r="J354" t="s">
        <v>52</v>
      </c>
      <c r="K354" t="s">
        <v>68</v>
      </c>
      <c r="L354">
        <v>4</v>
      </c>
      <c r="M354">
        <v>1</v>
      </c>
    </row>
    <row r="355" spans="9:13" x14ac:dyDescent="0.2">
      <c r="I355" s="25">
        <v>42862</v>
      </c>
      <c r="J355" t="s">
        <v>56</v>
      </c>
      <c r="K355" t="s">
        <v>64</v>
      </c>
      <c r="L355">
        <v>1</v>
      </c>
      <c r="M355">
        <v>2</v>
      </c>
    </row>
    <row r="356" spans="9:13" x14ac:dyDescent="0.2">
      <c r="I356" s="25">
        <v>42862</v>
      </c>
      <c r="J356" t="s">
        <v>58</v>
      </c>
      <c r="K356" t="s">
        <v>54</v>
      </c>
      <c r="L356">
        <v>3</v>
      </c>
      <c r="M356">
        <v>0</v>
      </c>
    </row>
    <row r="357" spans="9:13" x14ac:dyDescent="0.2">
      <c r="I357" s="25">
        <v>42862</v>
      </c>
      <c r="J357" t="s">
        <v>61</v>
      </c>
      <c r="K357" t="s">
        <v>69</v>
      </c>
      <c r="L357">
        <v>4</v>
      </c>
      <c r="M357">
        <v>1</v>
      </c>
    </row>
    <row r="358" spans="9:13" x14ac:dyDescent="0.2">
      <c r="I358" s="25">
        <v>42860</v>
      </c>
      <c r="J358" t="s">
        <v>63</v>
      </c>
      <c r="K358" t="s">
        <v>59</v>
      </c>
      <c r="L358">
        <v>1</v>
      </c>
      <c r="M358">
        <v>1</v>
      </c>
    </row>
    <row r="359" spans="9:13" x14ac:dyDescent="0.2">
      <c r="I359" s="25">
        <v>42861</v>
      </c>
      <c r="J359" t="s">
        <v>65</v>
      </c>
      <c r="K359" t="s">
        <v>57</v>
      </c>
      <c r="L359">
        <v>1</v>
      </c>
      <c r="M359">
        <v>0</v>
      </c>
    </row>
    <row r="360" spans="9:13" x14ac:dyDescent="0.2">
      <c r="I360" s="25">
        <v>42861</v>
      </c>
      <c r="J360" t="s">
        <v>71</v>
      </c>
      <c r="K360" t="s">
        <v>62</v>
      </c>
      <c r="L360">
        <v>1</v>
      </c>
      <c r="M360">
        <v>0</v>
      </c>
    </row>
    <row r="361" spans="9:13" x14ac:dyDescent="0.2">
      <c r="I361" s="25">
        <v>42861</v>
      </c>
      <c r="J361" t="s">
        <v>70</v>
      </c>
      <c r="K361" t="s">
        <v>60</v>
      </c>
      <c r="L361">
        <v>0</v>
      </c>
      <c r="M361">
        <v>4</v>
      </c>
    </row>
    <row r="362" spans="9:13" x14ac:dyDescent="0.2">
      <c r="I362" s="25">
        <v>42863</v>
      </c>
      <c r="J362" t="s">
        <v>55</v>
      </c>
      <c r="K362" t="s">
        <v>53</v>
      </c>
      <c r="L362">
        <v>4</v>
      </c>
      <c r="M362">
        <v>0</v>
      </c>
    </row>
    <row r="363" spans="9:13" x14ac:dyDescent="0.2">
      <c r="I363" s="25">
        <v>42869</v>
      </c>
      <c r="J363" t="s">
        <v>66</v>
      </c>
      <c r="K363" t="s">
        <v>54</v>
      </c>
      <c r="L363">
        <v>3</v>
      </c>
      <c r="M363">
        <v>1</v>
      </c>
    </row>
    <row r="364" spans="9:13" x14ac:dyDescent="0.2">
      <c r="I364" s="25">
        <v>42869</v>
      </c>
      <c r="J364" t="s">
        <v>67</v>
      </c>
      <c r="K364" t="s">
        <v>55</v>
      </c>
      <c r="L364">
        <v>1</v>
      </c>
      <c r="M364">
        <v>1</v>
      </c>
    </row>
    <row r="365" spans="9:13" x14ac:dyDescent="0.2">
      <c r="I365" s="25">
        <v>42868</v>
      </c>
      <c r="J365" t="s">
        <v>64</v>
      </c>
      <c r="K365" t="s">
        <v>61</v>
      </c>
      <c r="L365">
        <v>0</v>
      </c>
      <c r="M365">
        <v>1</v>
      </c>
    </row>
    <row r="366" spans="9:13" x14ac:dyDescent="0.2">
      <c r="I366" s="25">
        <v>42868</v>
      </c>
      <c r="J366" t="s">
        <v>69</v>
      </c>
      <c r="K366" t="s">
        <v>70</v>
      </c>
      <c r="L366">
        <v>2</v>
      </c>
      <c r="M366">
        <v>1</v>
      </c>
    </row>
    <row r="367" spans="9:13" x14ac:dyDescent="0.2">
      <c r="I367" s="25">
        <v>42869</v>
      </c>
      <c r="J367" t="s">
        <v>60</v>
      </c>
      <c r="K367" t="s">
        <v>63</v>
      </c>
      <c r="L367">
        <v>4</v>
      </c>
      <c r="M367">
        <v>1</v>
      </c>
    </row>
    <row r="368" spans="9:13" x14ac:dyDescent="0.2">
      <c r="I368" s="25">
        <v>42869</v>
      </c>
      <c r="J368" t="s">
        <v>59</v>
      </c>
      <c r="K368" t="s">
        <v>58</v>
      </c>
      <c r="L368">
        <v>2</v>
      </c>
      <c r="M368">
        <v>2</v>
      </c>
    </row>
    <row r="369" spans="9:13" x14ac:dyDescent="0.2">
      <c r="I369" s="25">
        <v>42869</v>
      </c>
      <c r="J369" t="s">
        <v>68</v>
      </c>
      <c r="K369" t="s">
        <v>56</v>
      </c>
      <c r="L369">
        <v>0</v>
      </c>
      <c r="M369">
        <v>0</v>
      </c>
    </row>
    <row r="370" spans="9:13" x14ac:dyDescent="0.2">
      <c r="I370" s="25">
        <v>42869</v>
      </c>
      <c r="J370" t="s">
        <v>53</v>
      </c>
      <c r="K370" t="s">
        <v>65</v>
      </c>
      <c r="L370">
        <v>1</v>
      </c>
      <c r="M370">
        <v>1</v>
      </c>
    </row>
    <row r="371" spans="9:13" x14ac:dyDescent="0.2">
      <c r="I371" s="25">
        <v>42869</v>
      </c>
      <c r="J371" t="s">
        <v>57</v>
      </c>
      <c r="K371" t="s">
        <v>71</v>
      </c>
      <c r="L371">
        <v>0</v>
      </c>
      <c r="M371">
        <v>1</v>
      </c>
    </row>
    <row r="372" spans="9:13" x14ac:dyDescent="0.2">
      <c r="I372" s="25">
        <v>42869</v>
      </c>
      <c r="J372" t="s">
        <v>62</v>
      </c>
      <c r="K372" t="s">
        <v>52</v>
      </c>
      <c r="L372">
        <v>1</v>
      </c>
      <c r="M372">
        <v>4</v>
      </c>
    </row>
    <row r="373" spans="9:13" x14ac:dyDescent="0.2">
      <c r="I373" s="25">
        <v>42876</v>
      </c>
      <c r="J373" t="s">
        <v>52</v>
      </c>
      <c r="K373" t="s">
        <v>57</v>
      </c>
      <c r="L373">
        <v>4</v>
      </c>
      <c r="M373">
        <v>2</v>
      </c>
    </row>
    <row r="374" spans="9:13" x14ac:dyDescent="0.2">
      <c r="I374" s="25">
        <v>42876</v>
      </c>
      <c r="J374" t="s">
        <v>54</v>
      </c>
      <c r="K374" t="s">
        <v>59</v>
      </c>
      <c r="L374">
        <v>2</v>
      </c>
      <c r="M374">
        <v>2</v>
      </c>
    </row>
    <row r="375" spans="9:13" x14ac:dyDescent="0.2">
      <c r="I375" s="25">
        <v>42875</v>
      </c>
      <c r="J375" t="s">
        <v>56</v>
      </c>
      <c r="K375" t="s">
        <v>62</v>
      </c>
      <c r="L375">
        <v>3</v>
      </c>
      <c r="M375">
        <v>0</v>
      </c>
    </row>
    <row r="376" spans="9:13" x14ac:dyDescent="0.2">
      <c r="I376" s="25">
        <v>42876</v>
      </c>
      <c r="J376" t="s">
        <v>58</v>
      </c>
      <c r="K376" t="s">
        <v>60</v>
      </c>
      <c r="L376">
        <v>0</v>
      </c>
      <c r="M376">
        <v>2</v>
      </c>
    </row>
    <row r="377" spans="9:13" x14ac:dyDescent="0.2">
      <c r="I377" s="25">
        <v>42876</v>
      </c>
      <c r="J377" t="s">
        <v>61</v>
      </c>
      <c r="K377" t="s">
        <v>68</v>
      </c>
      <c r="L377">
        <v>1</v>
      </c>
      <c r="M377">
        <v>3</v>
      </c>
    </row>
    <row r="378" spans="9:13" x14ac:dyDescent="0.2">
      <c r="I378" s="25">
        <v>42875</v>
      </c>
      <c r="J378" t="s">
        <v>63</v>
      </c>
      <c r="K378" t="s">
        <v>69</v>
      </c>
      <c r="L378">
        <v>5</v>
      </c>
      <c r="M378">
        <v>0</v>
      </c>
    </row>
    <row r="379" spans="9:13" x14ac:dyDescent="0.2">
      <c r="I379" s="25">
        <v>42876</v>
      </c>
      <c r="J379" t="s">
        <v>65</v>
      </c>
      <c r="K379" t="s">
        <v>67</v>
      </c>
      <c r="L379">
        <v>3</v>
      </c>
      <c r="M379">
        <v>1</v>
      </c>
    </row>
    <row r="380" spans="9:13" x14ac:dyDescent="0.2">
      <c r="I380" s="25">
        <v>42875</v>
      </c>
      <c r="J380" t="s">
        <v>71</v>
      </c>
      <c r="K380" t="s">
        <v>53</v>
      </c>
      <c r="L380">
        <v>2</v>
      </c>
      <c r="M380">
        <v>2</v>
      </c>
    </row>
    <row r="381" spans="9:13" x14ac:dyDescent="0.2">
      <c r="I381" s="25">
        <v>42874</v>
      </c>
      <c r="J381" t="s">
        <v>70</v>
      </c>
      <c r="K381" t="s">
        <v>64</v>
      </c>
      <c r="L381">
        <v>1</v>
      </c>
      <c r="M381">
        <v>2</v>
      </c>
    </row>
    <row r="382" spans="9:13" x14ac:dyDescent="0.2">
      <c r="I382" s="25">
        <v>42875</v>
      </c>
      <c r="J382" t="s">
        <v>55</v>
      </c>
      <c r="K382" t="s">
        <v>66</v>
      </c>
      <c r="L382">
        <v>1</v>
      </c>
      <c r="M382">
        <v>1</v>
      </c>
    </row>
    <row r="383" spans="9:13" x14ac:dyDescent="0.2">
      <c r="I383" s="25">
        <v>42965</v>
      </c>
      <c r="J383" t="s">
        <v>55</v>
      </c>
      <c r="K383" t="s">
        <v>66</v>
      </c>
      <c r="L383">
        <v>1</v>
      </c>
      <c r="M383">
        <v>0</v>
      </c>
    </row>
    <row r="384" spans="9:13" x14ac:dyDescent="0.2">
      <c r="I384" s="25">
        <v>42965</v>
      </c>
      <c r="J384" t="s">
        <v>61</v>
      </c>
      <c r="K384" t="s">
        <v>62</v>
      </c>
      <c r="L384">
        <v>1</v>
      </c>
      <c r="M384">
        <v>0</v>
      </c>
    </row>
    <row r="385" spans="9:13" x14ac:dyDescent="0.2">
      <c r="I385" s="25">
        <v>42966</v>
      </c>
      <c r="J385" t="s">
        <v>54</v>
      </c>
      <c r="K385" t="s">
        <v>59</v>
      </c>
      <c r="L385">
        <v>2</v>
      </c>
      <c r="M385">
        <v>3</v>
      </c>
    </row>
    <row r="386" spans="9:13" x14ac:dyDescent="0.2">
      <c r="I386" s="25">
        <v>42966</v>
      </c>
      <c r="J386" t="s">
        <v>69</v>
      </c>
      <c r="K386" t="s">
        <v>65</v>
      </c>
      <c r="L386">
        <v>2</v>
      </c>
      <c r="M386">
        <v>2</v>
      </c>
    </row>
    <row r="387" spans="9:13" x14ac:dyDescent="0.2">
      <c r="I387" s="25">
        <v>42966</v>
      </c>
      <c r="J387" t="s">
        <v>63</v>
      </c>
      <c r="K387" t="s">
        <v>64</v>
      </c>
      <c r="L387">
        <v>1</v>
      </c>
      <c r="M387">
        <v>1</v>
      </c>
    </row>
    <row r="388" spans="9:13" x14ac:dyDescent="0.2">
      <c r="I388" s="25">
        <v>42967</v>
      </c>
      <c r="J388" t="s">
        <v>67</v>
      </c>
      <c r="K388" t="s">
        <v>70</v>
      </c>
      <c r="L388">
        <v>0</v>
      </c>
      <c r="M388">
        <v>0</v>
      </c>
    </row>
    <row r="389" spans="9:13" x14ac:dyDescent="0.2">
      <c r="I389" s="25">
        <v>42967</v>
      </c>
      <c r="J389" t="s">
        <v>52</v>
      </c>
      <c r="K389" t="s">
        <v>53</v>
      </c>
      <c r="L389">
        <v>2</v>
      </c>
      <c r="M389">
        <v>0</v>
      </c>
    </row>
    <row r="390" spans="9:13" x14ac:dyDescent="0.2">
      <c r="I390" s="25">
        <v>42967</v>
      </c>
      <c r="J390" t="s">
        <v>56</v>
      </c>
      <c r="K390" t="s">
        <v>60</v>
      </c>
      <c r="L390">
        <v>0</v>
      </c>
      <c r="M390">
        <v>3</v>
      </c>
    </row>
    <row r="391" spans="9:13" x14ac:dyDescent="0.2">
      <c r="I391" s="25">
        <v>42968</v>
      </c>
      <c r="J391" t="s">
        <v>71</v>
      </c>
      <c r="K391" t="s">
        <v>68</v>
      </c>
      <c r="L391">
        <v>1</v>
      </c>
      <c r="M391">
        <v>0</v>
      </c>
    </row>
    <row r="392" spans="9:13" x14ac:dyDescent="0.2">
      <c r="I392" s="25">
        <v>42968</v>
      </c>
      <c r="J392" t="s">
        <v>58</v>
      </c>
      <c r="K392" t="s">
        <v>57</v>
      </c>
      <c r="L392">
        <v>0</v>
      </c>
      <c r="M392">
        <v>1</v>
      </c>
    </row>
    <row r="393" spans="9:13" x14ac:dyDescent="0.2">
      <c r="I393" s="25">
        <v>42972</v>
      </c>
      <c r="J393" t="s">
        <v>59</v>
      </c>
      <c r="K393" t="s">
        <v>68</v>
      </c>
      <c r="L393">
        <v>3</v>
      </c>
      <c r="M393">
        <v>0</v>
      </c>
    </row>
    <row r="394" spans="9:13" x14ac:dyDescent="0.2">
      <c r="I394" s="25">
        <v>42972</v>
      </c>
      <c r="J394" t="s">
        <v>53</v>
      </c>
      <c r="K394" t="s">
        <v>54</v>
      </c>
      <c r="L394">
        <v>2</v>
      </c>
      <c r="M394">
        <v>1</v>
      </c>
    </row>
    <row r="395" spans="9:13" x14ac:dyDescent="0.2">
      <c r="I395" s="25">
        <v>42973</v>
      </c>
      <c r="J395" t="s">
        <v>66</v>
      </c>
      <c r="K395" t="s">
        <v>52</v>
      </c>
      <c r="L395">
        <v>0</v>
      </c>
      <c r="M395">
        <v>2</v>
      </c>
    </row>
    <row r="396" spans="9:13" x14ac:dyDescent="0.2">
      <c r="I396" s="25">
        <v>42973</v>
      </c>
      <c r="J396" t="s">
        <v>69</v>
      </c>
      <c r="K396" t="s">
        <v>58</v>
      </c>
      <c r="L396">
        <v>1</v>
      </c>
      <c r="M396">
        <v>0</v>
      </c>
    </row>
    <row r="397" spans="9:13" x14ac:dyDescent="0.2">
      <c r="I397" s="25">
        <v>42973</v>
      </c>
      <c r="J397" t="s">
        <v>71</v>
      </c>
      <c r="K397" t="s">
        <v>56</v>
      </c>
      <c r="L397">
        <v>2</v>
      </c>
      <c r="M397">
        <v>2</v>
      </c>
    </row>
    <row r="398" spans="9:13" x14ac:dyDescent="0.2">
      <c r="I398" s="25">
        <v>42973</v>
      </c>
      <c r="J398" t="s">
        <v>62</v>
      </c>
      <c r="K398" t="s">
        <v>65</v>
      </c>
      <c r="L398">
        <v>1</v>
      </c>
      <c r="M398">
        <v>5</v>
      </c>
    </row>
    <row r="399" spans="9:13" x14ac:dyDescent="0.2">
      <c r="I399" s="25">
        <v>42974</v>
      </c>
      <c r="J399" t="s">
        <v>57</v>
      </c>
      <c r="K399" t="s">
        <v>67</v>
      </c>
      <c r="L399">
        <v>0</v>
      </c>
      <c r="M399">
        <v>1</v>
      </c>
    </row>
    <row r="400" spans="9:13" x14ac:dyDescent="0.2">
      <c r="I400" s="25">
        <v>42974</v>
      </c>
      <c r="J400" t="s">
        <v>64</v>
      </c>
      <c r="K400" t="s">
        <v>55</v>
      </c>
      <c r="L400">
        <v>0</v>
      </c>
      <c r="M400">
        <v>1</v>
      </c>
    </row>
    <row r="401" spans="9:13" x14ac:dyDescent="0.2">
      <c r="I401" s="25">
        <v>42974</v>
      </c>
      <c r="J401" t="s">
        <v>70</v>
      </c>
      <c r="K401" t="s">
        <v>63</v>
      </c>
      <c r="L401">
        <v>0</v>
      </c>
      <c r="M401">
        <v>1</v>
      </c>
    </row>
    <row r="402" spans="9:13" x14ac:dyDescent="0.2">
      <c r="I402" s="25">
        <v>42974</v>
      </c>
      <c r="J402" t="s">
        <v>60</v>
      </c>
      <c r="K402" t="s">
        <v>61</v>
      </c>
      <c r="L402">
        <v>2</v>
      </c>
      <c r="M402">
        <v>2</v>
      </c>
    </row>
  </sheetData>
  <sortState ref="B27:B45">
    <sortCondition ref="B27:B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12"/>
  <sheetViews>
    <sheetView workbookViewId="0">
      <selection activeCell="D9" sqref="D9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9" max="9" width="9.85546875" bestFit="1" customWidth="1"/>
    <col min="10" max="11" width="16.5703125" bestFit="1" customWidth="1"/>
  </cols>
  <sheetData>
    <row r="1" spans="1:14" x14ac:dyDescent="0.2">
      <c r="A1" s="3"/>
      <c r="B1" s="17" t="s">
        <v>2</v>
      </c>
      <c r="C1" s="3" t="s">
        <v>3</v>
      </c>
      <c r="D1" s="17" t="s">
        <v>13</v>
      </c>
      <c r="E1" s="17" t="s">
        <v>15</v>
      </c>
      <c r="H1" s="17" t="s">
        <v>17</v>
      </c>
      <c r="I1" s="17" t="s">
        <v>19</v>
      </c>
      <c r="J1" s="17" t="s">
        <v>21</v>
      </c>
      <c r="K1" s="17" t="s">
        <v>23</v>
      </c>
      <c r="L1" s="17" t="s">
        <v>7</v>
      </c>
      <c r="M1" s="17" t="s">
        <v>7</v>
      </c>
      <c r="N1" s="17" t="s">
        <v>10</v>
      </c>
    </row>
    <row r="2" spans="1:14" ht="15" x14ac:dyDescent="0.25">
      <c r="A2" s="3" t="s">
        <v>0</v>
      </c>
      <c r="B2" s="3" t="s">
        <v>1</v>
      </c>
      <c r="C2" s="3" t="s">
        <v>1</v>
      </c>
      <c r="D2" s="17" t="s">
        <v>14</v>
      </c>
      <c r="E2" s="17" t="s">
        <v>8</v>
      </c>
      <c r="F2" s="6" t="s">
        <v>16</v>
      </c>
      <c r="G2" s="6" t="s">
        <v>5</v>
      </c>
      <c r="H2" s="17" t="s">
        <v>18</v>
      </c>
      <c r="I2" s="17" t="s">
        <v>20</v>
      </c>
      <c r="J2" s="17" t="s">
        <v>22</v>
      </c>
      <c r="K2" s="17" t="s">
        <v>22</v>
      </c>
      <c r="L2" s="17" t="s">
        <v>8</v>
      </c>
      <c r="M2" s="17" t="s">
        <v>9</v>
      </c>
      <c r="N2" s="17" t="s">
        <v>11</v>
      </c>
    </row>
    <row r="3" spans="1:14" x14ac:dyDescent="0.2">
      <c r="A3">
        <v>0</v>
      </c>
      <c r="B3">
        <v>7</v>
      </c>
      <c r="C3">
        <f>B3</f>
        <v>7</v>
      </c>
      <c r="D3" s="18">
        <f>C3/$C$12</f>
        <v>0.31818181818181818</v>
      </c>
      <c r="E3" s="8">
        <f>(1-F3)+F3*EXP(-G3)*POWER(G3,A3)/FACT(A3)</f>
        <v>0.31734664505463195</v>
      </c>
      <c r="F3" s="16">
        <v>0.84885166848160376</v>
      </c>
      <c r="G3" s="16">
        <v>1.6307027226584232</v>
      </c>
      <c r="H3" s="8">
        <f>IFERROR(1/($D3*(1-$D3)),0)</f>
        <v>4.6095238095238091</v>
      </c>
      <c r="I3" s="8">
        <f>POWER(E3-D3,2)</f>
        <v>6.97514152374024E-7</v>
      </c>
      <c r="J3">
        <f>C3*H3*I3</f>
        <v>2.2506456649935172E-5</v>
      </c>
      <c r="K3">
        <f>SUM(J3:J8)</f>
        <v>6.4451149164632543E-2</v>
      </c>
      <c r="L3">
        <f>(1-$F$3)+$F$3*EXP(-$G$3)*POWER($G$3,A3)/FACT(A3)</f>
        <v>0.31734664505463195</v>
      </c>
      <c r="M3">
        <f>L3*$C$12</f>
        <v>6.9816261912019026</v>
      </c>
      <c r="N3">
        <f>POWER(M3-C3,2)/M3</f>
        <v>4.8355045157598418E-5</v>
      </c>
    </row>
    <row r="4" spans="1:14" x14ac:dyDescent="0.2">
      <c r="A4">
        <v>1</v>
      </c>
      <c r="B4">
        <v>6</v>
      </c>
      <c r="C4">
        <f t="shared" ref="C4:C7" si="0">B4</f>
        <v>6</v>
      </c>
      <c r="D4" s="18">
        <f t="shared" ref="D4:D8" si="1">C4/$C$12</f>
        <v>0.27272727272727271</v>
      </c>
      <c r="E4" s="8">
        <f>$F$3*EXP(-$G$3)*POWER($G$3,A4)/FACT(A4)</f>
        <v>0.27102004238477789</v>
      </c>
      <c r="H4" s="8">
        <f t="shared" ref="H4:H8" si="2">IFERROR(1/($D4*(1-$D4)),0)</f>
        <v>5.041666666666667</v>
      </c>
      <c r="I4" s="8">
        <f t="shared" ref="I4:I8" si="3">POWER(E4-D4,2)</f>
        <v>2.9146354423349609E-6</v>
      </c>
      <c r="J4">
        <f t="shared" ref="J4:J8" si="4">C4*H4*I4</f>
        <v>8.8167722130632565E-5</v>
      </c>
      <c r="L4">
        <f>$F$3*EXP(-$G$3)*POWER($G$3,A4)/FACT(A4)</f>
        <v>0.27102004238477789</v>
      </c>
      <c r="M4">
        <f t="shared" ref="M4:M9" si="5">L4*$C$12</f>
        <v>5.962440932465114</v>
      </c>
      <c r="N4">
        <f t="shared" ref="N4:N8" si="6">POWER(M4-C4,2)/M4</f>
        <v>2.3659497344603395E-4</v>
      </c>
    </row>
    <row r="5" spans="1:14" x14ac:dyDescent="0.2">
      <c r="A5">
        <v>2</v>
      </c>
      <c r="B5">
        <v>5</v>
      </c>
      <c r="C5">
        <f t="shared" si="0"/>
        <v>5</v>
      </c>
      <c r="D5" s="18">
        <f t="shared" si="1"/>
        <v>0.22727272727272727</v>
      </c>
      <c r="E5" s="8">
        <f t="shared" ref="E5:E8" si="7">$F$3*EXP(-$G$3)*POWER($G$3,A5)/FACT(A5)</f>
        <v>0.22097656050592929</v>
      </c>
      <c r="H5" s="8">
        <f t="shared" si="2"/>
        <v>5.6941176470588237</v>
      </c>
      <c r="I5" s="8">
        <f t="shared" si="3"/>
        <v>3.9641715955331305E-5</v>
      </c>
      <c r="J5">
        <f t="shared" si="4"/>
        <v>1.1286229719047265E-3</v>
      </c>
      <c r="L5">
        <f t="shared" ref="L5:L8" si="8">$F$3*EXP(-$G$3)*POWER($G$3,A5)/FACT(A5)</f>
        <v>0.22097656050592929</v>
      </c>
      <c r="M5">
        <f t="shared" si="5"/>
        <v>4.8614843311304448</v>
      </c>
      <c r="N5">
        <f t="shared" si="6"/>
        <v>3.9466527536701533E-3</v>
      </c>
    </row>
    <row r="6" spans="1:14" x14ac:dyDescent="0.2">
      <c r="A6">
        <v>3</v>
      </c>
      <c r="B6">
        <v>2</v>
      </c>
      <c r="C6">
        <f t="shared" si="0"/>
        <v>2</v>
      </c>
      <c r="D6" s="18">
        <f t="shared" si="1"/>
        <v>9.0909090909090912E-2</v>
      </c>
      <c r="E6" s="8">
        <f t="shared" si="7"/>
        <v>0.12011569295357089</v>
      </c>
      <c r="H6" s="8">
        <f t="shared" si="2"/>
        <v>12.1</v>
      </c>
      <c r="I6" s="8">
        <f t="shared" si="3"/>
        <v>8.5302560298462175E-4</v>
      </c>
      <c r="J6">
        <f t="shared" si="4"/>
        <v>2.0643219592227844E-2</v>
      </c>
      <c r="L6">
        <f t="shared" si="8"/>
        <v>0.12011569295357089</v>
      </c>
      <c r="M6">
        <f t="shared" si="5"/>
        <v>2.6425452449785594</v>
      </c>
      <c r="N6">
        <f t="shared" si="6"/>
        <v>0.15623739749739146</v>
      </c>
    </row>
    <row r="7" spans="1:14" x14ac:dyDescent="0.2">
      <c r="A7">
        <v>4</v>
      </c>
      <c r="B7">
        <v>2</v>
      </c>
      <c r="C7">
        <f t="shared" si="0"/>
        <v>2</v>
      </c>
      <c r="D7" s="18">
        <f t="shared" si="1"/>
        <v>9.0909090909090912E-2</v>
      </c>
      <c r="E7" s="8">
        <f t="shared" si="7"/>
        <v>4.8968246883347812E-2</v>
      </c>
      <c r="H7" s="8">
        <f t="shared" si="2"/>
        <v>12.1</v>
      </c>
      <c r="I7" s="8">
        <f t="shared" si="3"/>
        <v>1.7590343975917107E-3</v>
      </c>
      <c r="J7">
        <f t="shared" si="4"/>
        <v>4.2568632421719398E-2</v>
      </c>
      <c r="L7">
        <f t="shared" si="8"/>
        <v>4.8968246883347812E-2</v>
      </c>
      <c r="M7">
        <f t="shared" si="5"/>
        <v>1.0773014314336518</v>
      </c>
      <c r="N7">
        <f t="shared" si="6"/>
        <v>0.79028266703535144</v>
      </c>
    </row>
    <row r="8" spans="1:14" x14ac:dyDescent="0.2">
      <c r="A8">
        <v>5</v>
      </c>
      <c r="B8">
        <v>0</v>
      </c>
      <c r="C8">
        <f>SUM(B8:B11)</f>
        <v>0</v>
      </c>
      <c r="D8" s="18">
        <f t="shared" si="1"/>
        <v>0</v>
      </c>
      <c r="E8" s="8">
        <f t="shared" si="7"/>
        <v>1.5970530703297025E-2</v>
      </c>
      <c r="H8" s="8">
        <f t="shared" si="2"/>
        <v>0</v>
      </c>
      <c r="I8" s="8">
        <f t="shared" si="3"/>
        <v>2.5505785094495295E-4</v>
      </c>
      <c r="J8">
        <f t="shared" si="4"/>
        <v>0</v>
      </c>
      <c r="L8">
        <f t="shared" si="8"/>
        <v>1.5970530703297025E-2</v>
      </c>
      <c r="M8">
        <f t="shared" si="5"/>
        <v>0.35135167547253454</v>
      </c>
      <c r="N8">
        <f t="shared" si="6"/>
        <v>0.35135167547253454</v>
      </c>
    </row>
    <row r="9" spans="1:14" x14ac:dyDescent="0.2">
      <c r="A9">
        <v>6</v>
      </c>
      <c r="B9">
        <v>0</v>
      </c>
      <c r="D9" s="18"/>
      <c r="E9" s="8"/>
      <c r="H9" s="7"/>
      <c r="M9">
        <f t="shared" si="5"/>
        <v>0</v>
      </c>
    </row>
    <row r="10" spans="1:14" x14ac:dyDescent="0.2">
      <c r="A10">
        <v>7</v>
      </c>
      <c r="B10">
        <v>0</v>
      </c>
    </row>
    <row r="11" spans="1:14" x14ac:dyDescent="0.2">
      <c r="A11">
        <v>8</v>
      </c>
      <c r="B11">
        <v>0</v>
      </c>
    </row>
    <row r="12" spans="1:14" x14ac:dyDescent="0.2">
      <c r="A12" s="3" t="s">
        <v>6</v>
      </c>
      <c r="B12">
        <f>SUM(B3:B11)</f>
        <v>22</v>
      </c>
      <c r="C12">
        <f t="shared" ref="C12" si="9">SUM(C3:C11)</f>
        <v>22</v>
      </c>
      <c r="L12" s="26" t="s">
        <v>12</v>
      </c>
      <c r="M12" s="26"/>
      <c r="N12" s="5">
        <f>SUM(N3:N11)</f>
        <v>1.3021033427775512</v>
      </c>
    </row>
  </sheetData>
  <mergeCells count="1">
    <mergeCell ref="L12:M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12"/>
  <sheetViews>
    <sheetView workbookViewId="0">
      <selection activeCell="H16" sqref="H16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9" max="9" width="9.85546875" bestFit="1" customWidth="1"/>
    <col min="10" max="11" width="16.5703125" bestFit="1" customWidth="1"/>
  </cols>
  <sheetData>
    <row r="1" spans="1:14" x14ac:dyDescent="0.2">
      <c r="A1" s="3"/>
      <c r="B1" s="4" t="s">
        <v>2</v>
      </c>
      <c r="C1" s="3" t="s">
        <v>3</v>
      </c>
      <c r="D1" s="4" t="s">
        <v>13</v>
      </c>
      <c r="E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7</v>
      </c>
      <c r="M1" s="4" t="s">
        <v>7</v>
      </c>
      <c r="N1" s="4" t="s">
        <v>10</v>
      </c>
    </row>
    <row r="2" spans="1:14" ht="15" x14ac:dyDescent="0.25">
      <c r="A2" s="3" t="s">
        <v>0</v>
      </c>
      <c r="B2" s="3" t="s">
        <v>1</v>
      </c>
      <c r="C2" s="3" t="s">
        <v>1</v>
      </c>
      <c r="D2" s="4" t="s">
        <v>14</v>
      </c>
      <c r="E2" s="4" t="s">
        <v>8</v>
      </c>
      <c r="F2" s="6" t="s">
        <v>16</v>
      </c>
      <c r="G2" s="6" t="s">
        <v>5</v>
      </c>
      <c r="H2" s="4" t="s">
        <v>18</v>
      </c>
      <c r="I2" s="4" t="s">
        <v>20</v>
      </c>
      <c r="J2" s="4" t="s">
        <v>22</v>
      </c>
      <c r="K2" s="4" t="s">
        <v>22</v>
      </c>
      <c r="L2" s="4" t="s">
        <v>8</v>
      </c>
      <c r="M2" s="4" t="s">
        <v>9</v>
      </c>
      <c r="N2" s="4" t="s">
        <v>11</v>
      </c>
    </row>
    <row r="3" spans="1:14" x14ac:dyDescent="0.2">
      <c r="A3">
        <v>0</v>
      </c>
      <c r="B3">
        <v>8</v>
      </c>
      <c r="C3">
        <f>B3</f>
        <v>8</v>
      </c>
      <c r="D3" s="8">
        <f>C3/$C$12</f>
        <v>0.16666666666666666</v>
      </c>
      <c r="E3" s="8">
        <f>(1-F3)+F3*EXP(-G3)*POWER(G3,A3)/FACT(A3)</f>
        <v>0.16405570384966145</v>
      </c>
      <c r="F3" s="1">
        <v>0.90123420687303735</v>
      </c>
      <c r="G3" s="1">
        <v>2.6249276470637217</v>
      </c>
      <c r="H3" s="8">
        <f>IFERROR(1/($D3*(1-$D3)),0)</f>
        <v>7.1999999999999993</v>
      </c>
      <c r="I3" s="8">
        <f>POWER(E3-D3,2)</f>
        <v>6.8171268317837705E-6</v>
      </c>
      <c r="J3" s="8">
        <f>C3*H3*I3</f>
        <v>3.9266650551074515E-4</v>
      </c>
      <c r="K3" s="8">
        <f>SUM(J3:J8)</f>
        <v>0.76634984873555112</v>
      </c>
      <c r="L3" s="8">
        <f>(1-$F$3)+$F$3*EXP(-$G$3)*POWER($G$3,A3)/FACT(A3)</f>
        <v>0.16405570384966145</v>
      </c>
      <c r="M3" s="8">
        <f>L3*$C$12</f>
        <v>7.8746737847837496</v>
      </c>
      <c r="N3" s="8">
        <f>POWER(M3-C3,2)/M3</f>
        <v>1.9945791596827711E-3</v>
      </c>
    </row>
    <row r="4" spans="1:14" x14ac:dyDescent="0.2">
      <c r="A4">
        <v>1</v>
      </c>
      <c r="B4">
        <v>8</v>
      </c>
      <c r="C4">
        <f t="shared" ref="C4:C7" si="0">B4</f>
        <v>8</v>
      </c>
      <c r="D4" s="8">
        <f t="shared" ref="D4:D8" si="1">C4/$C$12</f>
        <v>0.16666666666666666</v>
      </c>
      <c r="E4" s="8">
        <f>$F$3*EXP(-$G$3)*POWER($G$3,A4)/FACT(A4)</f>
        <v>0.17138129173033417</v>
      </c>
      <c r="H4" s="8">
        <f t="shared" ref="H4:H8" si="2">IFERROR(1/($D4*(1-$D4)),0)</f>
        <v>7.1999999999999993</v>
      </c>
      <c r="I4" s="8">
        <f t="shared" ref="I4:I8" si="3">POWER(E4-D4,2)</f>
        <v>2.2227689490961927E-5</v>
      </c>
      <c r="J4" s="8">
        <f t="shared" ref="J4:J8" si="4">C4*H4*I4</f>
        <v>1.2803149146794069E-3</v>
      </c>
      <c r="L4" s="8">
        <f>$F$3*EXP(-$G$3)*POWER($G$3,A4)/FACT(A4)</f>
        <v>0.17138129173033417</v>
      </c>
      <c r="M4" s="8">
        <f t="shared" ref="M4:M8" si="5">L4*$C$12</f>
        <v>8.2263020030560412</v>
      </c>
      <c r="N4" s="8">
        <f t="shared" ref="N4:N8" si="6">POWER(M4-C4,2)/M4</f>
        <v>6.2254700311453661E-3</v>
      </c>
    </row>
    <row r="5" spans="1:14" x14ac:dyDescent="0.2">
      <c r="A5">
        <v>2</v>
      </c>
      <c r="B5">
        <v>13</v>
      </c>
      <c r="C5">
        <f t="shared" si="0"/>
        <v>13</v>
      </c>
      <c r="D5" s="8">
        <f t="shared" si="1"/>
        <v>0.27083333333333331</v>
      </c>
      <c r="E5" s="8">
        <f t="shared" ref="E5:E8" si="7">$F$3*EXP(-$G$3)*POWER($G$3,A5)/FACT(A5)</f>
        <v>0.22493174542622366</v>
      </c>
      <c r="H5" s="8">
        <f t="shared" si="2"/>
        <v>5.0637362637362635</v>
      </c>
      <c r="I5" s="8">
        <f t="shared" si="3"/>
        <v>2.1069557723941159E-3</v>
      </c>
      <c r="J5" s="8">
        <f t="shared" si="4"/>
        <v>0.13869788855988693</v>
      </c>
      <c r="L5" s="8">
        <f t="shared" ref="L5:L8" si="8">$F$3*EXP(-$G$3)*POWER($G$3,A5)/FACT(A5)</f>
        <v>0.22493174542622366</v>
      </c>
      <c r="M5" s="8">
        <f t="shared" si="5"/>
        <v>10.796723780458736</v>
      </c>
      <c r="N5" s="8">
        <f t="shared" si="6"/>
        <v>0.44962029207250753</v>
      </c>
    </row>
    <row r="6" spans="1:14" x14ac:dyDescent="0.2">
      <c r="A6">
        <v>3</v>
      </c>
      <c r="B6">
        <v>6</v>
      </c>
      <c r="C6">
        <f t="shared" si="0"/>
        <v>6</v>
      </c>
      <c r="D6" s="8">
        <f t="shared" si="1"/>
        <v>0.125</v>
      </c>
      <c r="E6" s="8">
        <f t="shared" si="7"/>
        <v>0.19680985242386442</v>
      </c>
      <c r="H6" s="8">
        <f t="shared" si="2"/>
        <v>9.1428571428571423</v>
      </c>
      <c r="I6" s="8">
        <f t="shared" si="3"/>
        <v>5.1566549051371875E-3</v>
      </c>
      <c r="J6" s="8">
        <f t="shared" si="4"/>
        <v>0.2828793547960971</v>
      </c>
      <c r="L6" s="8">
        <f t="shared" si="8"/>
        <v>0.19680985242386442</v>
      </c>
      <c r="M6" s="8">
        <f t="shared" si="5"/>
        <v>9.4468729163454928</v>
      </c>
      <c r="N6" s="8">
        <f t="shared" si="6"/>
        <v>1.2576577462875622</v>
      </c>
    </row>
    <row r="7" spans="1:14" x14ac:dyDescent="0.2">
      <c r="A7">
        <v>4</v>
      </c>
      <c r="B7">
        <v>6</v>
      </c>
      <c r="C7">
        <f t="shared" si="0"/>
        <v>6</v>
      </c>
      <c r="D7" s="8">
        <f t="shared" si="1"/>
        <v>0.125</v>
      </c>
      <c r="E7" s="8">
        <f t="shared" si="7"/>
        <v>0.12915290571048318</v>
      </c>
      <c r="H7" s="8">
        <f t="shared" si="2"/>
        <v>9.1428571428571423</v>
      </c>
      <c r="I7" s="8">
        <f t="shared" si="3"/>
        <v>1.7246625840163846E-5</v>
      </c>
      <c r="J7" s="8">
        <f t="shared" si="4"/>
        <v>9.4610061751755951E-4</v>
      </c>
      <c r="L7" s="8">
        <f t="shared" si="8"/>
        <v>0.12915290571048318</v>
      </c>
      <c r="M7" s="8">
        <f t="shared" si="5"/>
        <v>6.1993394741031924</v>
      </c>
      <c r="N7" s="8">
        <f t="shared" si="6"/>
        <v>6.4097515713939244E-3</v>
      </c>
    </row>
    <row r="8" spans="1:14" x14ac:dyDescent="0.2">
      <c r="A8">
        <v>5</v>
      </c>
      <c r="B8">
        <v>3</v>
      </c>
      <c r="C8">
        <f>SUM(B8:B11)</f>
        <v>7</v>
      </c>
      <c r="D8" s="8">
        <f t="shared" si="1"/>
        <v>0.14583333333333334</v>
      </c>
      <c r="E8" s="8">
        <f t="shared" si="7"/>
        <v>6.7803406579612271E-2</v>
      </c>
      <c r="H8" s="8">
        <f t="shared" si="2"/>
        <v>8.0278745644599301</v>
      </c>
      <c r="I8" s="8">
        <f t="shared" si="3"/>
        <v>6.0886694691910754E-3</v>
      </c>
      <c r="J8" s="8">
        <f t="shared" si="4"/>
        <v>0.34215352334185944</v>
      </c>
      <c r="L8" s="8">
        <f t="shared" si="8"/>
        <v>6.7803406579612271E-2</v>
      </c>
      <c r="M8" s="8">
        <f t="shared" si="5"/>
        <v>3.2545635158213893</v>
      </c>
      <c r="N8" s="8">
        <f t="shared" si="6"/>
        <v>4.310345884730955</v>
      </c>
    </row>
    <row r="9" spans="1:14" x14ac:dyDescent="0.2">
      <c r="A9">
        <v>6</v>
      </c>
      <c r="B9">
        <v>3</v>
      </c>
      <c r="E9" s="8"/>
    </row>
    <row r="10" spans="1:14" x14ac:dyDescent="0.2">
      <c r="A10">
        <v>7</v>
      </c>
      <c r="B10">
        <v>0</v>
      </c>
    </row>
    <row r="11" spans="1:14" x14ac:dyDescent="0.2">
      <c r="A11">
        <v>8</v>
      </c>
      <c r="B11">
        <v>1</v>
      </c>
    </row>
    <row r="12" spans="1:14" x14ac:dyDescent="0.2">
      <c r="A12" s="3" t="s">
        <v>6</v>
      </c>
      <c r="B12">
        <f>SUM(B3:B11)</f>
        <v>48</v>
      </c>
      <c r="C12">
        <f t="shared" ref="C12" si="9">SUM(C3:C11)</f>
        <v>48</v>
      </c>
      <c r="L12" s="26" t="s">
        <v>12</v>
      </c>
      <c r="M12" s="26"/>
      <c r="N12" s="5">
        <f>SUM(N3:N11)</f>
        <v>6.0322537238532465</v>
      </c>
    </row>
  </sheetData>
  <mergeCells count="1">
    <mergeCell ref="L12:M1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13"/>
  <sheetViews>
    <sheetView topLeftCell="C1" workbookViewId="0">
      <selection activeCell="J3" sqref="J3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  <col min="7" max="7" width="14.85546875" customWidth="1"/>
    <col min="15" max="15" width="14.42578125" customWidth="1"/>
    <col min="16" max="16" width="14.7109375" customWidth="1"/>
  </cols>
  <sheetData>
    <row r="1" spans="1:19" x14ac:dyDescent="0.2">
      <c r="A1" s="3"/>
      <c r="B1" s="4" t="s">
        <v>2</v>
      </c>
      <c r="C1" s="4" t="s">
        <v>3</v>
      </c>
      <c r="J1" s="27" t="s">
        <v>26</v>
      </c>
      <c r="K1" s="27"/>
      <c r="L1" s="4" t="s">
        <v>7</v>
      </c>
      <c r="M1" s="4" t="s">
        <v>7</v>
      </c>
      <c r="N1" s="4" t="s">
        <v>28</v>
      </c>
      <c r="O1" s="28" t="s">
        <v>29</v>
      </c>
      <c r="P1" s="28"/>
      <c r="Q1" s="4" t="s">
        <v>7</v>
      </c>
      <c r="R1" s="4" t="s">
        <v>7</v>
      </c>
      <c r="S1" s="4" t="s">
        <v>28</v>
      </c>
    </row>
    <row r="2" spans="1:19" x14ac:dyDescent="0.2">
      <c r="A2" s="3" t="s">
        <v>0</v>
      </c>
      <c r="B2" s="3" t="s">
        <v>1</v>
      </c>
      <c r="C2" s="3" t="s">
        <v>1</v>
      </c>
      <c r="J2" s="1" t="s">
        <v>24</v>
      </c>
      <c r="K2" s="1" t="s">
        <v>25</v>
      </c>
      <c r="L2" s="4" t="s">
        <v>8</v>
      </c>
      <c r="M2" s="4" t="s">
        <v>9</v>
      </c>
      <c r="N2" s="4" t="s">
        <v>11</v>
      </c>
      <c r="O2" s="4" t="s">
        <v>24</v>
      </c>
      <c r="P2" s="4" t="s">
        <v>25</v>
      </c>
      <c r="Q2" s="4" t="s">
        <v>8</v>
      </c>
      <c r="R2" s="4" t="s">
        <v>9</v>
      </c>
      <c r="S2" s="4" t="s">
        <v>11</v>
      </c>
    </row>
    <row r="3" spans="1:19" x14ac:dyDescent="0.2">
      <c r="A3">
        <v>0</v>
      </c>
      <c r="B3">
        <v>8</v>
      </c>
      <c r="C3">
        <f>B3</f>
        <v>8</v>
      </c>
      <c r="D3" s="1">
        <f>C3*A3</f>
        <v>0</v>
      </c>
      <c r="E3">
        <f>A3-$H$3</f>
        <v>-1.875</v>
      </c>
      <c r="F3">
        <f>E3^2</f>
        <v>3.515625</v>
      </c>
      <c r="G3">
        <f>C3*F3</f>
        <v>28.125</v>
      </c>
      <c r="H3">
        <f>D12/C12</f>
        <v>1.875</v>
      </c>
      <c r="I3">
        <f>G12/C12</f>
        <v>2.4593750000000001</v>
      </c>
      <c r="J3">
        <f>H3^2/(I3-H3)</f>
        <v>6.0160427807486618</v>
      </c>
      <c r="K3">
        <f>J3*H3</f>
        <v>11.280080213903741</v>
      </c>
      <c r="L3" s="7">
        <f>POWER(J3/(J3+1),K3)</f>
        <v>0.17648241463876008</v>
      </c>
      <c r="M3" s="8">
        <f>L3*$C$12</f>
        <v>7.0592965855504026</v>
      </c>
      <c r="N3" s="8">
        <f>(C3-M3)^2/M3</f>
        <v>0.1253556786052126</v>
      </c>
      <c r="O3">
        <f>(H3^2-I3/C12)/(I3-H3)</f>
        <v>5.910828877005347</v>
      </c>
      <c r="P3">
        <f>O3*H3</f>
        <v>11.082804144385026</v>
      </c>
      <c r="Q3" s="7">
        <f>POWER(O3/(O3+1),P3)</f>
        <v>0.17688044716413737</v>
      </c>
      <c r="R3" s="8">
        <f>Q3*$C$12</f>
        <v>7.0752178865654951</v>
      </c>
      <c r="S3" s="8">
        <f>(C3-R3)^2/R3</f>
        <v>0.12087570602628291</v>
      </c>
    </row>
    <row r="4" spans="1:19" x14ac:dyDescent="0.2">
      <c r="A4">
        <v>1</v>
      </c>
      <c r="B4">
        <v>13</v>
      </c>
      <c r="C4">
        <f t="shared" ref="C4:C7" si="0">B4</f>
        <v>13</v>
      </c>
      <c r="D4" s="1">
        <f t="shared" ref="D4:D8" si="1">C4*A4</f>
        <v>13</v>
      </c>
      <c r="E4">
        <f t="shared" ref="E4:E8" si="2">A4-$H$3</f>
        <v>-0.875</v>
      </c>
      <c r="F4">
        <f t="shared" ref="F4:F8" si="3">E4^2</f>
        <v>0.765625</v>
      </c>
      <c r="G4">
        <f t="shared" ref="G4:G8" si="4">C4*F4</f>
        <v>9.953125</v>
      </c>
      <c r="L4" s="7">
        <f>L3*K3/(J3+1)</f>
        <v>0.28374054373371532</v>
      </c>
      <c r="M4" s="8">
        <f t="shared" ref="M4:M8" si="5">L4*$C$12</f>
        <v>11.349621749348612</v>
      </c>
      <c r="N4" s="8">
        <f t="shared" ref="N4:N8" si="6">(C4-M4)^2/M4</f>
        <v>0.23998582775496088</v>
      </c>
      <c r="Q4" s="7">
        <f>Q3*P3/(O3+1)</f>
        <v>0.28366081519020969</v>
      </c>
      <c r="R4" s="8">
        <f t="shared" ref="R4:R8" si="7">Q4*$C$12</f>
        <v>11.346432607608389</v>
      </c>
      <c r="S4" s="8">
        <f t="shared" ref="S4:S8" si="8">(C4-R4)^2/R4</f>
        <v>0.24098192055072087</v>
      </c>
    </row>
    <row r="5" spans="1:19" x14ac:dyDescent="0.2">
      <c r="A5">
        <v>2</v>
      </c>
      <c r="B5">
        <v>6</v>
      </c>
      <c r="C5">
        <f t="shared" si="0"/>
        <v>6</v>
      </c>
      <c r="D5" s="1">
        <f t="shared" si="1"/>
        <v>12</v>
      </c>
      <c r="E5">
        <f t="shared" si="2"/>
        <v>0.125</v>
      </c>
      <c r="F5">
        <f t="shared" si="3"/>
        <v>1.5625E-2</v>
      </c>
      <c r="G5">
        <f t="shared" si="4"/>
        <v>9.375E-2</v>
      </c>
      <c r="L5" s="7">
        <f>L3*$K$3*($K$3+1)/(FACT(A5)*POWER($J$3+1,A5))</f>
        <v>0.24831352557793845</v>
      </c>
      <c r="M5" s="8">
        <f t="shared" si="5"/>
        <v>9.9325410231175386</v>
      </c>
      <c r="N5" s="8">
        <f t="shared" si="6"/>
        <v>1.556991193140661</v>
      </c>
      <c r="Q5" s="7">
        <f>$Q$3*$P$3*($P$3+1)/(FACT(A5)*POWER($O$3+1,A5))</f>
        <v>0.24797445678217223</v>
      </c>
      <c r="R5" s="8">
        <f t="shared" si="7"/>
        <v>9.918978271286889</v>
      </c>
      <c r="S5" s="8">
        <f t="shared" si="8"/>
        <v>1.5483843467303184</v>
      </c>
    </row>
    <row r="6" spans="1:19" x14ac:dyDescent="0.2">
      <c r="A6">
        <v>3</v>
      </c>
      <c r="B6">
        <v>6</v>
      </c>
      <c r="C6">
        <f t="shared" si="0"/>
        <v>6</v>
      </c>
      <c r="D6" s="1">
        <f t="shared" si="1"/>
        <v>18</v>
      </c>
      <c r="E6">
        <f t="shared" si="2"/>
        <v>1.125</v>
      </c>
      <c r="F6">
        <f t="shared" si="3"/>
        <v>1.265625</v>
      </c>
      <c r="G6">
        <f t="shared" si="4"/>
        <v>7.59375</v>
      </c>
      <c r="L6" s="7">
        <f>L3*$K$3*($K$3+1)*($K$3+2)/(FACT(A6)*POWER(($J$3+1),A6))</f>
        <v>0.15667063048326038</v>
      </c>
      <c r="M6" s="8">
        <f t="shared" si="5"/>
        <v>6.266825219330415</v>
      </c>
      <c r="N6" s="8">
        <f t="shared" si="6"/>
        <v>1.1360728148459686E-2</v>
      </c>
      <c r="Q6" s="7">
        <f>$Q$3*$P$3*($P$3+1)*(P3+2)/(FACT(A6)*POWER($O$3+1,A6))</f>
        <v>0.15647911939506887</v>
      </c>
      <c r="R6" s="8">
        <f t="shared" si="7"/>
        <v>6.2591647758027547</v>
      </c>
      <c r="S6" s="8">
        <f t="shared" si="8"/>
        <v>1.0730885577026179E-2</v>
      </c>
    </row>
    <row r="7" spans="1:19" x14ac:dyDescent="0.2">
      <c r="A7">
        <v>4</v>
      </c>
      <c r="B7">
        <v>3</v>
      </c>
      <c r="C7">
        <f t="shared" si="0"/>
        <v>3</v>
      </c>
      <c r="D7" s="1">
        <f t="shared" si="1"/>
        <v>12</v>
      </c>
      <c r="E7">
        <f t="shared" si="2"/>
        <v>2.125</v>
      </c>
      <c r="F7">
        <f t="shared" si="3"/>
        <v>4.515625</v>
      </c>
      <c r="G7">
        <f t="shared" si="4"/>
        <v>13.546875</v>
      </c>
      <c r="L7" s="7">
        <f>L3*$K$3*($K$3+1)*($K$3+2)*($K$3+3)/(FACT(A7)*POWER(($J$3+1),A7))</f>
        <v>7.971976655425618E-2</v>
      </c>
      <c r="M7" s="8">
        <f t="shared" si="5"/>
        <v>3.1887906621702471</v>
      </c>
      <c r="N7" s="8">
        <f t="shared" si="6"/>
        <v>1.1177251158413445E-2</v>
      </c>
      <c r="Q7" s="7">
        <f>$Q$3*$P$3*($P$3+1)*(P3+2)*(P3+3)/(FACT(A7)*POWER($O$3+1,A7))</f>
        <v>7.9717817874890851E-2</v>
      </c>
      <c r="R7" s="8">
        <f t="shared" si="7"/>
        <v>3.188712714995634</v>
      </c>
      <c r="S7" s="8">
        <f t="shared" si="8"/>
        <v>1.1168296420542279E-2</v>
      </c>
    </row>
    <row r="8" spans="1:19" x14ac:dyDescent="0.2">
      <c r="A8">
        <v>5</v>
      </c>
      <c r="B8">
        <v>3</v>
      </c>
      <c r="C8">
        <f>SUM(B8:B11)</f>
        <v>4</v>
      </c>
      <c r="D8" s="1">
        <f t="shared" si="1"/>
        <v>20</v>
      </c>
      <c r="E8">
        <f t="shared" si="2"/>
        <v>3.125</v>
      </c>
      <c r="F8">
        <f t="shared" si="3"/>
        <v>9.765625</v>
      </c>
      <c r="G8">
        <f t="shared" si="4"/>
        <v>39.0625</v>
      </c>
      <c r="L8" s="7">
        <f>L3*$K$3*($K$3+1)*($K$3+2)*($K$3+3)*($K$3+4)/(FACT(A8)*POWER(($J$3+1),A8))</f>
        <v>3.4723973774080451E-2</v>
      </c>
      <c r="M8" s="8">
        <f t="shared" si="5"/>
        <v>1.3889589509632181</v>
      </c>
      <c r="N8" s="8">
        <f t="shared" si="6"/>
        <v>4.9083778574069887</v>
      </c>
      <c r="Q8" s="7">
        <f>$Q$3*$P$3*($P$3+1)*(P3+2)*(P3+3)*(P3+4)/(FACT(A8)*POWER($O$3+1,A8))</f>
        <v>3.4796643216717986E-2</v>
      </c>
      <c r="R8" s="8">
        <f t="shared" si="7"/>
        <v>1.3918657286687195</v>
      </c>
      <c r="S8" s="8">
        <f t="shared" si="8"/>
        <v>4.8872274366572857</v>
      </c>
    </row>
    <row r="9" spans="1:19" x14ac:dyDescent="0.2">
      <c r="A9">
        <v>6</v>
      </c>
      <c r="B9">
        <v>0</v>
      </c>
      <c r="L9" s="7"/>
      <c r="Q9" s="7">
        <f>SUM(Q3:Q8)</f>
        <v>0.97950929962319688</v>
      </c>
    </row>
    <row r="10" spans="1:19" x14ac:dyDescent="0.2">
      <c r="A10">
        <v>7</v>
      </c>
      <c r="B10">
        <v>1</v>
      </c>
    </row>
    <row r="11" spans="1:19" x14ac:dyDescent="0.2">
      <c r="A11">
        <v>8</v>
      </c>
      <c r="B11">
        <v>0</v>
      </c>
    </row>
    <row r="12" spans="1:19" x14ac:dyDescent="0.2">
      <c r="A12" s="3" t="s">
        <v>6</v>
      </c>
      <c r="B12">
        <f>SUM(B3:B11)</f>
        <v>40</v>
      </c>
      <c r="C12">
        <f t="shared" ref="C12" si="9">SUM(C3:C11)</f>
        <v>40</v>
      </c>
      <c r="D12" s="1">
        <f>SUM(D3:D8)</f>
        <v>75</v>
      </c>
      <c r="G12" s="1">
        <f>SUM(G3:G8)</f>
        <v>98.375</v>
      </c>
      <c r="L12" s="26" t="s">
        <v>12</v>
      </c>
      <c r="M12" s="26"/>
      <c r="N12" s="9">
        <f>SUM(N3:N11)</f>
        <v>6.8532485362146964</v>
      </c>
      <c r="Q12" s="26" t="s">
        <v>12</v>
      </c>
      <c r="R12" s="26"/>
      <c r="S12" s="9">
        <f>SUM(S3:S11)</f>
        <v>6.819368591962176</v>
      </c>
    </row>
    <row r="13" spans="1:19" x14ac:dyDescent="0.2">
      <c r="D13" s="1">
        <f>D12/C12</f>
        <v>1.875</v>
      </c>
    </row>
  </sheetData>
  <mergeCells count="4">
    <mergeCell ref="L12:M12"/>
    <mergeCell ref="J1:K1"/>
    <mergeCell ref="O1:P1"/>
    <mergeCell ref="Q12:R1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S12"/>
  <sheetViews>
    <sheetView topLeftCell="B1" workbookViewId="0">
      <selection activeCell="B3" sqref="B3:B11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  <col min="7" max="7" width="14.85546875" customWidth="1"/>
    <col min="15" max="15" width="14.42578125" customWidth="1"/>
    <col min="16" max="16" width="14.7109375" customWidth="1"/>
  </cols>
  <sheetData>
    <row r="1" spans="1:19" x14ac:dyDescent="0.2">
      <c r="A1" s="3"/>
      <c r="B1" s="4" t="s">
        <v>2</v>
      </c>
      <c r="C1" s="4" t="s">
        <v>3</v>
      </c>
      <c r="J1" s="27" t="s">
        <v>26</v>
      </c>
      <c r="K1" s="27"/>
      <c r="L1" s="4" t="s">
        <v>7</v>
      </c>
      <c r="M1" s="4" t="s">
        <v>7</v>
      </c>
      <c r="N1" s="4" t="s">
        <v>28</v>
      </c>
      <c r="O1" s="28" t="s">
        <v>29</v>
      </c>
      <c r="P1" s="28"/>
      <c r="Q1" s="4" t="s">
        <v>7</v>
      </c>
      <c r="R1" s="4" t="s">
        <v>7</v>
      </c>
      <c r="S1" s="4" t="s">
        <v>28</v>
      </c>
    </row>
    <row r="2" spans="1:19" x14ac:dyDescent="0.2">
      <c r="A2" s="3" t="s">
        <v>0</v>
      </c>
      <c r="B2" s="3" t="s">
        <v>1</v>
      </c>
      <c r="C2" s="3" t="s">
        <v>1</v>
      </c>
      <c r="J2" s="1" t="s">
        <v>24</v>
      </c>
      <c r="K2" s="1" t="s">
        <v>25</v>
      </c>
      <c r="L2" s="4" t="s">
        <v>8</v>
      </c>
      <c r="M2" s="4" t="s">
        <v>9</v>
      </c>
      <c r="N2" s="4" t="s">
        <v>11</v>
      </c>
      <c r="O2" s="4" t="s">
        <v>24</v>
      </c>
      <c r="P2" s="4" t="s">
        <v>25</v>
      </c>
      <c r="Q2" s="4" t="s">
        <v>8</v>
      </c>
      <c r="R2" s="4" t="s">
        <v>9</v>
      </c>
      <c r="S2" s="4" t="s">
        <v>11</v>
      </c>
    </row>
    <row r="3" spans="1:19" x14ac:dyDescent="0.2">
      <c r="A3">
        <v>0</v>
      </c>
      <c r="B3">
        <v>16</v>
      </c>
      <c r="C3">
        <f>B3</f>
        <v>16</v>
      </c>
      <c r="D3" s="1">
        <f>C3*A3</f>
        <v>0</v>
      </c>
      <c r="E3">
        <f>A3-$H$3</f>
        <v>-0.73809523809523814</v>
      </c>
      <c r="F3">
        <f>E3^2</f>
        <v>0.54478458049886624</v>
      </c>
      <c r="G3">
        <f>C3*F3</f>
        <v>8.7165532879818599</v>
      </c>
      <c r="H3">
        <f>D12/C12</f>
        <v>0.73809523809523814</v>
      </c>
      <c r="I3">
        <f>G12/C12</f>
        <v>0.43140589569161003</v>
      </c>
      <c r="J3">
        <f>H3^2/(I3-H3)</f>
        <v>-1.7763401109057302</v>
      </c>
      <c r="K3">
        <f>J3*H3</f>
        <v>-1.3111081770970867</v>
      </c>
      <c r="L3" s="7">
        <f>POWER(J3/(J3+1),K3)</f>
        <v>0.33782405580359415</v>
      </c>
      <c r="M3" s="8">
        <f>L3*$C$12</f>
        <v>14.188610343750954</v>
      </c>
      <c r="N3" s="8">
        <f>(C3-M3)^2/M3</f>
        <v>0.23125115196437385</v>
      </c>
      <c r="O3">
        <f>(H3^2-I3/C12)/(I3-H3)</f>
        <v>-1.7428483408150692</v>
      </c>
      <c r="P3">
        <f>O3*H3</f>
        <v>-1.2863880610777894</v>
      </c>
      <c r="Q3" s="7">
        <f>POWER(O3/(O3+1),P3)</f>
        <v>0.33386741804659936</v>
      </c>
      <c r="R3" s="8">
        <f>Q3*$C$12</f>
        <v>14.022431557957173</v>
      </c>
      <c r="S3" s="8">
        <f>(C3-R3)^2/R3</f>
        <v>0.27889435058390311</v>
      </c>
    </row>
    <row r="4" spans="1:19" x14ac:dyDescent="0.2">
      <c r="A4">
        <v>1</v>
      </c>
      <c r="B4">
        <v>21</v>
      </c>
      <c r="C4">
        <f t="shared" ref="C4:C7" si="0">B4</f>
        <v>21</v>
      </c>
      <c r="D4" s="1">
        <f t="shared" ref="D4:D8" si="1">C4*A4</f>
        <v>21</v>
      </c>
      <c r="E4">
        <f t="shared" ref="E4:E8" si="2">A4-$H$3</f>
        <v>0.26190476190476186</v>
      </c>
      <c r="F4">
        <f t="shared" ref="F4:F8" si="3">E4^2</f>
        <v>6.8594104308389997E-2</v>
      </c>
      <c r="G4">
        <f t="shared" ref="G4:G8" si="4">C4*F4</f>
        <v>1.44047619047619</v>
      </c>
      <c r="L4" s="7">
        <f>L3*K3/(J3+1)</f>
        <v>0.57052814322249845</v>
      </c>
      <c r="M4" s="8">
        <f t="shared" ref="M4:M8" si="5">L4*$C$12</f>
        <v>23.962182015344936</v>
      </c>
      <c r="N4" s="8">
        <f t="shared" ref="N4:N8" si="6">(C4-M4)^2/M4</f>
        <v>0.36618210672191487</v>
      </c>
      <c r="Q4" s="7">
        <f>Q3*P3/(O3+1)</f>
        <v>0.57815712435565869</v>
      </c>
      <c r="R4" s="8">
        <f t="shared" ref="R4:R8" si="7">Q4*$C$12</f>
        <v>24.282599222937666</v>
      </c>
      <c r="S4" s="8">
        <f t="shared" ref="S4:S8" si="8">(C4-R4)^2/R4</f>
        <v>0.44375223424403132</v>
      </c>
    </row>
    <row r="5" spans="1:19" x14ac:dyDescent="0.2">
      <c r="A5">
        <v>2</v>
      </c>
      <c r="B5">
        <v>5</v>
      </c>
      <c r="C5">
        <f t="shared" si="0"/>
        <v>5</v>
      </c>
      <c r="D5" s="1">
        <f t="shared" si="1"/>
        <v>10</v>
      </c>
      <c r="E5">
        <f t="shared" si="2"/>
        <v>1.2619047619047619</v>
      </c>
      <c r="F5">
        <f t="shared" si="3"/>
        <v>1.5924036281179137</v>
      </c>
      <c r="G5">
        <f t="shared" si="4"/>
        <v>7.9620181405895689</v>
      </c>
      <c r="L5" s="7">
        <f>L3*$K$3*($K$3+1)/(FACT(A5)*POWER($J$3+1,A5))</f>
        <v>0.11431585726870305</v>
      </c>
      <c r="M5" s="8">
        <f t="shared" si="5"/>
        <v>4.8012660052855285</v>
      </c>
      <c r="N5" s="8">
        <f t="shared" si="6"/>
        <v>8.2259971873445154E-3</v>
      </c>
      <c r="Q5" s="7">
        <f>$Q$3*$P$3*($P$3+1)/(FACT(A5)*POWER($O$3+1,A5))</f>
        <v>0.11144757869476592</v>
      </c>
      <c r="R5" s="8">
        <f t="shared" si="7"/>
        <v>4.6807983051801685</v>
      </c>
      <c r="S5" s="8">
        <f t="shared" si="8"/>
        <v>2.1767595041019615E-2</v>
      </c>
    </row>
    <row r="6" spans="1:19" x14ac:dyDescent="0.2">
      <c r="A6">
        <v>3</v>
      </c>
      <c r="B6">
        <v>0</v>
      </c>
      <c r="C6">
        <f t="shared" si="0"/>
        <v>0</v>
      </c>
      <c r="D6" s="1">
        <f t="shared" si="1"/>
        <v>0</v>
      </c>
      <c r="E6">
        <f t="shared" si="2"/>
        <v>2.2619047619047619</v>
      </c>
      <c r="F6">
        <f t="shared" si="3"/>
        <v>5.1162131519274379</v>
      </c>
      <c r="G6">
        <f t="shared" si="4"/>
        <v>0</v>
      </c>
      <c r="L6" s="7">
        <f>L3*$K$3*($K$3+1)*($K$3+2)/(FACT(A6)*POWER(($J$3+1),A6))</f>
        <v>-3.3813040699678915E-2</v>
      </c>
      <c r="M6" s="8">
        <f t="shared" si="5"/>
        <v>-1.4201477093865145</v>
      </c>
      <c r="N6" s="8">
        <f t="shared" si="6"/>
        <v>-1.4201477093865145</v>
      </c>
      <c r="Q6" s="7">
        <f>$Q$3*$P$3*($P$3+1)*(P3+2)/(FACT(A6)*POWER($O$3+1,A6))</f>
        <v>-3.5687106125096443E-2</v>
      </c>
      <c r="R6" s="8">
        <f t="shared" si="7"/>
        <v>-1.4988584572540506</v>
      </c>
      <c r="S6" s="8">
        <f t="shared" si="8"/>
        <v>-1.4988584572540506</v>
      </c>
    </row>
    <row r="7" spans="1:19" x14ac:dyDescent="0.2">
      <c r="A7">
        <v>4</v>
      </c>
      <c r="B7">
        <v>0</v>
      </c>
      <c r="C7">
        <f t="shared" si="0"/>
        <v>0</v>
      </c>
      <c r="D7" s="1">
        <f t="shared" si="1"/>
        <v>0</v>
      </c>
      <c r="E7">
        <f t="shared" si="2"/>
        <v>3.2619047619047619</v>
      </c>
      <c r="F7">
        <f t="shared" si="3"/>
        <v>10.640022675736962</v>
      </c>
      <c r="G7">
        <f t="shared" si="4"/>
        <v>0</v>
      </c>
      <c r="L7" s="7">
        <f>L3*$K$3*($K$3+1)*($K$3+2)*($K$3+3)/(FACT(A7)*POWER(($J$3+1),A7))</f>
        <v>1.8389674558534269E-2</v>
      </c>
      <c r="M7" s="8">
        <f t="shared" si="5"/>
        <v>0.77236633145843925</v>
      </c>
      <c r="N7" s="8">
        <f t="shared" si="6"/>
        <v>0.77236633145843925</v>
      </c>
      <c r="Q7" s="7">
        <f>$Q$3*$P$3*($P$3+1)*(P3+2)*(P3+3)/(FACT(A7)*POWER($O$3+1,A7))</f>
        <v>2.058086683428878E-2</v>
      </c>
      <c r="R7" s="8">
        <f t="shared" si="7"/>
        <v>0.86439640704012877</v>
      </c>
      <c r="S7" s="8">
        <f t="shared" si="8"/>
        <v>0.86439640704012877</v>
      </c>
    </row>
    <row r="8" spans="1:19" x14ac:dyDescent="0.2">
      <c r="A8">
        <v>5</v>
      </c>
      <c r="B8">
        <v>0</v>
      </c>
      <c r="C8">
        <f>SUM(B8:B11)</f>
        <v>0</v>
      </c>
      <c r="D8" s="1">
        <f t="shared" si="1"/>
        <v>0</v>
      </c>
      <c r="E8">
        <f t="shared" si="2"/>
        <v>4.2619047619047619</v>
      </c>
      <c r="F8">
        <f t="shared" si="3"/>
        <v>18.163832199546484</v>
      </c>
      <c r="G8">
        <f t="shared" si="4"/>
        <v>0</v>
      </c>
      <c r="L8" s="7">
        <f>L3*$K$3*($K$3+1)*($K$3+2)*($K$3+3)*($K$3+4)/(FACT(A8)*POWER(($J$3+1),A8))</f>
        <v>-1.2738706876448619E-2</v>
      </c>
      <c r="M8" s="8">
        <f t="shared" si="5"/>
        <v>-0.535025688810842</v>
      </c>
      <c r="N8" s="8">
        <f t="shared" si="6"/>
        <v>-0.535025688810842</v>
      </c>
      <c r="Q8" s="7">
        <f>$Q$3*$P$3*($P$3+1)*(P3+2)*(P3+3)*(P3+4)/(FACT(A8)*POWER($O$3+1,A8))</f>
        <v>-1.5036308997773633E-2</v>
      </c>
      <c r="R8" s="8">
        <f t="shared" si="7"/>
        <v>-0.63152497790649254</v>
      </c>
      <c r="S8" s="8">
        <f t="shared" si="8"/>
        <v>-0.63152497790649254</v>
      </c>
    </row>
    <row r="9" spans="1:19" x14ac:dyDescent="0.2">
      <c r="A9">
        <v>6</v>
      </c>
      <c r="B9">
        <v>0</v>
      </c>
      <c r="L9" s="7"/>
      <c r="Q9" s="7"/>
    </row>
    <row r="10" spans="1:19" x14ac:dyDescent="0.2">
      <c r="A10">
        <v>7</v>
      </c>
      <c r="B10">
        <v>0</v>
      </c>
    </row>
    <row r="11" spans="1:19" x14ac:dyDescent="0.2">
      <c r="A11">
        <v>8</v>
      </c>
      <c r="B11">
        <v>0</v>
      </c>
    </row>
    <row r="12" spans="1:19" x14ac:dyDescent="0.2">
      <c r="A12" s="3" t="s">
        <v>6</v>
      </c>
      <c r="B12">
        <f>SUM(B3:B11)</f>
        <v>42</v>
      </c>
      <c r="C12">
        <f t="shared" ref="C12" si="9">SUM(C3:C11)</f>
        <v>42</v>
      </c>
      <c r="D12" s="1">
        <f>SUM(D3:D8)</f>
        <v>31</v>
      </c>
      <c r="G12" s="1">
        <f>SUM(G3:G8)</f>
        <v>18.11904761904762</v>
      </c>
      <c r="L12" s="26" t="s">
        <v>12</v>
      </c>
      <c r="M12" s="26"/>
      <c r="N12" s="9">
        <f>SUM(N3:N11)</f>
        <v>-0.57714781086528399</v>
      </c>
      <c r="Q12" s="26" t="s">
        <v>12</v>
      </c>
      <c r="R12" s="26"/>
      <c r="S12" s="9">
        <f>SUM(S3:S11)</f>
        <v>-0.52157284825146033</v>
      </c>
    </row>
  </sheetData>
  <mergeCells count="4">
    <mergeCell ref="J1:K1"/>
    <mergeCell ref="O1:P1"/>
    <mergeCell ref="L12:M12"/>
    <mergeCell ref="Q12:R1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12"/>
  <sheetViews>
    <sheetView topLeftCell="D1" workbookViewId="0">
      <selection activeCell="Q12" sqref="Q12:S12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  <col min="7" max="7" width="14.85546875" customWidth="1"/>
    <col min="15" max="15" width="13.85546875" customWidth="1"/>
    <col min="16" max="16" width="13.7109375" customWidth="1"/>
  </cols>
  <sheetData>
    <row r="1" spans="1:19" x14ac:dyDescent="0.2">
      <c r="A1" s="3"/>
      <c r="B1" s="4" t="s">
        <v>2</v>
      </c>
      <c r="C1" s="3" t="s">
        <v>3</v>
      </c>
      <c r="J1" s="27" t="s">
        <v>26</v>
      </c>
      <c r="K1" s="27"/>
      <c r="L1" s="4" t="s">
        <v>7</v>
      </c>
      <c r="M1" s="4" t="s">
        <v>7</v>
      </c>
      <c r="N1" s="4" t="s">
        <v>28</v>
      </c>
      <c r="O1" s="28" t="s">
        <v>29</v>
      </c>
      <c r="P1" s="28"/>
      <c r="Q1" s="4" t="s">
        <v>7</v>
      </c>
      <c r="R1" s="4" t="s">
        <v>7</v>
      </c>
      <c r="S1" s="4" t="s">
        <v>28</v>
      </c>
    </row>
    <row r="2" spans="1:19" x14ac:dyDescent="0.2">
      <c r="A2" s="3" t="s">
        <v>0</v>
      </c>
      <c r="B2" s="3" t="s">
        <v>1</v>
      </c>
      <c r="C2" s="3" t="s">
        <v>1</v>
      </c>
      <c r="J2" s="1" t="s">
        <v>24</v>
      </c>
      <c r="K2" s="1" t="s">
        <v>25</v>
      </c>
      <c r="L2" s="4" t="s">
        <v>8</v>
      </c>
      <c r="M2" s="4" t="s">
        <v>9</v>
      </c>
      <c r="N2" s="4" t="s">
        <v>11</v>
      </c>
      <c r="O2" s="4" t="s">
        <v>24</v>
      </c>
      <c r="P2" s="4" t="s">
        <v>25</v>
      </c>
      <c r="Q2" s="4" t="s">
        <v>8</v>
      </c>
      <c r="R2" s="4" t="s">
        <v>9</v>
      </c>
      <c r="S2" s="4" t="s">
        <v>11</v>
      </c>
    </row>
    <row r="3" spans="1:19" x14ac:dyDescent="0.2">
      <c r="A3">
        <v>0</v>
      </c>
      <c r="B3">
        <v>10</v>
      </c>
      <c r="C3">
        <f>B3</f>
        <v>10</v>
      </c>
      <c r="D3" s="1">
        <f>C3*A3</f>
        <v>0</v>
      </c>
      <c r="E3">
        <f>A3-$H$3</f>
        <v>-1.0416666666666667</v>
      </c>
      <c r="F3">
        <f>E3^2</f>
        <v>1.0850694444444446</v>
      </c>
      <c r="G3">
        <f>C3*F3</f>
        <v>10.850694444444446</v>
      </c>
      <c r="H3">
        <f>D12/C12</f>
        <v>1.0416666666666667</v>
      </c>
      <c r="I3">
        <f>G12/C12</f>
        <v>1.7065972222222221</v>
      </c>
      <c r="J3">
        <f>H3^2/(I3-H3)</f>
        <v>1.631853785900784</v>
      </c>
      <c r="K3">
        <f>J3*H3</f>
        <v>1.6998476936466502</v>
      </c>
      <c r="L3" s="7">
        <f>POWER(J3/(J3+1),K3)</f>
        <v>0.44375651350475737</v>
      </c>
      <c r="M3" s="8">
        <f>L3*$C$12</f>
        <v>10.650156324114176</v>
      </c>
      <c r="N3" s="8">
        <f>(C3-M3)^2/M3</f>
        <v>3.9689863033143424E-2</v>
      </c>
      <c r="O3">
        <f>(H3^2-I3/C12)/(I3-H3)</f>
        <v>1.5249129677980862</v>
      </c>
      <c r="P3">
        <f>O3*H3</f>
        <v>1.5884510081230065</v>
      </c>
      <c r="Q3" s="7">
        <f>POWER(O3/(O3+1),P3)</f>
        <v>0.44887671411993874</v>
      </c>
      <c r="R3" s="8">
        <f>Q3*$C$12</f>
        <v>10.773041138878529</v>
      </c>
      <c r="S3" s="8">
        <f>(C3-R3)^2/R3</f>
        <v>5.5471114859292431E-2</v>
      </c>
    </row>
    <row r="4" spans="1:19" x14ac:dyDescent="0.2">
      <c r="A4">
        <v>1</v>
      </c>
      <c r="B4">
        <v>9</v>
      </c>
      <c r="C4">
        <f t="shared" ref="C4:C7" si="0">B4</f>
        <v>9</v>
      </c>
      <c r="D4" s="1">
        <f t="shared" ref="D4:D8" si="1">C4*A4</f>
        <v>9</v>
      </c>
      <c r="E4">
        <f t="shared" ref="E4:E8" si="2">A4-$H$3</f>
        <v>-4.1666666666666741E-2</v>
      </c>
      <c r="F4">
        <f t="shared" ref="F4:F8" si="3">E4^2</f>
        <v>1.7361111111111173E-3</v>
      </c>
      <c r="G4">
        <f t="shared" ref="G4:G8" si="4">C4*F4</f>
        <v>1.5625000000000056E-2</v>
      </c>
      <c r="L4" s="7">
        <f>L3*K3/(J3+1)</f>
        <v>0.28661109141500646</v>
      </c>
      <c r="M4" s="8">
        <f t="shared" ref="M4:M8" si="5">L4*$C$12</f>
        <v>6.8786661939601554</v>
      </c>
      <c r="N4" s="8">
        <f t="shared" ref="N4:N8" si="6">(C4-M4)^2/M4</f>
        <v>0.65420489812382354</v>
      </c>
      <c r="Q4" s="7">
        <f>Q3*P3/(O3+1)</f>
        <v>0.28239336490420308</v>
      </c>
      <c r="R4" s="8">
        <f t="shared" ref="R4:R8" si="7">Q4*$C$12</f>
        <v>6.777440757700874</v>
      </c>
      <c r="S4" s="8">
        <f t="shared" ref="S4:S8" si="8">(C4-R4)^2/R4</f>
        <v>0.72885470520955076</v>
      </c>
    </row>
    <row r="5" spans="1:19" x14ac:dyDescent="0.2">
      <c r="A5">
        <v>2</v>
      </c>
      <c r="B5">
        <v>2</v>
      </c>
      <c r="C5">
        <f t="shared" si="0"/>
        <v>2</v>
      </c>
      <c r="D5" s="1">
        <f t="shared" si="1"/>
        <v>4</v>
      </c>
      <c r="E5">
        <f t="shared" si="2"/>
        <v>0.95833333333333326</v>
      </c>
      <c r="F5">
        <f t="shared" si="3"/>
        <v>0.91840277777777768</v>
      </c>
      <c r="G5">
        <f t="shared" si="4"/>
        <v>1.8368055555555554</v>
      </c>
      <c r="L5" s="7">
        <f>L3*$K$3*($K$3+1)/(FACT(A5)*POWER($J$3+1,A5))</f>
        <v>0.1470078425852806</v>
      </c>
      <c r="M5" s="8">
        <f t="shared" si="5"/>
        <v>3.5281882220467344</v>
      </c>
      <c r="N5" s="8">
        <f t="shared" si="6"/>
        <v>0.66191458477450393</v>
      </c>
      <c r="Q5" s="7">
        <f>$Q$3*$P$3*($P$3+1)/(FACT(A5)*POWER($O$3+1,A5))</f>
        <v>0.14474981898306491</v>
      </c>
      <c r="R5" s="8">
        <f t="shared" si="7"/>
        <v>3.4739956555935576</v>
      </c>
      <c r="S5" s="8">
        <f t="shared" si="8"/>
        <v>0.62540757332566854</v>
      </c>
    </row>
    <row r="6" spans="1:19" x14ac:dyDescent="0.2">
      <c r="A6">
        <v>3</v>
      </c>
      <c r="B6">
        <v>1</v>
      </c>
      <c r="C6">
        <f t="shared" si="0"/>
        <v>1</v>
      </c>
      <c r="D6" s="1">
        <f t="shared" si="1"/>
        <v>3</v>
      </c>
      <c r="E6">
        <f t="shared" si="2"/>
        <v>1.9583333333333333</v>
      </c>
      <c r="F6">
        <f t="shared" si="3"/>
        <v>3.8350694444444442</v>
      </c>
      <c r="G6">
        <f t="shared" si="4"/>
        <v>3.8350694444444442</v>
      </c>
      <c r="L6" s="7">
        <f>L3*$K$3*($K$3+1)*($K$3+2)/(FACT(A6)*POWER(($J$3+1),A6))</f>
        <v>6.8887644930594252E-2</v>
      </c>
      <c r="M6" s="8">
        <f t="shared" si="5"/>
        <v>1.6533034783342622</v>
      </c>
      <c r="N6" s="8">
        <f t="shared" si="6"/>
        <v>0.25815311005917752</v>
      </c>
      <c r="Q6" s="7">
        <f>$Q$3*$P$3*($P$3+1)*(P3+2)/(FACT(A6)*POWER($O$3+1,A6))</f>
        <v>6.857366841022669E-2</v>
      </c>
      <c r="R6" s="8">
        <f t="shared" si="7"/>
        <v>1.6457680418454406</v>
      </c>
      <c r="S6" s="8">
        <f t="shared" si="8"/>
        <v>0.25338708327407056</v>
      </c>
    </row>
    <row r="7" spans="1:19" x14ac:dyDescent="0.2">
      <c r="A7">
        <v>4</v>
      </c>
      <c r="B7">
        <v>1</v>
      </c>
      <c r="C7">
        <f t="shared" si="0"/>
        <v>1</v>
      </c>
      <c r="D7" s="1">
        <f t="shared" si="1"/>
        <v>4</v>
      </c>
      <c r="E7">
        <f t="shared" si="2"/>
        <v>2.958333333333333</v>
      </c>
      <c r="F7">
        <f t="shared" si="3"/>
        <v>8.7517361111111089</v>
      </c>
      <c r="G7">
        <f t="shared" si="4"/>
        <v>8.7517361111111089</v>
      </c>
      <c r="L7" s="7">
        <f>L3*$K$3*($K$3+1)*($K$3+2)*($K$3+3)/(FACT(A7)*POWER(($J$3+1),A7))</f>
        <v>3.0754124800002086E-2</v>
      </c>
      <c r="M7" s="8">
        <f t="shared" si="5"/>
        <v>0.73809899520005007</v>
      </c>
      <c r="N7" s="8">
        <f t="shared" si="6"/>
        <v>9.2930808416332542E-2</v>
      </c>
      <c r="Q7" s="7">
        <f>$Q$3*$P$3*($P$3+1)*(P3+2)*(P3+3)/(FACT(A7)*POWER($O$3+1,A7))</f>
        <v>3.115423402316251E-2</v>
      </c>
      <c r="R7" s="8">
        <f t="shared" si="7"/>
        <v>0.74770161655590028</v>
      </c>
      <c r="S7" s="8">
        <f t="shared" si="8"/>
        <v>8.5133525030632304E-2</v>
      </c>
    </row>
    <row r="8" spans="1:19" x14ac:dyDescent="0.2">
      <c r="A8">
        <v>5</v>
      </c>
      <c r="B8">
        <v>1</v>
      </c>
      <c r="C8">
        <f>SUM(B8:B11)</f>
        <v>1</v>
      </c>
      <c r="D8" s="1">
        <f t="shared" si="1"/>
        <v>5</v>
      </c>
      <c r="E8">
        <f t="shared" si="2"/>
        <v>3.958333333333333</v>
      </c>
      <c r="F8">
        <f t="shared" si="3"/>
        <v>15.668402777777775</v>
      </c>
      <c r="G8">
        <f t="shared" si="4"/>
        <v>15.668402777777775</v>
      </c>
      <c r="L8" s="7">
        <f>L3*$K$3*($K$3+1)*($K$3+2)*($K$3+3)*($K$3+4)/(FACT(A8)*POWER(($J$3+1),A8))</f>
        <v>1.3320939654815719E-2</v>
      </c>
      <c r="M8" s="8">
        <f t="shared" si="5"/>
        <v>0.31970255171557727</v>
      </c>
      <c r="N8" s="8">
        <f t="shared" si="6"/>
        <v>1.4476100226876827</v>
      </c>
      <c r="Q8" s="7">
        <f>$Q$3*$P$3*($P$3+1)*(P3+2)*(P3+3)*(P3+4)/(FACT(A8)*POWER($O$3+1,A8))</f>
        <v>1.3790884102106243E-2</v>
      </c>
      <c r="R8" s="8">
        <f t="shared" si="7"/>
        <v>0.33098121845054984</v>
      </c>
      <c r="S8" s="8">
        <f t="shared" si="8"/>
        <v>1.3523006899341099</v>
      </c>
    </row>
    <row r="9" spans="1:19" x14ac:dyDescent="0.2">
      <c r="A9">
        <v>6</v>
      </c>
      <c r="B9">
        <v>0</v>
      </c>
      <c r="L9" s="7"/>
      <c r="Q9" s="7"/>
    </row>
    <row r="10" spans="1:19" x14ac:dyDescent="0.2">
      <c r="A10">
        <v>7</v>
      </c>
      <c r="B10">
        <v>0</v>
      </c>
    </row>
    <row r="11" spans="1:19" x14ac:dyDescent="0.2">
      <c r="A11">
        <v>8</v>
      </c>
      <c r="B11">
        <v>0</v>
      </c>
    </row>
    <row r="12" spans="1:19" x14ac:dyDescent="0.2">
      <c r="A12" s="3" t="s">
        <v>6</v>
      </c>
      <c r="B12">
        <f>SUM(B3:B11)</f>
        <v>24</v>
      </c>
      <c r="C12">
        <f t="shared" ref="C12" si="9">SUM(C3:C11)</f>
        <v>24</v>
      </c>
      <c r="D12" s="1">
        <f>SUM(D3:D8)</f>
        <v>25</v>
      </c>
      <c r="G12" s="1">
        <f>SUM(G3:G8)</f>
        <v>40.958333333333329</v>
      </c>
      <c r="L12" s="26" t="s">
        <v>12</v>
      </c>
      <c r="M12" s="26"/>
      <c r="N12" s="9">
        <f>SUM(N3:N11)</f>
        <v>3.1545032870946637</v>
      </c>
      <c r="Q12" s="26" t="s">
        <v>12</v>
      </c>
      <c r="R12" s="26"/>
      <c r="S12" s="9">
        <f>SUM(S3:S11)</f>
        <v>3.1005546916333246</v>
      </c>
    </row>
  </sheetData>
  <mergeCells count="4">
    <mergeCell ref="J1:K1"/>
    <mergeCell ref="L12:M12"/>
    <mergeCell ref="O1:P1"/>
    <mergeCell ref="Q12:R1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P12"/>
  <sheetViews>
    <sheetView workbookViewId="0">
      <selection activeCell="N5" sqref="N5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  <col min="11" max="11" width="9" bestFit="1" customWidth="1"/>
    <col min="12" max="13" width="16.5703125" bestFit="1" customWidth="1"/>
  </cols>
  <sheetData>
    <row r="1" spans="1:16" x14ac:dyDescent="0.2">
      <c r="A1" s="3"/>
      <c r="B1" s="4" t="s">
        <v>2</v>
      </c>
      <c r="C1" s="4" t="s">
        <v>3</v>
      </c>
      <c r="F1" s="4" t="s">
        <v>13</v>
      </c>
      <c r="G1" s="4" t="s">
        <v>15</v>
      </c>
      <c r="J1" s="4" t="s">
        <v>14</v>
      </c>
      <c r="K1" s="4" t="s">
        <v>19</v>
      </c>
      <c r="L1" s="4" t="s">
        <v>21</v>
      </c>
      <c r="M1" s="4" t="s">
        <v>30</v>
      </c>
      <c r="N1" s="4" t="s">
        <v>7</v>
      </c>
      <c r="O1" s="4" t="s">
        <v>32</v>
      </c>
      <c r="P1" s="4" t="s">
        <v>28</v>
      </c>
    </row>
    <row r="2" spans="1:16" x14ac:dyDescent="0.2">
      <c r="A2" s="3" t="s">
        <v>0</v>
      </c>
      <c r="B2" s="3" t="s">
        <v>1</v>
      </c>
      <c r="C2" s="3" t="s">
        <v>1</v>
      </c>
      <c r="F2" s="4" t="s">
        <v>14</v>
      </c>
      <c r="G2" s="4" t="s">
        <v>8</v>
      </c>
      <c r="H2" s="4" t="s">
        <v>24</v>
      </c>
      <c r="I2" s="4" t="s">
        <v>25</v>
      </c>
      <c r="J2" s="4" t="s">
        <v>18</v>
      </c>
      <c r="K2" s="4" t="s">
        <v>31</v>
      </c>
      <c r="L2" s="4" t="s">
        <v>22</v>
      </c>
      <c r="M2" s="4" t="s">
        <v>22</v>
      </c>
      <c r="N2" s="4" t="s">
        <v>8</v>
      </c>
      <c r="O2" s="4" t="s">
        <v>9</v>
      </c>
      <c r="P2" s="4" t="s">
        <v>11</v>
      </c>
    </row>
    <row r="3" spans="1:16" x14ac:dyDescent="0.2">
      <c r="A3">
        <v>0</v>
      </c>
      <c r="B3">
        <v>8</v>
      </c>
      <c r="C3">
        <f>B3</f>
        <v>8</v>
      </c>
      <c r="D3" s="1">
        <f>C3*A3</f>
        <v>0</v>
      </c>
      <c r="E3">
        <f>D12/C12</f>
        <v>1.875</v>
      </c>
      <c r="F3">
        <f>C3/$C$12</f>
        <v>0.2</v>
      </c>
      <c r="G3">
        <f>POWER(H3/(H3+1),I3)</f>
        <v>0.22159261803603536</v>
      </c>
      <c r="H3">
        <v>1.9033338394046464</v>
      </c>
      <c r="I3">
        <f>H3*E3</f>
        <v>3.5687509488837121</v>
      </c>
      <c r="J3" s="8">
        <f>IFERROR(1/(F3*(1-F3)),0)</f>
        <v>6.2499999999999991</v>
      </c>
      <c r="K3" s="8">
        <f>POWER(F3-G3,2)</f>
        <v>4.6624115365011905E-4</v>
      </c>
      <c r="L3">
        <f>C3*J3*K3</f>
        <v>2.3312057682505948E-2</v>
      </c>
      <c r="M3">
        <f>SUM(L3:L8)</f>
        <v>0.54805818516575577</v>
      </c>
      <c r="N3">
        <f>POWER(H3/(H3+1),I3)</f>
        <v>0.22159261803603536</v>
      </c>
      <c r="O3">
        <f>N3*$C$12</f>
        <v>8.8637047214414153</v>
      </c>
      <c r="P3">
        <f>(O3-C3)^2/O3</f>
        <v>8.4161856614609856E-2</v>
      </c>
    </row>
    <row r="4" spans="1:16" x14ac:dyDescent="0.2">
      <c r="A4">
        <v>1</v>
      </c>
      <c r="B4">
        <v>13</v>
      </c>
      <c r="C4">
        <f t="shared" ref="C4:C7" si="0">B4</f>
        <v>13</v>
      </c>
      <c r="D4" s="1">
        <f t="shared" ref="D4:D8" si="1">C4*A4</f>
        <v>13</v>
      </c>
      <c r="F4">
        <f t="shared" ref="F4:F8" si="2">C4/$C$12</f>
        <v>0.32500000000000001</v>
      </c>
      <c r="G4">
        <f>G3*I3/(H3+1)</f>
        <v>0.27237958485817443</v>
      </c>
      <c r="J4" s="8">
        <f t="shared" ref="J4:J8" si="3">IFERROR(1/(F4*(1-F4)),0)</f>
        <v>4.5584045584045585</v>
      </c>
      <c r="K4" s="8">
        <f t="shared" ref="K4:K8" si="4">POWER(F4-G4,2)</f>
        <v>2.7689080896980672E-3</v>
      </c>
      <c r="L4">
        <f t="shared" ref="L4:L8" si="5">C4*J4*K4</f>
        <v>0.16408344235247804</v>
      </c>
      <c r="N4">
        <f>N3*I3/(H3+1)</f>
        <v>0.27237958485817443</v>
      </c>
      <c r="O4">
        <f t="shared" ref="O4:O8" si="6">N4*$C$12</f>
        <v>10.895183394326978</v>
      </c>
      <c r="P4">
        <f t="shared" ref="P4:P8" si="7">(O4-C4)^2/O4</f>
        <v>0.40662490783071126</v>
      </c>
    </row>
    <row r="5" spans="1:16" x14ac:dyDescent="0.2">
      <c r="A5">
        <v>2</v>
      </c>
      <c r="B5">
        <v>6</v>
      </c>
      <c r="C5">
        <f t="shared" si="0"/>
        <v>6</v>
      </c>
      <c r="D5" s="1">
        <f t="shared" si="1"/>
        <v>12</v>
      </c>
      <c r="F5">
        <f t="shared" si="2"/>
        <v>0.15</v>
      </c>
      <c r="G5">
        <f>$G$3*$I$3*($I$3+1)/(FACT(A5)*POWER($H$3+1,A5))</f>
        <v>0.2143112979099431</v>
      </c>
      <c r="J5" s="8">
        <f t="shared" si="3"/>
        <v>7.8431372549019605</v>
      </c>
      <c r="K5" s="8">
        <f t="shared" si="4"/>
        <v>4.1359430388614527E-3</v>
      </c>
      <c r="L5">
        <f t="shared" si="5"/>
        <v>0.19463261359348011</v>
      </c>
      <c r="N5">
        <f>$N$3*$I$3*($I$3+1)/(FACT(A5)*POWER($H$3+1,A5))</f>
        <v>0.2143112979099431</v>
      </c>
      <c r="O5">
        <f t="shared" si="6"/>
        <v>8.5724519163977249</v>
      </c>
      <c r="P5">
        <f t="shared" si="7"/>
        <v>0.77195053722262286</v>
      </c>
    </row>
    <row r="6" spans="1:16" x14ac:dyDescent="0.2">
      <c r="A6">
        <v>3</v>
      </c>
      <c r="B6">
        <v>6</v>
      </c>
      <c r="C6">
        <f t="shared" si="0"/>
        <v>6</v>
      </c>
      <c r="D6" s="1">
        <f t="shared" si="1"/>
        <v>18</v>
      </c>
      <c r="F6">
        <f t="shared" si="2"/>
        <v>0.15</v>
      </c>
      <c r="G6">
        <f>$G$3*$I$3*($I$3+1)*($I$3+2)/(FACT(A6)*POWER($H$3+1,A6))</f>
        <v>0.13702021074242274</v>
      </c>
      <c r="J6" s="8">
        <f t="shared" si="3"/>
        <v>7.8431372549019605</v>
      </c>
      <c r="K6" s="8">
        <f t="shared" si="4"/>
        <v>1.6847492917111795E-4</v>
      </c>
      <c r="L6">
        <f t="shared" si="5"/>
        <v>7.9282319609937854E-3</v>
      </c>
      <c r="N6">
        <f>$N$3*$I$3*($I$3+1)*($I$3+2)/(FACT(A6)*POWER($H$3+1,A6))</f>
        <v>0.13702021074242274</v>
      </c>
      <c r="O6">
        <f t="shared" si="6"/>
        <v>5.4808084296969097</v>
      </c>
      <c r="P6">
        <f t="shared" si="7"/>
        <v>4.918250475846233E-2</v>
      </c>
    </row>
    <row r="7" spans="1:16" x14ac:dyDescent="0.2">
      <c r="A7">
        <v>4</v>
      </c>
      <c r="B7">
        <v>3</v>
      </c>
      <c r="C7">
        <f t="shared" si="0"/>
        <v>3</v>
      </c>
      <c r="D7" s="1">
        <f t="shared" si="1"/>
        <v>12</v>
      </c>
      <c r="F7">
        <f t="shared" si="2"/>
        <v>7.4999999999999997E-2</v>
      </c>
      <c r="G7">
        <f>$G$3*$I$3*($I$3+1)*($I$3+2)*($I$3+3)/(FACT(A7)*POWER($H$3+1,A7))</f>
        <v>7.7501562782313294E-2</v>
      </c>
      <c r="J7" s="8">
        <f t="shared" si="3"/>
        <v>14.414414414414413</v>
      </c>
      <c r="K7" s="8">
        <f t="shared" si="4"/>
        <v>6.2578163538550408E-6</v>
      </c>
      <c r="L7">
        <f t="shared" si="5"/>
        <v>2.7060827476129903E-4</v>
      </c>
      <c r="N7">
        <f>$N$3*$I$3*($I$3+1)*($I$3+2)*($I$3+3)/(FACT(A7)*POWER($H$3+1,A7))</f>
        <v>7.7501562782313294E-2</v>
      </c>
      <c r="O7">
        <f t="shared" si="6"/>
        <v>3.1000625112925317</v>
      </c>
      <c r="P7">
        <f t="shared" si="7"/>
        <v>3.2297755705556577E-3</v>
      </c>
    </row>
    <row r="8" spans="1:16" x14ac:dyDescent="0.2">
      <c r="A8">
        <v>5</v>
      </c>
      <c r="B8">
        <v>3</v>
      </c>
      <c r="C8">
        <f>SUM(B8:B11)</f>
        <v>4</v>
      </c>
      <c r="D8" s="1">
        <f t="shared" si="1"/>
        <v>20</v>
      </c>
      <c r="F8">
        <f t="shared" si="2"/>
        <v>0.1</v>
      </c>
      <c r="G8">
        <f>$G$3*$I$3*($I$3+1)*($I$3+2)*($I$3+3)*($I$3+4)/(FACT(A8)*POWER($H$3+1,A8))</f>
        <v>4.0408031545479443E-2</v>
      </c>
      <c r="J8" s="8">
        <f t="shared" si="3"/>
        <v>11.111111111111109</v>
      </c>
      <c r="K8" s="8">
        <f t="shared" si="4"/>
        <v>3.5512027042845736E-3</v>
      </c>
      <c r="L8">
        <f t="shared" si="5"/>
        <v>0.15783123130153656</v>
      </c>
      <c r="N8">
        <f>$N$3*$I$3*($I$3+1)*($I$3+2)*($I$3+3)*($I$3+4)/(FACT(A8)*POWER($H$3+1,A8))</f>
        <v>4.0408031545479443E-2</v>
      </c>
      <c r="O8">
        <f t="shared" si="6"/>
        <v>1.6163212618191778</v>
      </c>
      <c r="P8">
        <f t="shared" si="7"/>
        <v>3.5153434289791381</v>
      </c>
    </row>
    <row r="9" spans="1:16" x14ac:dyDescent="0.2">
      <c r="A9">
        <v>6</v>
      </c>
      <c r="B9">
        <v>0</v>
      </c>
    </row>
    <row r="10" spans="1:16" x14ac:dyDescent="0.2">
      <c r="A10">
        <v>7</v>
      </c>
      <c r="B10">
        <v>1</v>
      </c>
    </row>
    <row r="11" spans="1:16" x14ac:dyDescent="0.2">
      <c r="A11">
        <v>8</v>
      </c>
      <c r="B11">
        <v>0</v>
      </c>
    </row>
    <row r="12" spans="1:16" x14ac:dyDescent="0.2">
      <c r="A12" s="3" t="s">
        <v>6</v>
      </c>
      <c r="B12">
        <f>SUM(B3:B11)</f>
        <v>40</v>
      </c>
      <c r="C12">
        <f t="shared" ref="C12" si="8">SUM(C3:C11)</f>
        <v>40</v>
      </c>
      <c r="D12" s="1">
        <f>SUM(D3:D8)</f>
        <v>75</v>
      </c>
      <c r="G12">
        <f>SUM(G3:G11)</f>
        <v>0.96321330587436849</v>
      </c>
      <c r="N12" s="26" t="s">
        <v>12</v>
      </c>
      <c r="O12" s="26"/>
      <c r="P12" s="9">
        <f>SUM(P3:P11)</f>
        <v>4.8304930109761006</v>
      </c>
    </row>
  </sheetData>
  <mergeCells count="1">
    <mergeCell ref="N12:O12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12"/>
  <sheetViews>
    <sheetView workbookViewId="0">
      <selection activeCell="G3" sqref="G3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  <col min="11" max="11" width="9" bestFit="1" customWidth="1"/>
    <col min="12" max="13" width="16.5703125" bestFit="1" customWidth="1"/>
  </cols>
  <sheetData>
    <row r="1" spans="1:16" x14ac:dyDescent="0.2">
      <c r="A1" s="3"/>
      <c r="B1" s="4" t="s">
        <v>2</v>
      </c>
      <c r="C1" s="4" t="s">
        <v>3</v>
      </c>
      <c r="F1" s="4" t="s">
        <v>13</v>
      </c>
      <c r="G1" s="4" t="s">
        <v>15</v>
      </c>
      <c r="J1" s="4" t="s">
        <v>14</v>
      </c>
      <c r="K1" s="4" t="s">
        <v>19</v>
      </c>
      <c r="L1" s="4" t="s">
        <v>21</v>
      </c>
      <c r="M1" s="4" t="s">
        <v>30</v>
      </c>
      <c r="N1" s="4" t="s">
        <v>7</v>
      </c>
      <c r="O1" s="4" t="s">
        <v>32</v>
      </c>
      <c r="P1" s="4" t="s">
        <v>28</v>
      </c>
    </row>
    <row r="2" spans="1:16" x14ac:dyDescent="0.2">
      <c r="A2" s="3" t="s">
        <v>0</v>
      </c>
      <c r="B2" s="3" t="s">
        <v>1</v>
      </c>
      <c r="C2" s="3" t="s">
        <v>1</v>
      </c>
      <c r="F2" s="4" t="s">
        <v>14</v>
      </c>
      <c r="G2" s="4" t="s">
        <v>8</v>
      </c>
      <c r="H2" s="4" t="s">
        <v>24</v>
      </c>
      <c r="I2" s="4" t="s">
        <v>25</v>
      </c>
      <c r="J2" s="4" t="s">
        <v>18</v>
      </c>
      <c r="K2" s="4" t="s">
        <v>31</v>
      </c>
      <c r="L2" s="4" t="s">
        <v>22</v>
      </c>
      <c r="M2" s="4" t="s">
        <v>22</v>
      </c>
      <c r="N2" s="4" t="s">
        <v>8</v>
      </c>
      <c r="O2" s="4" t="s">
        <v>9</v>
      </c>
      <c r="P2" s="4" t="s">
        <v>11</v>
      </c>
    </row>
    <row r="3" spans="1:16" x14ac:dyDescent="0.2">
      <c r="A3">
        <v>0</v>
      </c>
      <c r="B3">
        <v>16</v>
      </c>
      <c r="C3">
        <f>B3</f>
        <v>16</v>
      </c>
      <c r="D3" s="1">
        <f>C3*A3</f>
        <v>0</v>
      </c>
      <c r="E3">
        <f>D12/C12</f>
        <v>0.73809523809523814</v>
      </c>
      <c r="F3">
        <f>C3/$C$12</f>
        <v>0.38095238095238093</v>
      </c>
      <c r="G3">
        <f>POWER(H3/(H3+1),I3)</f>
        <v>0.4780235700469902</v>
      </c>
      <c r="H3">
        <v>112433653.98167448</v>
      </c>
      <c r="I3">
        <f>H3*E3</f>
        <v>82986744.605521649</v>
      </c>
      <c r="J3" s="8">
        <f>IFERROR(1/(F3*(1-F3)),0)</f>
        <v>4.240384615384615</v>
      </c>
      <c r="K3" s="8">
        <f>POWER(F3-G3,2)</f>
        <v>9.4228157522413883E-3</v>
      </c>
      <c r="L3">
        <f>C3*J3*K3</f>
        <v>0.63930180719053109</v>
      </c>
      <c r="M3">
        <f>SUM(L3:L8)</f>
        <v>2.4646750258908243</v>
      </c>
      <c r="N3">
        <f>POWER(H3/(H3+1),I3)</f>
        <v>0.4780235700469902</v>
      </c>
      <c r="O3">
        <f>N3*$C$12</f>
        <v>20.07698994197359</v>
      </c>
      <c r="P3">
        <f>(O3-C3)^2/O3</f>
        <v>0.82790533018117707</v>
      </c>
    </row>
    <row r="4" spans="1:16" x14ac:dyDescent="0.2">
      <c r="A4">
        <v>1</v>
      </c>
      <c r="B4">
        <v>21</v>
      </c>
      <c r="C4">
        <f t="shared" ref="C4:C7" si="0">B4</f>
        <v>21</v>
      </c>
      <c r="D4" s="1">
        <f t="shared" ref="D4:D8" si="1">C4*A4</f>
        <v>21</v>
      </c>
      <c r="F4">
        <f t="shared" ref="F4:F8" si="2">C4/$C$12</f>
        <v>0.5</v>
      </c>
      <c r="G4">
        <f>G3*I3/(H3+1)</f>
        <v>0.35282691761087909</v>
      </c>
      <c r="J4" s="8">
        <f t="shared" ref="J4:J8" si="3">IFERROR(1/(F4*(1-F4)),0)</f>
        <v>4</v>
      </c>
      <c r="K4" s="8">
        <f t="shared" ref="K4:K8" si="4">POWER(F4-G4,2)</f>
        <v>2.1659916179914973E-2</v>
      </c>
      <c r="L4">
        <f t="shared" ref="L4:L8" si="5">C4*J4*K4</f>
        <v>1.8194329591128577</v>
      </c>
      <c r="N4">
        <f>N3*I3/(H3+1)</f>
        <v>0.35282691761087909</v>
      </c>
      <c r="O4">
        <f t="shared" ref="O4:O8" si="6">N4*$C$12</f>
        <v>14.818730539656922</v>
      </c>
      <c r="P4">
        <f t="shared" ref="P4:P8" si="7">(O4-C4)^2/O4</f>
        <v>2.5783647282822231</v>
      </c>
    </row>
    <row r="5" spans="1:16" x14ac:dyDescent="0.2">
      <c r="A5">
        <v>2</v>
      </c>
      <c r="B5">
        <v>5</v>
      </c>
      <c r="C5">
        <f t="shared" si="0"/>
        <v>5</v>
      </c>
      <c r="D5" s="1">
        <f t="shared" si="1"/>
        <v>10</v>
      </c>
      <c r="F5">
        <f t="shared" si="2"/>
        <v>0.11904761904761904</v>
      </c>
      <c r="G5">
        <f>$G$3*$I$3*($I$3+1)/(FACT(A5)*POWER($H$3+1,A5))</f>
        <v>0.13020993429114575</v>
      </c>
      <c r="J5" s="8">
        <f t="shared" si="3"/>
        <v>9.5351351351351354</v>
      </c>
      <c r="K5" s="8">
        <f t="shared" si="4"/>
        <v>1.2459728159586864E-4</v>
      </c>
      <c r="L5">
        <f t="shared" si="5"/>
        <v>5.9402595874354673E-3</v>
      </c>
      <c r="N5">
        <f>$N$3*$I$3*($I$3+1)/(FACT(A5)*POWER($H$3+1,A5))</f>
        <v>0.13020993429114575</v>
      </c>
      <c r="O5">
        <f t="shared" si="6"/>
        <v>5.4688172402281214</v>
      </c>
      <c r="P5">
        <f t="shared" si="7"/>
        <v>4.0189605006062334E-2</v>
      </c>
    </row>
    <row r="6" spans="1:16" x14ac:dyDescent="0.2">
      <c r="A6">
        <v>3</v>
      </c>
      <c r="B6">
        <v>0</v>
      </c>
      <c r="C6">
        <f t="shared" si="0"/>
        <v>0</v>
      </c>
      <c r="D6" s="1">
        <f t="shared" si="1"/>
        <v>0</v>
      </c>
      <c r="F6">
        <f t="shared" si="2"/>
        <v>0</v>
      </c>
      <c r="G6">
        <f>$G$3*$I$3*($I$3+1)*($I$3+2)/(FACT(A6)*POWER($H$3+1,A6))</f>
        <v>3.2035777971468747E-2</v>
      </c>
      <c r="J6" s="8">
        <f t="shared" si="3"/>
        <v>0</v>
      </c>
      <c r="K6" s="8">
        <f t="shared" si="4"/>
        <v>1.0262910702372422E-3</v>
      </c>
      <c r="L6">
        <f t="shared" si="5"/>
        <v>0</v>
      </c>
      <c r="N6">
        <f>$N$3*$I$3*($I$3+1)*($I$3+2)/(FACT(A6)*POWER($H$3+1,A6))</f>
        <v>3.2035777971468747E-2</v>
      </c>
      <c r="O6">
        <f t="shared" si="6"/>
        <v>1.3455026748016874</v>
      </c>
      <c r="P6">
        <f t="shared" si="7"/>
        <v>1.3455026748016874</v>
      </c>
    </row>
    <row r="7" spans="1:16" x14ac:dyDescent="0.2">
      <c r="A7">
        <v>4</v>
      </c>
      <c r="B7">
        <v>0</v>
      </c>
      <c r="C7">
        <f t="shared" si="0"/>
        <v>0</v>
      </c>
      <c r="D7" s="1">
        <f t="shared" si="1"/>
        <v>0</v>
      </c>
      <c r="F7">
        <f t="shared" si="2"/>
        <v>0</v>
      </c>
      <c r="G7">
        <f>$G$3*$I$3*($I$3+1)*($I$3+2)*($I$3+3)/(FACT(A7)*POWER($H$3+1,A7))</f>
        <v>5.9113639534757699E-3</v>
      </c>
      <c r="J7" s="8">
        <f t="shared" si="3"/>
        <v>0</v>
      </c>
      <c r="K7" s="8">
        <f t="shared" si="4"/>
        <v>3.4944223790452684E-5</v>
      </c>
      <c r="L7">
        <f t="shared" si="5"/>
        <v>0</v>
      </c>
      <c r="N7">
        <f>$N$3*$I$3*($I$3+1)*($I$3+2)*($I$3+3)/(FACT(A7)*POWER($H$3+1,A7))</f>
        <v>5.9113639534757699E-3</v>
      </c>
      <c r="O7">
        <f t="shared" si="6"/>
        <v>0.24827728604598234</v>
      </c>
      <c r="P7">
        <f t="shared" si="7"/>
        <v>0.24827728604598234</v>
      </c>
    </row>
    <row r="8" spans="1:16" x14ac:dyDescent="0.2">
      <c r="A8">
        <v>5</v>
      </c>
      <c r="B8">
        <v>0</v>
      </c>
      <c r="C8">
        <f>SUM(B8:B11)</f>
        <v>0</v>
      </c>
      <c r="D8" s="1">
        <f t="shared" si="1"/>
        <v>0</v>
      </c>
      <c r="F8">
        <f t="shared" si="2"/>
        <v>0</v>
      </c>
      <c r="G8">
        <f>$G$3*$I$3*($I$3+1)*($I$3+2)*($I$3+3)*($I$3+4)/(FACT(A8)*POWER($H$3+1,A8))</f>
        <v>8.7262995124154472E-4</v>
      </c>
      <c r="J8" s="8">
        <f t="shared" si="3"/>
        <v>0</v>
      </c>
      <c r="K8" s="8">
        <f t="shared" si="4"/>
        <v>7.6148303180382071E-7</v>
      </c>
      <c r="L8">
        <f t="shared" si="5"/>
        <v>0</v>
      </c>
      <c r="N8">
        <f>$N$3*$I$3*($I$3+1)*($I$3+2)*($I$3+3)*($I$3+4)/(FACT(A8)*POWER($H$3+1,A8))</f>
        <v>8.7262995124154472E-4</v>
      </c>
      <c r="O8">
        <f t="shared" si="6"/>
        <v>3.6650457952144881E-2</v>
      </c>
      <c r="P8">
        <f t="shared" si="7"/>
        <v>3.6650457952144881E-2</v>
      </c>
    </row>
    <row r="9" spans="1:16" x14ac:dyDescent="0.2">
      <c r="A9">
        <v>6</v>
      </c>
      <c r="B9">
        <v>0</v>
      </c>
    </row>
    <row r="10" spans="1:16" x14ac:dyDescent="0.2">
      <c r="A10">
        <v>7</v>
      </c>
      <c r="B10">
        <v>0</v>
      </c>
    </row>
    <row r="11" spans="1:16" x14ac:dyDescent="0.2">
      <c r="A11">
        <v>8</v>
      </c>
      <c r="B11">
        <v>0</v>
      </c>
    </row>
    <row r="12" spans="1:16" x14ac:dyDescent="0.2">
      <c r="A12" s="3" t="s">
        <v>6</v>
      </c>
      <c r="B12">
        <f>SUM(B3:B11)</f>
        <v>42</v>
      </c>
      <c r="C12">
        <f t="shared" ref="C12" si="8">SUM(C3:C11)</f>
        <v>42</v>
      </c>
      <c r="D12" s="1">
        <f>SUM(D3:D8)</f>
        <v>31</v>
      </c>
      <c r="G12">
        <f>SUM(G3:G11)</f>
        <v>0.99988019382520121</v>
      </c>
      <c r="N12" s="26" t="s">
        <v>12</v>
      </c>
      <c r="O12" s="26"/>
      <c r="P12" s="9">
        <f>SUM(P3:P11)</f>
        <v>5.0768900822692764</v>
      </c>
    </row>
  </sheetData>
  <mergeCells count="1">
    <mergeCell ref="N12:O12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12"/>
  <sheetViews>
    <sheetView workbookViewId="0">
      <selection activeCell="G3" sqref="G3"/>
    </sheetView>
  </sheetViews>
  <sheetFormatPr baseColWidth="10" defaultRowHeight="12.75" x14ac:dyDescent="0.2"/>
  <cols>
    <col min="1" max="1" width="8.85546875" bestFit="1" customWidth="1"/>
    <col min="2" max="3" width="13.42578125" bestFit="1" customWidth="1"/>
    <col min="4" max="4" width="11.42578125" style="1"/>
    <col min="11" max="11" width="9" bestFit="1" customWidth="1"/>
    <col min="12" max="13" width="16.5703125" bestFit="1" customWidth="1"/>
  </cols>
  <sheetData>
    <row r="1" spans="1:16" x14ac:dyDescent="0.2">
      <c r="A1" s="3"/>
      <c r="B1" s="4" t="s">
        <v>2</v>
      </c>
      <c r="C1" s="3" t="s">
        <v>3</v>
      </c>
      <c r="F1" s="4" t="s">
        <v>13</v>
      </c>
      <c r="G1" s="4" t="s">
        <v>15</v>
      </c>
      <c r="J1" s="4" t="s">
        <v>14</v>
      </c>
      <c r="K1" s="4" t="s">
        <v>19</v>
      </c>
      <c r="L1" s="4" t="s">
        <v>21</v>
      </c>
      <c r="M1" s="4" t="s">
        <v>30</v>
      </c>
      <c r="N1" s="4" t="s">
        <v>7</v>
      </c>
      <c r="O1" s="4" t="s">
        <v>32</v>
      </c>
      <c r="P1" s="4" t="s">
        <v>28</v>
      </c>
    </row>
    <row r="2" spans="1:16" x14ac:dyDescent="0.2">
      <c r="A2" s="3" t="s">
        <v>0</v>
      </c>
      <c r="B2" s="3" t="s">
        <v>1</v>
      </c>
      <c r="C2" s="3" t="s">
        <v>1</v>
      </c>
      <c r="F2" s="4" t="s">
        <v>14</v>
      </c>
      <c r="G2" s="4" t="s">
        <v>8</v>
      </c>
      <c r="H2" s="4" t="s">
        <v>24</v>
      </c>
      <c r="I2" s="4" t="s">
        <v>25</v>
      </c>
      <c r="J2" s="4" t="s">
        <v>18</v>
      </c>
      <c r="K2" s="4" t="s">
        <v>31</v>
      </c>
      <c r="L2" s="4" t="s">
        <v>22</v>
      </c>
      <c r="M2" s="4" t="s">
        <v>22</v>
      </c>
      <c r="N2" s="4" t="s">
        <v>8</v>
      </c>
      <c r="O2" s="4" t="s">
        <v>9</v>
      </c>
      <c r="P2" s="4" t="s">
        <v>11</v>
      </c>
    </row>
    <row r="3" spans="1:16" x14ac:dyDescent="0.2">
      <c r="A3">
        <v>0</v>
      </c>
      <c r="B3">
        <v>10</v>
      </c>
      <c r="C3">
        <f>B3</f>
        <v>10</v>
      </c>
      <c r="D3" s="1">
        <f>C3*A3</f>
        <v>0</v>
      </c>
      <c r="E3">
        <f>D12/C12</f>
        <v>1.0416666666666667</v>
      </c>
      <c r="F3">
        <f>C3/$C$12</f>
        <v>0.41666666666666669</v>
      </c>
      <c r="G3">
        <f>POWER(H3/(H3+1),I3)</f>
        <v>0.43560861726880001</v>
      </c>
      <c r="H3">
        <v>1.4548667778087658</v>
      </c>
      <c r="I3">
        <f>'Chivas Binomial Negativa'!P3</f>
        <v>1.5884510081230065</v>
      </c>
      <c r="J3" s="8">
        <f>IFERROR(1/(F3*(1-F3)),0)</f>
        <v>4.1142857142857148</v>
      </c>
      <c r="K3" s="8">
        <f>POWER(F3-G3,2)</f>
        <v>3.5879749261365917E-4</v>
      </c>
      <c r="L3">
        <f>C3*J3*K3</f>
        <v>1.4761953981819122E-2</v>
      </c>
      <c r="M3">
        <f>SUM(L3:L8)</f>
        <v>0.50185123576550905</v>
      </c>
      <c r="N3">
        <f>POWER(H3/(H3+1),I3)</f>
        <v>0.43560861726880001</v>
      </c>
      <c r="O3">
        <f>N3*$C$12</f>
        <v>10.4546068144512</v>
      </c>
      <c r="P3">
        <f>(O3-C3)^2/O3</f>
        <v>1.9768065831016753E-2</v>
      </c>
    </row>
    <row r="4" spans="1:16" x14ac:dyDescent="0.2">
      <c r="A4">
        <v>1</v>
      </c>
      <c r="B4">
        <v>9</v>
      </c>
      <c r="C4">
        <f t="shared" ref="C4:C7" si="0">B4</f>
        <v>9</v>
      </c>
      <c r="D4" s="1">
        <f t="shared" ref="D4:D8" si="1">C4*A4</f>
        <v>9</v>
      </c>
      <c r="F4">
        <f t="shared" ref="F4:F8" si="2">C4/$C$12</f>
        <v>0.375</v>
      </c>
      <c r="G4">
        <f>G3*I3/(FACT(A4)*POWER(H3+1,A4))</f>
        <v>0.28186578330956447</v>
      </c>
      <c r="J4" s="8">
        <f t="shared" ref="J4:J8" si="3">IFERROR(1/(F4*(1-F4)),0)</f>
        <v>4.2666666666666666</v>
      </c>
      <c r="K4" s="8">
        <f t="shared" ref="K4:K8" si="4">POWER(F4-G4,2)</f>
        <v>8.6739823185410011E-3</v>
      </c>
      <c r="L4">
        <f t="shared" ref="L4:L8" si="5">C4*J4*K4</f>
        <v>0.33308092103197445</v>
      </c>
      <c r="N4">
        <f>N3*I3/(H3+1)</f>
        <v>0.28186578330956447</v>
      </c>
      <c r="O4">
        <f t="shared" ref="O4:O8" si="6">N4*$C$12</f>
        <v>6.7647787994295472</v>
      </c>
      <c r="P4">
        <f t="shared" ref="P4:P8" si="7">(O4-C4)^2/O4</f>
        <v>0.73856277693823946</v>
      </c>
    </row>
    <row r="5" spans="1:16" x14ac:dyDescent="0.2">
      <c r="A5">
        <v>2</v>
      </c>
      <c r="B5">
        <v>2</v>
      </c>
      <c r="C5">
        <f t="shared" si="0"/>
        <v>2</v>
      </c>
      <c r="D5" s="1">
        <f t="shared" si="1"/>
        <v>4</v>
      </c>
      <c r="F5">
        <f t="shared" si="2"/>
        <v>8.3333333333333329E-2</v>
      </c>
      <c r="G5">
        <f>$G$3*$I$3*($I$3+1)/(FACT(A5)*POWER($H$3+1,A5))</f>
        <v>0.14860190735365814</v>
      </c>
      <c r="J5" s="8">
        <f t="shared" si="3"/>
        <v>13.090909090909092</v>
      </c>
      <c r="K5" s="8">
        <f t="shared" si="4"/>
        <v>4.2599867546466181E-3</v>
      </c>
      <c r="L5">
        <f t="shared" si="5"/>
        <v>0.11153419866711146</v>
      </c>
      <c r="N5">
        <f>$N$3*$I$3*($I$3+1)/(FACT(A5)*POWER($H$3+1,A5))</f>
        <v>0.14860190735365814</v>
      </c>
      <c r="O5">
        <f t="shared" si="6"/>
        <v>3.5664457764877953</v>
      </c>
      <c r="P5">
        <f t="shared" si="7"/>
        <v>0.68801056414570971</v>
      </c>
    </row>
    <row r="6" spans="1:16" x14ac:dyDescent="0.2">
      <c r="A6">
        <v>3</v>
      </c>
      <c r="B6">
        <v>1</v>
      </c>
      <c r="C6">
        <f t="shared" si="0"/>
        <v>1</v>
      </c>
      <c r="D6" s="1">
        <f t="shared" si="1"/>
        <v>3</v>
      </c>
      <c r="F6">
        <f t="shared" si="2"/>
        <v>4.1666666666666664E-2</v>
      </c>
      <c r="G6">
        <f>$G$3*$I$3*($I$3+1)*($I$3+2)/(FACT(A6)*POWER($H$3+1,A6))</f>
        <v>7.2407278074809983E-2</v>
      </c>
      <c r="J6" s="8">
        <f t="shared" si="3"/>
        <v>25.043478260869566</v>
      </c>
      <c r="K6" s="8">
        <f t="shared" si="4"/>
        <v>9.4498518974647111E-4</v>
      </c>
      <c r="L6">
        <f t="shared" si="5"/>
        <v>2.3665716056259452E-2</v>
      </c>
      <c r="N6">
        <f>$N$3*$I$3*($I$3+1)*($I$3+2)/(FACT(A6)*POWER($H$3+1,A6))</f>
        <v>7.2407278074809983E-2</v>
      </c>
      <c r="O6">
        <f t="shared" si="6"/>
        <v>1.7377746737954396</v>
      </c>
      <c r="P6">
        <f t="shared" si="7"/>
        <v>0.3132232719821767</v>
      </c>
    </row>
    <row r="7" spans="1:16" x14ac:dyDescent="0.2">
      <c r="A7">
        <v>4</v>
      </c>
      <c r="B7">
        <v>1</v>
      </c>
      <c r="C7">
        <f t="shared" si="0"/>
        <v>1</v>
      </c>
      <c r="D7" s="1">
        <f t="shared" si="1"/>
        <v>4</v>
      </c>
      <c r="F7">
        <f t="shared" si="2"/>
        <v>4.1666666666666664E-2</v>
      </c>
      <c r="G7">
        <f>$G$3*$I$3*($I$3+1)*($I$3+2)*($I$3+3)/(FACT(A7)*POWER($H$3+1,A7))</f>
        <v>3.3834549707658923E-2</v>
      </c>
      <c r="J7" s="8">
        <f t="shared" si="3"/>
        <v>25.043478260869566</v>
      </c>
      <c r="K7" s="8">
        <f t="shared" si="4"/>
        <v>6.1342056059576669E-5</v>
      </c>
      <c r="L7">
        <f t="shared" si="5"/>
        <v>1.5362184474050505E-3</v>
      </c>
      <c r="N7">
        <f>$N$3*$I$3*($I$3+1)*($I$3+2)*($I$3+3)/(FACT(A7)*POWER($H$3+1,A7))</f>
        <v>3.3834549707658923E-2</v>
      </c>
      <c r="O7">
        <f t="shared" si="6"/>
        <v>0.81202919298381415</v>
      </c>
      <c r="P7">
        <f t="shared" si="7"/>
        <v>4.3512012370496712E-2</v>
      </c>
    </row>
    <row r="8" spans="1:16" x14ac:dyDescent="0.2">
      <c r="A8">
        <v>5</v>
      </c>
      <c r="B8">
        <v>1</v>
      </c>
      <c r="C8">
        <f>SUM(B8:B11)</f>
        <v>1</v>
      </c>
      <c r="D8" s="1">
        <f t="shared" si="1"/>
        <v>5</v>
      </c>
      <c r="F8">
        <f t="shared" si="2"/>
        <v>4.1666666666666664E-2</v>
      </c>
      <c r="G8">
        <f>$G$3*$I$3*($I$3+1)*($I$3+2)*($I$3+3)*($I$3+4)/(FACT(A8)*POWER($H$3+1,A8))</f>
        <v>1.5404723802725558E-2</v>
      </c>
      <c r="J8" s="8">
        <f t="shared" si="3"/>
        <v>25.043478260869566</v>
      </c>
      <c r="K8" s="8">
        <f t="shared" si="4"/>
        <v>6.8968964298890718E-4</v>
      </c>
      <c r="L8">
        <f t="shared" si="5"/>
        <v>1.7272227580939589E-2</v>
      </c>
      <c r="N8">
        <f>$N$3*$I$3*($I$3+1)*($I$3+2)*($I$3+3)*($I$3+4)/(FACT(A8)*POWER($H$3+1,A8))</f>
        <v>1.5404723802725558E-2</v>
      </c>
      <c r="O8">
        <f t="shared" si="6"/>
        <v>0.36971337126541337</v>
      </c>
      <c r="P8">
        <f t="shared" si="7"/>
        <v>1.0745114059627043</v>
      </c>
    </row>
    <row r="9" spans="1:16" x14ac:dyDescent="0.2">
      <c r="A9">
        <v>6</v>
      </c>
      <c r="B9">
        <v>0</v>
      </c>
    </row>
    <row r="10" spans="1:16" x14ac:dyDescent="0.2">
      <c r="A10">
        <v>7</v>
      </c>
      <c r="B10">
        <v>0</v>
      </c>
    </row>
    <row r="11" spans="1:16" x14ac:dyDescent="0.2">
      <c r="A11">
        <v>8</v>
      </c>
      <c r="B11">
        <v>0</v>
      </c>
    </row>
    <row r="12" spans="1:16" x14ac:dyDescent="0.2">
      <c r="A12" s="3" t="s">
        <v>6</v>
      </c>
      <c r="B12">
        <f>SUM(B3:B11)</f>
        <v>24</v>
      </c>
      <c r="C12">
        <f t="shared" ref="C12" si="8">SUM(C3:C11)</f>
        <v>24</v>
      </c>
      <c r="D12" s="1">
        <f>SUM(D3:D8)</f>
        <v>25</v>
      </c>
      <c r="N12" s="26" t="s">
        <v>12</v>
      </c>
      <c r="O12" s="26"/>
      <c r="P12" s="9">
        <f>SUM(P3:P11)</f>
        <v>2.8775880972303436</v>
      </c>
    </row>
  </sheetData>
  <mergeCells count="1">
    <mergeCell ref="N12:O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Atlético de Madrid Poisson</vt:lpstr>
      <vt:lpstr>Seattle Sounders ZIP</vt:lpstr>
      <vt:lpstr>Atlético de Madrid ZIP</vt:lpstr>
      <vt:lpstr>Atlético de Madrid Bin. Negativ</vt:lpstr>
      <vt:lpstr>R.C. Reus Binominal Negativa</vt:lpstr>
      <vt:lpstr>Chivas Binomial Negativa</vt:lpstr>
      <vt:lpstr>Atlético de Madrid NBD II</vt:lpstr>
      <vt:lpstr>R.C. Reus NBD II</vt:lpstr>
      <vt:lpstr>Chivas Binomial NBD II</vt:lpstr>
      <vt:lpstr>Atlético de Madrid Geometric</vt:lpstr>
      <vt:lpstr>Vancouver Geometric</vt:lpstr>
      <vt:lpstr>Los Angeles Uniforme</vt:lpstr>
      <vt:lpstr>Atlético de Madrid Uniforme</vt:lpstr>
      <vt:lpstr>Margin-of-victory Spain Primera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Exposito Gonzalez, Juan Jose</dc:creator>
  <cp:lastModifiedBy>Juan José Expósito González</cp:lastModifiedBy>
  <dcterms:created xsi:type="dcterms:W3CDTF">2017-08-16T10:32:34Z</dcterms:created>
  <dcterms:modified xsi:type="dcterms:W3CDTF">2017-09-05T14:15:46Z</dcterms:modified>
</cp:coreProperties>
</file>