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aer\Google Drive\Fachhochschule\4.Semester\pro4E\gitHub\pro4e\Hardware\"/>
    </mc:Choice>
  </mc:AlternateContent>
  <xr:revisionPtr revIDLastSave="0" documentId="13_ncr:1_{0CA306DD-6E68-48F2-A2E6-843AC848EBEA}" xr6:coauthVersionLast="45" xr6:coauthVersionMax="45" xr10:uidLastSave="{00000000-0000-0000-0000-000000000000}"/>
  <bookViews>
    <workbookView xWindow="-103" yWindow="-103" windowWidth="22149" windowHeight="11949" xr2:uid="{DFDA4EE7-2649-4A6F-B313-8DACCA054B93}"/>
  </bookViews>
  <sheets>
    <sheet name="LED Evaluation" sheetId="1" r:id="rId1"/>
    <sheet name="Stücklis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16" i="2"/>
  <c r="F15" i="2"/>
  <c r="F14" i="2"/>
  <c r="F13" i="2"/>
  <c r="F18" i="2" s="1"/>
  <c r="F4" i="2"/>
  <c r="F6" i="2"/>
  <c r="F7" i="2"/>
  <c r="F5" i="2"/>
  <c r="C22" i="1"/>
  <c r="F27" i="2" l="1"/>
  <c r="F9" i="2"/>
  <c r="C14" i="1"/>
  <c r="C23" i="1" s="1"/>
  <c r="E14" i="1"/>
  <c r="D14" i="1"/>
  <c r="C30" i="1" l="1"/>
  <c r="D22" i="1" l="1"/>
  <c r="E22" i="1"/>
  <c r="G22" i="1"/>
  <c r="C4" i="1"/>
  <c r="C16" i="1" s="1"/>
  <c r="C17" i="1" s="1"/>
  <c r="C18" i="1" s="1"/>
  <c r="C5" i="1" l="1"/>
  <c r="D23" i="1" s="1"/>
  <c r="D24" i="1" s="1"/>
  <c r="E16" i="1"/>
  <c r="E17" i="1" s="1"/>
  <c r="E18" i="1" s="1"/>
  <c r="D16" i="1"/>
  <c r="D17" i="1" s="1"/>
  <c r="D18" i="1" s="1"/>
  <c r="G16" i="1"/>
  <c r="G17" i="1" s="1"/>
  <c r="G18" i="1" s="1"/>
  <c r="C25" i="1" l="1"/>
  <c r="C26" i="1" s="1"/>
  <c r="D30" i="1"/>
  <c r="G14" i="1"/>
  <c r="G23" i="1" s="1"/>
  <c r="D25" i="1"/>
  <c r="D26" i="1" s="1"/>
  <c r="E23" i="1" l="1"/>
  <c r="E24" i="1" s="1"/>
  <c r="E30" i="1"/>
  <c r="G25" i="1"/>
  <c r="G26" i="1" s="1"/>
  <c r="G24" i="1"/>
  <c r="C24" i="1"/>
  <c r="E25" i="1" l="1"/>
  <c r="E26" i="1" s="1"/>
</calcChain>
</file>

<file path=xl/sharedStrings.xml><?xml version="1.0" encoding="utf-8"?>
<sst xmlns="http://schemas.openxmlformats.org/spreadsheetml/2006/main" count="81" uniqueCount="47">
  <si>
    <t>Kugeldurchmesser [mm]</t>
  </si>
  <si>
    <t>Kugelumfang [mm]</t>
  </si>
  <si>
    <t>halber Kugelumfang [mm]</t>
  </si>
  <si>
    <t>LED</t>
  </si>
  <si>
    <t>MSL0601RGB</t>
  </si>
  <si>
    <t>MSL0104RGB</t>
  </si>
  <si>
    <t>Breite [mm]</t>
  </si>
  <si>
    <t>Höhe [mm]</t>
  </si>
  <si>
    <t>Anzahl LEDs</t>
  </si>
  <si>
    <t>Anzahl Pixel auf Breite</t>
  </si>
  <si>
    <t>Aktualisierungsfrequenz [Hz]</t>
  </si>
  <si>
    <t>Drehgeschwindigkeit [Umdr/s]</t>
  </si>
  <si>
    <t>MSL0201RGBW1</t>
  </si>
  <si>
    <t>Kugel</t>
  </si>
  <si>
    <t>Abstand der LEDs [mm]</t>
  </si>
  <si>
    <t>Anzahl bit</t>
  </si>
  <si>
    <t>Schieberegister HEF4894BT</t>
  </si>
  <si>
    <t>Anzahl ICs</t>
  </si>
  <si>
    <t>Kugel 1</t>
  </si>
  <si>
    <t>Länge [mm]</t>
  </si>
  <si>
    <t>Taktfrequenz [MHz]</t>
  </si>
  <si>
    <t>Lade Frequenz [Hz]</t>
  </si>
  <si>
    <t>Zeit pro Pixel [us]</t>
  </si>
  <si>
    <t>Pixelverschiebung (auf Gesamthöhe)</t>
  </si>
  <si>
    <t>APA102</t>
  </si>
  <si>
    <t>Bit pro LED</t>
  </si>
  <si>
    <t>Lade Zeit (pro LED) [us]</t>
  </si>
  <si>
    <t>Lade Zeit (gesamt) [us]</t>
  </si>
  <si>
    <t>Berechnungen</t>
  </si>
  <si>
    <t>Verschiebung (auf Gesamthöhe) [mm]</t>
  </si>
  <si>
    <t>Gesamt</t>
  </si>
  <si>
    <t>APA102 sind zu langsam und nicht angewinkelt!</t>
  </si>
  <si>
    <t>Pixelbreite</t>
  </si>
  <si>
    <t>ATXMEGA256D3-AU</t>
  </si>
  <si>
    <t>MCP2200-I/SO</t>
  </si>
  <si>
    <t>Anzahl</t>
  </si>
  <si>
    <t>Stückpreis</t>
  </si>
  <si>
    <t>HEF4894BT</t>
  </si>
  <si>
    <t>RS</t>
  </si>
  <si>
    <t>Digikey</t>
  </si>
  <si>
    <t>Bauteil</t>
  </si>
  <si>
    <t>Lieferant</t>
  </si>
  <si>
    <t>FT2232D</t>
  </si>
  <si>
    <t>HEF4094BT</t>
  </si>
  <si>
    <t>Variante 1</t>
  </si>
  <si>
    <t>Variante 2</t>
  </si>
  <si>
    <t>Variante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</si>
</sst>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CHF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2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2" borderId="1" xfId="0" applyNumberFormat="1" applyFill="1" applyBorder="1"/>
    <xf numFmtId="0" fontId="0" fillId="3" borderId="20" xfId="0" applyFill="1" applyBorder="1"/>
    <xf numFmtId="0" fontId="0" fillId="3" borderId="17" xfId="0" applyFill="1" applyBorder="1"/>
    <xf numFmtId="0" fontId="0" fillId="3" borderId="19" xfId="0" applyFill="1" applyBorder="1"/>
    <xf numFmtId="0" fontId="0" fillId="2" borderId="3" xfId="0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0" fontId="0" fillId="0" borderId="4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21" xfId="0" applyFill="1" applyBorder="1"/>
    <xf numFmtId="164" fontId="0" fillId="0" borderId="2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5" xfId="0" applyFill="1" applyBorder="1"/>
    <xf numFmtId="0" fontId="0" fillId="2" borderId="26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5" xfId="0" applyFill="1" applyBorder="1"/>
    <xf numFmtId="164" fontId="0" fillId="0" borderId="0" xfId="0" applyNumberFormat="1" applyFill="1" applyBorder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992A-754F-40DD-9A0A-70F200EDDDD2}">
  <dimension ref="B1:H30"/>
  <sheetViews>
    <sheetView tabSelected="1" topLeftCell="A7" workbookViewId="0">
      <selection activeCell="B28" sqref="B28"/>
    </sheetView>
  </sheetViews>
  <sheetFormatPr baseColWidth="10" defaultRowHeight="14.6" x14ac:dyDescent="0.4"/>
  <cols>
    <col min="1" max="1" width="3.07421875" customWidth="1"/>
    <col min="2" max="2" width="35.4609375" bestFit="1" customWidth="1"/>
    <col min="3" max="3" width="12.07421875" bestFit="1" customWidth="1"/>
    <col min="4" max="4" width="15" bestFit="1" customWidth="1"/>
    <col min="5" max="5" width="12.07421875" bestFit="1" customWidth="1"/>
    <col min="6" max="6" width="3.84375" style="30" customWidth="1"/>
    <col min="7" max="7" width="9" style="28" bestFit="1" customWidth="1"/>
    <col min="8" max="8" width="3" customWidth="1"/>
    <col min="9" max="9" width="4.84375" customWidth="1"/>
  </cols>
  <sheetData>
    <row r="1" spans="2:7" ht="15" thickBot="1" x14ac:dyDescent="0.45"/>
    <row r="2" spans="2:7" ht="15" thickBot="1" x14ac:dyDescent="0.45">
      <c r="B2" s="20" t="s">
        <v>13</v>
      </c>
      <c r="C2" s="24" t="s">
        <v>18</v>
      </c>
      <c r="D2" s="7"/>
      <c r="E2" s="7"/>
      <c r="F2" s="29"/>
      <c r="G2" s="29"/>
    </row>
    <row r="3" spans="2:7" x14ac:dyDescent="0.4">
      <c r="B3" s="21" t="s">
        <v>0</v>
      </c>
      <c r="C3" s="3">
        <v>200</v>
      </c>
      <c r="D3" s="1"/>
      <c r="E3" s="1"/>
      <c r="G3" s="30"/>
    </row>
    <row r="4" spans="2:7" x14ac:dyDescent="0.4">
      <c r="B4" s="22" t="s">
        <v>1</v>
      </c>
      <c r="C4" s="8">
        <f>C3*3.14</f>
        <v>628</v>
      </c>
      <c r="D4" s="1"/>
      <c r="E4" s="1"/>
      <c r="G4" s="30"/>
    </row>
    <row r="5" spans="2:7" x14ac:dyDescent="0.4">
      <c r="B5" s="22" t="s">
        <v>2</v>
      </c>
      <c r="C5" s="8">
        <f>C4/2</f>
        <v>314</v>
      </c>
      <c r="D5" s="1"/>
      <c r="E5" s="1"/>
      <c r="G5" s="30"/>
    </row>
    <row r="6" spans="2:7" ht="15" thickBot="1" x14ac:dyDescent="0.45">
      <c r="B6" s="23" t="s">
        <v>11</v>
      </c>
      <c r="C6" s="4">
        <v>15</v>
      </c>
      <c r="D6" s="1"/>
      <c r="E6" s="1"/>
      <c r="G6" t="s">
        <v>31</v>
      </c>
    </row>
    <row r="7" spans="2:7" ht="15" thickBot="1" x14ac:dyDescent="0.45"/>
    <row r="8" spans="2:7" ht="15" thickBot="1" x14ac:dyDescent="0.45">
      <c r="B8" s="20" t="s">
        <v>3</v>
      </c>
      <c r="C8" s="25" t="s">
        <v>4</v>
      </c>
      <c r="D8" s="26" t="s">
        <v>12</v>
      </c>
      <c r="E8" s="27" t="s">
        <v>5</v>
      </c>
      <c r="F8" s="45"/>
      <c r="G8" s="20" t="s">
        <v>24</v>
      </c>
    </row>
    <row r="9" spans="2:7" x14ac:dyDescent="0.4">
      <c r="B9" s="21" t="s">
        <v>6</v>
      </c>
      <c r="C9" s="9">
        <v>2.9</v>
      </c>
      <c r="D9" s="10">
        <v>3.05</v>
      </c>
      <c r="E9" s="11">
        <v>6.9</v>
      </c>
      <c r="F9" s="45"/>
      <c r="G9" s="35">
        <v>2</v>
      </c>
    </row>
    <row r="10" spans="2:7" x14ac:dyDescent="0.4">
      <c r="B10" s="22" t="s">
        <v>7</v>
      </c>
      <c r="C10" s="12">
        <v>1</v>
      </c>
      <c r="D10" s="13">
        <v>0.43</v>
      </c>
      <c r="E10" s="14">
        <v>2.15</v>
      </c>
      <c r="F10" s="45"/>
      <c r="G10" s="8">
        <v>2</v>
      </c>
    </row>
    <row r="11" spans="2:7" x14ac:dyDescent="0.4">
      <c r="B11" s="22" t="s">
        <v>19</v>
      </c>
      <c r="C11" s="12">
        <v>1.35</v>
      </c>
      <c r="D11" s="13">
        <v>1.3</v>
      </c>
      <c r="E11" s="14">
        <v>2.2000000000000002</v>
      </c>
      <c r="F11" s="45"/>
      <c r="G11" s="8">
        <v>0.9</v>
      </c>
    </row>
    <row r="12" spans="2:7" x14ac:dyDescent="0.4">
      <c r="B12" s="22" t="s">
        <v>14</v>
      </c>
      <c r="C12" s="5">
        <v>0.41</v>
      </c>
      <c r="D12" s="2">
        <v>0.5</v>
      </c>
      <c r="E12" s="6">
        <v>0.5</v>
      </c>
      <c r="F12" s="45"/>
      <c r="G12" s="40">
        <v>1</v>
      </c>
    </row>
    <row r="13" spans="2:7" x14ac:dyDescent="0.4">
      <c r="B13" s="22" t="s">
        <v>32</v>
      </c>
      <c r="C13" s="5">
        <v>2.9</v>
      </c>
      <c r="D13" s="2">
        <v>3.05</v>
      </c>
      <c r="E13" s="6">
        <v>6.9</v>
      </c>
      <c r="F13" s="45"/>
      <c r="G13" s="40">
        <v>2</v>
      </c>
    </row>
    <row r="14" spans="2:7" x14ac:dyDescent="0.4">
      <c r="B14" s="22" t="s">
        <v>8</v>
      </c>
      <c r="C14" s="47">
        <f>ROUNDDOWN((($C$3-2*C11)*3.14/2)/(C9+C12),0)</f>
        <v>93</v>
      </c>
      <c r="D14" s="13">
        <f t="shared" ref="D14" si="0">ROUNDDOWN((($C$3-2*D11)*3.14/2)/(D9+D12),0)</f>
        <v>87</v>
      </c>
      <c r="E14" s="48">
        <f>ROUNDDOWN((($C$3-2*E11)*3.14/2)/(E9+E12),0)</f>
        <v>41</v>
      </c>
      <c r="F14" s="45"/>
      <c r="G14" s="8">
        <f>ROUNDDOWN(($C$5-10)/(G9+G12),0)</f>
        <v>101</v>
      </c>
    </row>
    <row r="15" spans="2:7" x14ac:dyDescent="0.4">
      <c r="B15" s="22" t="s">
        <v>25</v>
      </c>
      <c r="C15" s="12">
        <v>3</v>
      </c>
      <c r="D15" s="13">
        <v>3</v>
      </c>
      <c r="E15" s="14">
        <v>3</v>
      </c>
      <c r="F15" s="45"/>
      <c r="G15" s="8">
        <v>32</v>
      </c>
    </row>
    <row r="16" spans="2:7" x14ac:dyDescent="0.4">
      <c r="B16" s="22" t="s">
        <v>9</v>
      </c>
      <c r="C16" s="47">
        <f>ROUND($C$4/C13,0)</f>
        <v>217</v>
      </c>
      <c r="D16" s="13">
        <f t="shared" ref="D16:E16" si="1">ROUND($C$4/D13,0)</f>
        <v>206</v>
      </c>
      <c r="E16" s="48">
        <f t="shared" si="1"/>
        <v>91</v>
      </c>
      <c r="F16" s="45"/>
      <c r="G16" s="8">
        <f>ROUND($C$4/G13,0)</f>
        <v>314</v>
      </c>
    </row>
    <row r="17" spans="2:8" x14ac:dyDescent="0.4">
      <c r="B17" s="22" t="s">
        <v>10</v>
      </c>
      <c r="C17" s="12">
        <f>$C$6*C16</f>
        <v>3255</v>
      </c>
      <c r="D17" s="13">
        <f t="shared" ref="D17:E17" si="2">$C$6*D16</f>
        <v>3090</v>
      </c>
      <c r="E17" s="14">
        <f t="shared" si="2"/>
        <v>1365</v>
      </c>
      <c r="F17" s="45"/>
      <c r="G17" s="8">
        <f>$C$6*G16</f>
        <v>4710</v>
      </c>
    </row>
    <row r="18" spans="2:8" ht="15" thickBot="1" x14ac:dyDescent="0.45">
      <c r="B18" s="23" t="s">
        <v>22</v>
      </c>
      <c r="C18" s="37">
        <f>1/C17*1000000</f>
        <v>307.21966205837174</v>
      </c>
      <c r="D18" s="38">
        <f t="shared" ref="D18:E18" si="3">1/D17*1000000</f>
        <v>323.62459546925567</v>
      </c>
      <c r="E18" s="39">
        <f t="shared" si="3"/>
        <v>732.60073260073261</v>
      </c>
      <c r="F18" s="46"/>
      <c r="G18" s="36">
        <f>1/G17*1000000</f>
        <v>212.31422505307856</v>
      </c>
    </row>
    <row r="19" spans="2:8" ht="15" thickBot="1" x14ac:dyDescent="0.45"/>
    <row r="20" spans="2:8" ht="15" thickBot="1" x14ac:dyDescent="0.45">
      <c r="B20" s="20" t="s">
        <v>28</v>
      </c>
      <c r="C20" s="25" t="s">
        <v>4</v>
      </c>
      <c r="D20" s="26" t="s">
        <v>12</v>
      </c>
      <c r="E20" s="27" t="s">
        <v>5</v>
      </c>
      <c r="F20" s="45"/>
      <c r="G20" s="20" t="s">
        <v>24</v>
      </c>
    </row>
    <row r="21" spans="2:8" x14ac:dyDescent="0.4">
      <c r="B21" s="21" t="s">
        <v>20</v>
      </c>
      <c r="C21" s="9">
        <v>10</v>
      </c>
      <c r="D21" s="10">
        <v>10</v>
      </c>
      <c r="E21" s="11">
        <v>10</v>
      </c>
      <c r="G21" s="35">
        <v>1</v>
      </c>
    </row>
    <row r="22" spans="2:8" x14ac:dyDescent="0.4">
      <c r="B22" s="22" t="s">
        <v>26</v>
      </c>
      <c r="C22" s="12">
        <f>C15*(1/C21)</f>
        <v>0.30000000000000004</v>
      </c>
      <c r="D22" s="13">
        <f>D15*(1/D21)</f>
        <v>0.30000000000000004</v>
      </c>
      <c r="E22" s="14">
        <f>E15*(1/E21)</f>
        <v>0.30000000000000004</v>
      </c>
      <c r="G22" s="8">
        <f>G15*(1/G21)</f>
        <v>32</v>
      </c>
    </row>
    <row r="23" spans="2:8" x14ac:dyDescent="0.4">
      <c r="B23" s="22" t="s">
        <v>27</v>
      </c>
      <c r="C23" s="12">
        <f>C14*C22</f>
        <v>27.900000000000006</v>
      </c>
      <c r="D23" s="13">
        <f>D14*D22</f>
        <v>26.100000000000005</v>
      </c>
      <c r="E23" s="14">
        <f>E14*E22</f>
        <v>12.300000000000002</v>
      </c>
      <c r="G23" s="8">
        <f>G14*G22</f>
        <v>3232</v>
      </c>
      <c r="H23" s="30"/>
    </row>
    <row r="24" spans="2:8" x14ac:dyDescent="0.4">
      <c r="B24" s="22" t="s">
        <v>21</v>
      </c>
      <c r="C24" s="41">
        <f>1/C23*1000000</f>
        <v>35842.293906810024</v>
      </c>
      <c r="D24" s="31">
        <f t="shared" ref="D24" si="4">1/D23*1000000</f>
        <v>38314.176245210721</v>
      </c>
      <c r="E24" s="42">
        <f>1/E23*1000000</f>
        <v>81300.813008130062</v>
      </c>
      <c r="F24" s="54"/>
      <c r="G24" s="43">
        <f>1/G23*1000000</f>
        <v>309.40594059405942</v>
      </c>
    </row>
    <row r="25" spans="2:8" x14ac:dyDescent="0.4">
      <c r="B25" s="49" t="s">
        <v>23</v>
      </c>
      <c r="C25" s="50">
        <f>C23/C18</f>
        <v>9.081450000000002E-2</v>
      </c>
      <c r="D25" s="51">
        <f>D23/D18</f>
        <v>8.0649000000000012E-2</v>
      </c>
      <c r="E25" s="52">
        <f>E23/E18</f>
        <v>1.6789500000000002E-2</v>
      </c>
      <c r="G25" s="53">
        <f>G23/G18</f>
        <v>15.222720000000001</v>
      </c>
    </row>
    <row r="26" spans="2:8" ht="15" thickBot="1" x14ac:dyDescent="0.45">
      <c r="B26" s="23" t="s">
        <v>29</v>
      </c>
      <c r="C26" s="18">
        <f>C25*C10</f>
        <v>9.081450000000002E-2</v>
      </c>
      <c r="D26" s="16">
        <f>D25*D10</f>
        <v>3.4679070000000006E-2</v>
      </c>
      <c r="E26" s="19">
        <f>E25*E10</f>
        <v>3.6097425000000002E-2</v>
      </c>
      <c r="G26" s="44">
        <f>G25*G10</f>
        <v>30.445440000000001</v>
      </c>
    </row>
    <row r="27" spans="2:8" ht="15" thickBot="1" x14ac:dyDescent="0.45"/>
    <row r="28" spans="2:8" ht="15" thickBot="1" x14ac:dyDescent="0.45">
      <c r="B28" s="34" t="s">
        <v>16</v>
      </c>
      <c r="C28" s="25" t="s">
        <v>4</v>
      </c>
      <c r="D28" s="26" t="s">
        <v>12</v>
      </c>
      <c r="E28" s="27" t="s">
        <v>5</v>
      </c>
    </row>
    <row r="29" spans="2:8" x14ac:dyDescent="0.4">
      <c r="B29" s="32" t="s">
        <v>15</v>
      </c>
      <c r="C29" s="9">
        <v>12</v>
      </c>
      <c r="D29" s="10">
        <v>12</v>
      </c>
      <c r="E29" s="11">
        <v>12</v>
      </c>
    </row>
    <row r="30" spans="2:8" ht="15" thickBot="1" x14ac:dyDescent="0.45">
      <c r="B30" s="33" t="s">
        <v>17</v>
      </c>
      <c r="C30" s="15">
        <f>ROUNDUP((C14*3)/C29,0)</f>
        <v>24</v>
      </c>
      <c r="D30" s="16">
        <f>ROUNDUP((D14*3)/D29,0)</f>
        <v>22</v>
      </c>
      <c r="E30" s="17">
        <f>ROUNDUP((E14*3)/E29,0)</f>
        <v>11</v>
      </c>
    </row>
  </sheetData>
  <pageMargins left="0.25" right="0.25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8D0D-4B0C-46A4-ACCF-DC2CADE899C6}">
  <dimension ref="B2:F27"/>
  <sheetViews>
    <sheetView workbookViewId="0">
      <selection activeCell="F9" sqref="F9"/>
    </sheetView>
  </sheetViews>
  <sheetFormatPr baseColWidth="10" defaultRowHeight="14.6" x14ac:dyDescent="0.4"/>
  <cols>
    <col min="2" max="2" width="18.4609375" bestFit="1" customWidth="1"/>
    <col min="3" max="3" width="9" bestFit="1" customWidth="1"/>
    <col min="8" max="8" width="18.4609375" bestFit="1" customWidth="1"/>
  </cols>
  <sheetData>
    <row r="2" spans="2:6" x14ac:dyDescent="0.4">
      <c r="B2" t="s">
        <v>44</v>
      </c>
    </row>
    <row r="3" spans="2:6" x14ac:dyDescent="0.4">
      <c r="B3" t="s">
        <v>40</v>
      </c>
      <c r="C3" t="s">
        <v>41</v>
      </c>
      <c r="D3" t="s">
        <v>35</v>
      </c>
      <c r="E3" t="s">
        <v>36</v>
      </c>
      <c r="F3" t="s">
        <v>30</v>
      </c>
    </row>
    <row r="4" spans="2:6" x14ac:dyDescent="0.4">
      <c r="B4" t="s">
        <v>4</v>
      </c>
      <c r="C4" t="s">
        <v>38</v>
      </c>
      <c r="D4">
        <v>92</v>
      </c>
      <c r="E4" s="55">
        <v>0.55000000000000004</v>
      </c>
      <c r="F4" s="55">
        <f>E4*D4</f>
        <v>50.6</v>
      </c>
    </row>
    <row r="5" spans="2:6" x14ac:dyDescent="0.4">
      <c r="B5" t="s">
        <v>37</v>
      </c>
      <c r="C5" t="s">
        <v>39</v>
      </c>
      <c r="D5">
        <v>24</v>
      </c>
      <c r="E5" s="55">
        <v>1.2123999999999999</v>
      </c>
      <c r="F5" s="55">
        <f>E5*D5</f>
        <v>29.0976</v>
      </c>
    </row>
    <row r="6" spans="2:6" x14ac:dyDescent="0.4">
      <c r="B6" t="s">
        <v>34</v>
      </c>
      <c r="C6" t="s">
        <v>38</v>
      </c>
      <c r="D6">
        <v>1</v>
      </c>
      <c r="E6" s="55">
        <v>1.919</v>
      </c>
      <c r="F6" s="55">
        <f t="shared" ref="F6:F7" si="0">E6*D6</f>
        <v>1.919</v>
      </c>
    </row>
    <row r="7" spans="2:6" x14ac:dyDescent="0.4">
      <c r="B7" t="s">
        <v>33</v>
      </c>
      <c r="C7" t="s">
        <v>38</v>
      </c>
      <c r="D7">
        <v>1</v>
      </c>
      <c r="E7" s="55">
        <v>4.4820000000000002</v>
      </c>
      <c r="F7" s="55">
        <f t="shared" si="0"/>
        <v>4.4820000000000002</v>
      </c>
    </row>
    <row r="8" spans="2:6" x14ac:dyDescent="0.4">
      <c r="F8" s="55"/>
    </row>
    <row r="9" spans="2:6" x14ac:dyDescent="0.4">
      <c r="F9" s="55">
        <f>SUM(F4:F8)</f>
        <v>86.09859999999999</v>
      </c>
    </row>
    <row r="11" spans="2:6" x14ac:dyDescent="0.4">
      <c r="B11" t="s">
        <v>45</v>
      </c>
    </row>
    <row r="12" spans="2:6" x14ac:dyDescent="0.4">
      <c r="B12" t="s">
        <v>40</v>
      </c>
      <c r="C12" t="s">
        <v>41</v>
      </c>
      <c r="D12" t="s">
        <v>35</v>
      </c>
      <c r="E12" t="s">
        <v>36</v>
      </c>
      <c r="F12" t="s">
        <v>30</v>
      </c>
    </row>
    <row r="13" spans="2:6" x14ac:dyDescent="0.4">
      <c r="B13" t="s">
        <v>4</v>
      </c>
      <c r="C13" t="s">
        <v>38</v>
      </c>
      <c r="D13">
        <v>92</v>
      </c>
      <c r="E13" s="55">
        <v>0.55000000000000004</v>
      </c>
      <c r="F13" s="55">
        <f>E13*D13</f>
        <v>50.6</v>
      </c>
    </row>
    <row r="14" spans="2:6" x14ac:dyDescent="0.4">
      <c r="B14" t="s">
        <v>37</v>
      </c>
      <c r="C14" t="s">
        <v>39</v>
      </c>
      <c r="D14">
        <v>24</v>
      </c>
      <c r="E14" s="55">
        <v>1.2123999999999999</v>
      </c>
      <c r="F14" s="55">
        <f>E14*D14</f>
        <v>29.0976</v>
      </c>
    </row>
    <row r="15" spans="2:6" x14ac:dyDescent="0.4">
      <c r="B15" t="s">
        <v>42</v>
      </c>
      <c r="C15" t="s">
        <v>39</v>
      </c>
      <c r="D15">
        <v>1</v>
      </c>
      <c r="E15" s="55">
        <v>6.78</v>
      </c>
      <c r="F15" s="55">
        <f t="shared" ref="F15:F16" si="1">E15*D15</f>
        <v>6.78</v>
      </c>
    </row>
    <row r="16" spans="2:6" x14ac:dyDescent="0.4">
      <c r="B16" t="s">
        <v>33</v>
      </c>
      <c r="C16" t="s">
        <v>38</v>
      </c>
      <c r="D16">
        <v>1</v>
      </c>
      <c r="E16" s="55">
        <v>4.4820000000000002</v>
      </c>
      <c r="F16" s="55">
        <f t="shared" si="1"/>
        <v>4.4820000000000002</v>
      </c>
    </row>
    <row r="17" spans="2:6" x14ac:dyDescent="0.4">
      <c r="F17" s="55"/>
    </row>
    <row r="18" spans="2:6" x14ac:dyDescent="0.4">
      <c r="F18" s="55">
        <f>SUM(F13:F17)</f>
        <v>90.959599999999995</v>
      </c>
    </row>
    <row r="20" spans="2:6" x14ac:dyDescent="0.4">
      <c r="B20" t="s">
        <v>46</v>
      </c>
    </row>
    <row r="21" spans="2:6" x14ac:dyDescent="0.4">
      <c r="B21" t="s">
        <v>40</v>
      </c>
      <c r="C21" t="s">
        <v>41</v>
      </c>
      <c r="D21" t="s">
        <v>35</v>
      </c>
      <c r="E21" t="s">
        <v>36</v>
      </c>
      <c r="F21" t="s">
        <v>30</v>
      </c>
    </row>
    <row r="22" spans="2:6" x14ac:dyDescent="0.4">
      <c r="B22" t="s">
        <v>4</v>
      </c>
      <c r="C22" t="s">
        <v>38</v>
      </c>
      <c r="D22">
        <v>92</v>
      </c>
      <c r="E22" s="55">
        <v>0.55000000000000004</v>
      </c>
      <c r="F22" s="55">
        <f>E22*D22</f>
        <v>50.6</v>
      </c>
    </row>
    <row r="23" spans="2:6" x14ac:dyDescent="0.4">
      <c r="B23" t="s">
        <v>43</v>
      </c>
      <c r="C23" t="s">
        <v>38</v>
      </c>
      <c r="D23">
        <v>35</v>
      </c>
      <c r="E23" s="55">
        <v>0.35</v>
      </c>
      <c r="F23" s="55">
        <f>E23*D23</f>
        <v>12.25</v>
      </c>
    </row>
    <row r="24" spans="2:6" x14ac:dyDescent="0.4">
      <c r="B24" t="s">
        <v>34</v>
      </c>
      <c r="C24" t="s">
        <v>38</v>
      </c>
      <c r="D24">
        <v>1</v>
      </c>
      <c r="E24" s="55">
        <v>1.919</v>
      </c>
      <c r="F24" s="55">
        <f t="shared" ref="F24:F25" si="2">E24*D24</f>
        <v>1.919</v>
      </c>
    </row>
    <row r="25" spans="2:6" x14ac:dyDescent="0.4">
      <c r="B25" t="s">
        <v>33</v>
      </c>
      <c r="C25" t="s">
        <v>38</v>
      </c>
      <c r="D25">
        <v>1</v>
      </c>
      <c r="E25" s="55">
        <v>4.4820000000000002</v>
      </c>
      <c r="F25" s="55">
        <f t="shared" si="2"/>
        <v>4.4820000000000002</v>
      </c>
    </row>
    <row r="26" spans="2:6" x14ac:dyDescent="0.4">
      <c r="F26" s="55"/>
    </row>
    <row r="27" spans="2:6" x14ac:dyDescent="0.4">
      <c r="F27" s="55">
        <f>SUM(F22:F26)</f>
        <v>69.251000000000005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LED Evaluation</vt:lpstr>
      <vt:lpstr>Stückliste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Reto Gärtner</cp:lastModifiedBy>
  <dcterms:created xsi:type="dcterms:W3CDTF">2020-02-26T07:53:54Z</dcterms:created>
  <dcterms:modified xsi:type="dcterms:W3CDTF">2020-02-29T17:47:08Z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