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I19" i="1"/>
  <c r="I18" i="1"/>
  <c r="I17" i="1"/>
  <c r="I16" i="1"/>
  <c r="I15" i="1"/>
  <c r="F11" i="1"/>
  <c r="I12" i="1" s="1"/>
  <c r="I11" i="1"/>
  <c r="F15" i="1"/>
  <c r="I10" i="1"/>
  <c r="I9" i="1"/>
  <c r="I8" i="1"/>
  <c r="I7" i="1"/>
  <c r="I6" i="1"/>
  <c r="I5" i="1"/>
  <c r="F17" i="1"/>
  <c r="I22" i="1" s="1"/>
  <c r="F16" i="1"/>
  <c r="F7" i="1"/>
  <c r="F6" i="1"/>
  <c r="F5" i="1"/>
  <c r="I23" i="1" l="1"/>
  <c r="I24" i="1" s="1"/>
  <c r="I25" i="1" s="1"/>
</calcChain>
</file>

<file path=xl/sharedStrings.xml><?xml version="1.0" encoding="utf-8"?>
<sst xmlns="http://schemas.openxmlformats.org/spreadsheetml/2006/main" count="67" uniqueCount="48">
  <si>
    <t>number of pixels</t>
  </si>
  <si>
    <t>sensor length</t>
  </si>
  <si>
    <t>sensor width</t>
  </si>
  <si>
    <t>number of pixels between seeds</t>
  </si>
  <si>
    <t>Mpix</t>
  </si>
  <si>
    <t>mm</t>
  </si>
  <si>
    <t>focal length</t>
  </si>
  <si>
    <t>exposure time</t>
  </si>
  <si>
    <t>endlap</t>
  </si>
  <si>
    <t>sidelap</t>
  </si>
  <si>
    <t>seedband</t>
  </si>
  <si>
    <t>window time</t>
  </si>
  <si>
    <t>field size</t>
  </si>
  <si>
    <t>s</t>
  </si>
  <si>
    <t>%</t>
  </si>
  <si>
    <t>cm</t>
  </si>
  <si>
    <t>h</t>
  </si>
  <si>
    <t>ha</t>
  </si>
  <si>
    <t>CONSTRAINTS</t>
  </si>
  <si>
    <t>ASSUMPTIONS</t>
  </si>
  <si>
    <t>VALUE</t>
  </si>
  <si>
    <t>UNITS</t>
  </si>
  <si>
    <t>COMPUTING ALTITUDE</t>
  </si>
  <si>
    <t>sensor area</t>
  </si>
  <si>
    <t>pixel area</t>
  </si>
  <si>
    <t>pixel length</t>
  </si>
  <si>
    <t>number of pixels longitudinal</t>
  </si>
  <si>
    <t>number of pixels width</t>
  </si>
  <si>
    <t>resolution</t>
  </si>
  <si>
    <t>scale</t>
  </si>
  <si>
    <t>altitude</t>
  </si>
  <si>
    <t>m2</t>
  </si>
  <si>
    <t>m</t>
  </si>
  <si>
    <t>m/pix</t>
  </si>
  <si>
    <t>COMPUTING VELOCITY</t>
  </si>
  <si>
    <t>Photo covered length</t>
  </si>
  <si>
    <t>Photo covered width</t>
  </si>
  <si>
    <t>Distance between photo length</t>
  </si>
  <si>
    <t>Distance between photo width</t>
  </si>
  <si>
    <t>Velocity</t>
  </si>
  <si>
    <t>m/s</t>
  </si>
  <si>
    <t>COMPUTING FLIGHT TIME</t>
  </si>
  <si>
    <t>field length</t>
  </si>
  <si>
    <t>number of strips</t>
  </si>
  <si>
    <t>flight distance</t>
  </si>
  <si>
    <t>flight time</t>
  </si>
  <si>
    <t>takeoff and landing angle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</si>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</sst>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2" borderId="0" xfId="0" applyNumberFormat="1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5"/>
  <sheetViews>
    <sheetView tabSelected="1" workbookViewId="0">
      <selection activeCell="D19" sqref="D19"/>
    </sheetView>
  </sheetViews>
  <sheetFormatPr defaultRowHeight="15" x14ac:dyDescent="0.25"/>
  <cols>
    <col min="1" max="2" width="9.140625" style="1"/>
    <col min="3" max="3" width="31.140625" style="1" customWidth="1"/>
    <col min="4" max="4" width="10.28515625" style="1" customWidth="1"/>
    <col min="5" max="5" width="9.140625" style="1"/>
    <col min="6" max="6" width="13.7109375" style="1" customWidth="1"/>
    <col min="7" max="7" width="9.140625" style="1"/>
    <col min="8" max="8" width="29.28515625" style="1" customWidth="1"/>
    <col min="9" max="9" width="16.7109375" style="1" customWidth="1"/>
    <col min="10" max="16384" width="9.140625" style="1"/>
  </cols>
  <sheetData>
    <row r="4" spans="3:10" x14ac:dyDescent="0.25">
      <c r="C4" s="3" t="s">
        <v>18</v>
      </c>
      <c r="D4" s="1" t="s">
        <v>20</v>
      </c>
      <c r="E4" s="1" t="s">
        <v>21</v>
      </c>
      <c r="H4" s="3" t="s">
        <v>22</v>
      </c>
      <c r="I4" s="1" t="s">
        <v>20</v>
      </c>
      <c r="J4" s="1" t="s">
        <v>21</v>
      </c>
    </row>
    <row r="5" spans="3:10" x14ac:dyDescent="0.25">
      <c r="C5" s="1" t="s">
        <v>0</v>
      </c>
      <c r="D5" s="1">
        <v>16</v>
      </c>
      <c r="E5" s="1" t="s">
        <v>4</v>
      </c>
      <c r="F5" s="1">
        <f>D5*1000000</f>
        <v>16000000</v>
      </c>
      <c r="H5" s="1" t="s">
        <v>23</v>
      </c>
      <c r="I5" s="2">
        <f>F6*F7</f>
        <v>2.8459200000000004E-5</v>
      </c>
      <c r="J5" s="1" t="s">
        <v>31</v>
      </c>
    </row>
    <row r="6" spans="3:10" x14ac:dyDescent="0.25">
      <c r="C6" s="1" t="s">
        <v>1</v>
      </c>
      <c r="D6" s="1">
        <v>6.16</v>
      </c>
      <c r="E6" s="1" t="s">
        <v>5</v>
      </c>
      <c r="F6" s="1">
        <f>D6*0.001</f>
        <v>6.1600000000000005E-3</v>
      </c>
      <c r="H6" s="1" t="s">
        <v>24</v>
      </c>
      <c r="I6" s="2">
        <f>I5/F5</f>
        <v>1.7787000000000003E-12</v>
      </c>
      <c r="J6" s="1" t="s">
        <v>31</v>
      </c>
    </row>
    <row r="7" spans="3:10" x14ac:dyDescent="0.25">
      <c r="C7" s="1" t="s">
        <v>2</v>
      </c>
      <c r="D7" s="1">
        <v>4.62</v>
      </c>
      <c r="E7" s="1" t="s">
        <v>5</v>
      </c>
      <c r="F7" s="1">
        <f>D7*0.001</f>
        <v>4.62E-3</v>
      </c>
      <c r="H7" s="1" t="s">
        <v>25</v>
      </c>
      <c r="I7" s="2">
        <f>SQRT(I6)</f>
        <v>1.3336791218280357E-6</v>
      </c>
      <c r="J7" s="1" t="s">
        <v>32</v>
      </c>
    </row>
    <row r="8" spans="3:10" x14ac:dyDescent="0.25">
      <c r="C8" s="1" t="s">
        <v>3</v>
      </c>
      <c r="D8" s="1">
        <v>2</v>
      </c>
      <c r="H8" s="1" t="s">
        <v>26</v>
      </c>
      <c r="I8" s="1">
        <f>F6/I7</f>
        <v>4618.8021535170055</v>
      </c>
    </row>
    <row r="9" spans="3:10" x14ac:dyDescent="0.25">
      <c r="H9" s="1" t="s">
        <v>27</v>
      </c>
      <c r="I9" s="1">
        <f>F7/I7</f>
        <v>3464.1016151377539</v>
      </c>
    </row>
    <row r="10" spans="3:10" x14ac:dyDescent="0.25">
      <c r="C10" s="3" t="s">
        <v>19</v>
      </c>
      <c r="D10" s="1" t="s">
        <v>20</v>
      </c>
      <c r="E10" s="1" t="s">
        <v>21</v>
      </c>
      <c r="H10" s="1" t="s">
        <v>28</v>
      </c>
      <c r="I10" s="1">
        <f>F15/D8</f>
        <v>0.03</v>
      </c>
      <c r="J10" s="1" t="s">
        <v>33</v>
      </c>
    </row>
    <row r="11" spans="3:10" x14ac:dyDescent="0.25">
      <c r="C11" s="1" t="s">
        <v>6</v>
      </c>
      <c r="D11" s="1">
        <v>5</v>
      </c>
      <c r="E11" s="1" t="s">
        <v>5</v>
      </c>
      <c r="F11" s="1">
        <f>D11*0.001</f>
        <v>5.0000000000000001E-3</v>
      </c>
      <c r="H11" s="1" t="s">
        <v>29</v>
      </c>
      <c r="I11" s="2">
        <f>I7/I10</f>
        <v>4.4455970727601194E-5</v>
      </c>
    </row>
    <row r="12" spans="3:10" x14ac:dyDescent="0.25">
      <c r="C12" s="1" t="s">
        <v>7</v>
      </c>
      <c r="D12" s="1">
        <v>2.4</v>
      </c>
      <c r="E12" s="1" t="s">
        <v>13</v>
      </c>
      <c r="H12" s="1" t="s">
        <v>30</v>
      </c>
      <c r="I12" s="4">
        <f>F11/I11</f>
        <v>112.47083166031669</v>
      </c>
      <c r="J12" s="4" t="s">
        <v>32</v>
      </c>
    </row>
    <row r="13" spans="3:10" x14ac:dyDescent="0.25">
      <c r="C13" s="1" t="s">
        <v>8</v>
      </c>
      <c r="D13" s="1">
        <v>60</v>
      </c>
      <c r="E13" s="1" t="s">
        <v>14</v>
      </c>
    </row>
    <row r="14" spans="3:10" x14ac:dyDescent="0.25">
      <c r="C14" s="1" t="s">
        <v>9</v>
      </c>
      <c r="D14" s="1">
        <v>30</v>
      </c>
      <c r="E14" s="1" t="s">
        <v>14</v>
      </c>
      <c r="H14" s="3" t="s">
        <v>34</v>
      </c>
      <c r="I14" s="1" t="s">
        <v>20</v>
      </c>
      <c r="J14" s="1" t="s">
        <v>21</v>
      </c>
    </row>
    <row r="15" spans="3:10" x14ac:dyDescent="0.25">
      <c r="C15" s="1" t="s">
        <v>10</v>
      </c>
      <c r="D15" s="1">
        <v>6</v>
      </c>
      <c r="E15" s="1" t="s">
        <v>15</v>
      </c>
      <c r="F15" s="1">
        <f>D15*0.01</f>
        <v>0.06</v>
      </c>
      <c r="H15" s="1" t="s">
        <v>35</v>
      </c>
      <c r="I15" s="1">
        <f>I8*I10</f>
        <v>138.56406460551017</v>
      </c>
      <c r="J15" s="1" t="s">
        <v>32</v>
      </c>
    </row>
    <row r="16" spans="3:10" x14ac:dyDescent="0.25">
      <c r="C16" s="1" t="s">
        <v>11</v>
      </c>
      <c r="D16" s="1">
        <v>8</v>
      </c>
      <c r="E16" s="1" t="s">
        <v>16</v>
      </c>
      <c r="F16" s="1">
        <f>D16*3600</f>
        <v>28800</v>
      </c>
      <c r="H16" s="1" t="s">
        <v>36</v>
      </c>
      <c r="I16" s="1">
        <f>I9*I10</f>
        <v>103.92304845413261</v>
      </c>
      <c r="J16" s="1" t="s">
        <v>32</v>
      </c>
    </row>
    <row r="17" spans="3:10" x14ac:dyDescent="0.25">
      <c r="C17" s="1" t="s">
        <v>12</v>
      </c>
      <c r="D17" s="1">
        <v>1000</v>
      </c>
      <c r="E17" s="1" t="s">
        <v>17</v>
      </c>
      <c r="F17" s="1">
        <f>D17*10000</f>
        <v>10000000</v>
      </c>
      <c r="H17" s="1" t="s">
        <v>37</v>
      </c>
      <c r="I17" s="1">
        <f>I15*(1-D13/100)</f>
        <v>55.42562584220407</v>
      </c>
      <c r="J17" s="1" t="s">
        <v>32</v>
      </c>
    </row>
    <row r="18" spans="3:10" x14ac:dyDescent="0.25">
      <c r="C18" s="1" t="s">
        <v>46</v>
      </c>
      <c r="D18" s="1">
        <v>45</v>
      </c>
      <c r="F18" s="1">
        <f>D18*PI()/180</f>
        <v>0.78539816339744828</v>
      </c>
      <c r="H18" s="1" t="s">
        <v>38</v>
      </c>
      <c r="I18" s="1">
        <f>I16*(1-D14/100)</f>
        <v>72.74613391789282</v>
      </c>
      <c r="J18" s="1" t="s">
        <v>32</v>
      </c>
    </row>
    <row r="19" spans="3:10" x14ac:dyDescent="0.25">
      <c r="H19" s="1" t="s">
        <v>39</v>
      </c>
      <c r="I19" s="4">
        <f>I17/D12</f>
        <v>23.094010767585029</v>
      </c>
      <c r="J19" s="4" t="s">
        <v>40</v>
      </c>
    </row>
    <row r="21" spans="3:10" x14ac:dyDescent="0.25">
      <c r="H21" s="3" t="s">
        <v>41</v>
      </c>
      <c r="I21" s="1" t="s">
        <v>20</v>
      </c>
      <c r="J21" s="1" t="s">
        <v>21</v>
      </c>
    </row>
    <row r="22" spans="3:10" x14ac:dyDescent="0.25">
      <c r="H22" s="1" t="s">
        <v>42</v>
      </c>
      <c r="I22" s="1">
        <f>SQRT(F17)</f>
        <v>3162.2776601683795</v>
      </c>
      <c r="J22" s="1" t="s">
        <v>32</v>
      </c>
    </row>
    <row r="23" spans="3:10" x14ac:dyDescent="0.25">
      <c r="H23" s="1" t="s">
        <v>43</v>
      </c>
      <c r="I23" s="1">
        <f>ROUND(I22/I18,0)</f>
        <v>43</v>
      </c>
    </row>
    <row r="24" spans="3:10" x14ac:dyDescent="0.25">
      <c r="H24" s="1" t="s">
        <v>44</v>
      </c>
      <c r="I24" s="1">
        <f>2*I12/SIN(F18)+I23*I22+(I23-1)*PI()*0.5*I18</f>
        <v>141095.36805601485</v>
      </c>
      <c r="J24" s="1" t="s">
        <v>32</v>
      </c>
    </row>
    <row r="25" spans="3:10" x14ac:dyDescent="0.25">
      <c r="H25" s="1" t="s">
        <v>45</v>
      </c>
      <c r="I25" s="4">
        <f>(I24/I19)/60</f>
        <v>101.82681091068687</v>
      </c>
      <c r="J25" s="4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2015-02-20T17:58:43Z</dcterms:modified>
</cp:coreProperties>
</file>