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cclu\Downloads\"/>
    </mc:Choice>
  </mc:AlternateContent>
  <xr:revisionPtr revIDLastSave="0" documentId="8_{636F843D-212F-4BE7-BBF5-57E1C6BEEA96}" xr6:coauthVersionLast="47" xr6:coauthVersionMax="47" xr10:uidLastSave="{00000000-0000-0000-0000-000000000000}"/>
  <bookViews>
    <workbookView xWindow="-120" yWindow="-120" windowWidth="29040" windowHeight="15720" activeTab="8" xr2:uid="{3F396370-2144-4D01-B693-F4E0D3CB5C02}"/>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_xlnm._FilterDatabase" localSheetId="8" hidden="1">'5'!$B$5:$H$5</definedName>
    <definedName name="Slicer_Country">#N/A</definedName>
    <definedName name="Slicer_Departmen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0" l="1"/>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6" i="10"/>
  <c r="F56" i="10"/>
  <c r="D4" i="3"/>
  <c r="D5" i="3"/>
  <c r="D3" i="3"/>
  <c r="D8" i="2" l="1"/>
  <c r="D7" i="2"/>
  <c r="D6" i="2"/>
  <c r="D5" i="2"/>
  <c r="D4" i="2"/>
  <c r="D3" i="2"/>
  <c r="E54" i="1"/>
</calcChain>
</file>

<file path=xl/sharedStrings.xml><?xml version="1.0" encoding="utf-8"?>
<sst xmlns="http://schemas.openxmlformats.org/spreadsheetml/2006/main" count="575" uniqueCount="154">
  <si>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</si>
  <si>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</si>
  <si>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</si>
  <si>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</si>
  <si>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</si>
  <si>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</si>
  <si>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</si>
  <si>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</si>
  <si>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</si>
  <si>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</si>
  <si>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</si>
  <si>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</si>
  <si>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</si>
  <si>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</si>
  <si>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</si>
  <si>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</si>
  <si>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</si>
  <si>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</si>
  <si>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</si>
  <si>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</si>
  <si>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</si>
  <si>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</si>
  <si>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</si>
  <si>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</si>
  <si>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</si>
  <si>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</si>
  <si>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</si>
  <si>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</si>
  <si>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</si>
  <si>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</si>
  <si>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</si>
  <si>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</si>
  <si>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</si>
  <si>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</si>
  <si>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</si>
  <si>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</si>
  <si>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</si>
  <si>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</si>
  <si>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</si>
  <si>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</si>
  <si>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</si>
  <si>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</si>
  <si>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</si>
  <si>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</si>
  <si>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</si>
  <si>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</si>
  <si>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</si>
  <si>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</si>
  <si>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</si>
  <si>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</si>
  <si>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</si>
  <si>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</si>
  <si>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</si>
  <si>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</si>
  <si>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</si>
  <si>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</si>
  <si>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</si>
  <si>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</si>
  <si>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</si>
  <si>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</si>
  <si>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</si>
  <si>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</si>
  <si>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</si>
  <si>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</si>
  <si>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</si>
  <si>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</si>
  <si>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</si>
  <si>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</si>
  <si>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</si>
  <si>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</si>
  <si>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</si>
  <si>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</si>
  <si>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</si>
  <si>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</si>
  <si>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</si>
  <si>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</si>
  <si>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</si>
  <si>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</si>
  <si>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</si>
  <si>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</si>
  <si>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</si>
  <si>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</si>
  <si>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</si>
  <si>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</si>
  <si>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</si>
  <si>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</si>
  <si>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</si>
  <si>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</si>
  <si>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</si>
  <si>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</si>
  <si>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</si>
  <si>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</si>
  <si>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</si>
  <si>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</si>
  <si>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</si>
  <si>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</si>
  <si>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</si>
  <si>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</si>
  <si>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</si>
  <si>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</si>
  <si>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</si>
  <si>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</si>
  <si>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</si>
  <si>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</si>
  <si>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</si>
  <si>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</si>
  <si>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</si>
  <si>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</si>
  <si>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</si>
  <si>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</si>
  <si>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</si>
  <si>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</si>
  <si>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</si>
  <si>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</si>
  <si>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</si>
  <si>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</si>
  <si>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</si>
  <si>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</si>
  <si>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</si>
  <si>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</si>
  <si>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</si>
  <si>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</si>
  <si>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</si>
  <si>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</si>
  <si>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</si>
  <si>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</si>
  <si>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</si>
  <si>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</si>
  <si>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</si>
  <si>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</si>
  <si>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</si>
  <si>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</si>
  <si>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</si>
  <si>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</si>
  <si>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</si>
  <si>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</si>
  <si>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</si>
  <si>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</si>
  <si>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</si>
  <si>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</si>
  <si>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</si>
  <si>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</si>
  <si>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 xml:space="preserve"> </t>
  </si>
  <si>
    <t>Output should look like below</t>
  </si>
  <si>
    <t>Output should look like below.</t>
  </si>
  <si>
    <t>Statistical Methods - Emp Salary</t>
  </si>
  <si>
    <t>Tim Watson</t>
  </si>
  <si>
    <t>#</t>
  </si>
  <si>
    <t>EMP Salary</t>
  </si>
  <si>
    <t>Mode</t>
  </si>
  <si>
    <t>Sum Of Salaries</t>
  </si>
  <si>
    <t>Sum of Yearly Sal</t>
  </si>
  <si>
    <t>Salary</t>
  </si>
  <si>
    <t>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</si>
</sst>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sz val="11"/>
      <color theme="0"/>
      <name val="Calibri"/>
      <family val="2"/>
      <scheme val="minor"/>
    </font>
    <font>
      <sz val="9"/>
      <color theme="1"/>
      <name val="Arial"/>
      <family val="2"/>
    </font>
    <font>
      <sz val="11.5"/>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0" fillId="0" borderId="1" xfId="0" applyBorder="1" applyAlignment="1">
      <alignment horizontal="center"/>
    </xf>
    <xf numFmtId="44" fontId="0" fillId="0" borderId="1" xfId="2" applyFont="1" applyBorder="1"/>
    <xf numFmtId="0" fontId="0" fillId="4" borderId="1" xfId="0" applyFill="1" applyBorder="1" applyAlignment="1">
      <alignment horizontal="center"/>
    </xf>
    <xf numFmtId="0" fontId="0" fillId="0" borderId="10" xfId="0" applyBorder="1"/>
    <xf numFmtId="0" fontId="5" fillId="5" borderId="10" xfId="0" applyFont="1" applyFill="1" applyBorder="1"/>
    <xf numFmtId="0" fontId="0" fillId="0" borderId="0" xfId="0" applyAlignment="1">
      <alignment horizontal="left"/>
    </xf>
    <xf numFmtId="44" fontId="0" fillId="0" borderId="0" xfId="0" applyNumberFormat="1"/>
    <xf numFmtId="0" fontId="6" fillId="0" borderId="0" xfId="0" applyFont="1" applyAlignment="1">
      <alignment horizontal="center"/>
    </xf>
    <xf numFmtId="0" fontId="6" fillId="0" borderId="0" xfId="0" pivotButton="1" applyFont="1"/>
    <xf numFmtId="44" fontId="7" fillId="0" borderId="10" xfId="2" applyFont="1" applyBorder="1"/>
    <xf numFmtId="44" fontId="0" fillId="0" borderId="10" xfId="0" applyNumberFormat="1" applyBorder="1"/>
    <xf numFmtId="0" fontId="0" fillId="0" borderId="11" xfId="0" pivotButton="1" applyBorder="1"/>
    <xf numFmtId="0" fontId="0" fillId="0" borderId="11" xfId="0" applyBorder="1" applyAlignment="1">
      <alignment horizontal="left"/>
    </xf>
    <xf numFmtId="0" fontId="0" fillId="0" borderId="11" xfId="0" applyBorder="1" applyAlignment="1">
      <alignment horizontal="center"/>
    </xf>
    <xf numFmtId="44" fontId="0" fillId="0" borderId="11" xfId="0" applyNumberFormat="1" applyBorder="1"/>
    <xf numFmtId="0" fontId="0" fillId="0" borderId="12" xfId="0" applyBorder="1" applyAlignment="1">
      <alignment horizontal="left"/>
    </xf>
    <xf numFmtId="0" fontId="0" fillId="0" borderId="13" xfId="0" applyBorder="1" applyAlignment="1">
      <alignment horizontal="left"/>
    </xf>
    <xf numFmtId="44" fontId="0" fillId="0" borderId="14" xfId="0" applyNumberFormat="1" applyBorder="1"/>
    <xf numFmtId="0" fontId="2" fillId="0" borderId="14" xfId="0" applyFont="1" applyBorder="1" applyAlignment="1">
      <alignment horizontal="center"/>
    </xf>
    <xf numFmtId="0" fontId="2" fillId="0" borderId="12" xfId="0" pivotButton="1" applyFont="1" applyBorder="1"/>
    <xf numFmtId="0" fontId="0" fillId="4" borderId="1" xfId="0" applyFill="1" applyBorder="1" applyAlignment="1">
      <alignment horizontal="center"/>
    </xf>
    <xf numFmtId="0" fontId="5" fillId="5" borderId="0" xfId="0" applyFont="1" applyFill="1" applyAlignment="1">
      <alignment horizontal="center"/>
    </xf>
    <xf numFmtId="0" fontId="7" fillId="0" borderId="12" xfId="0" applyFont="1" applyBorder="1" applyAlignment="1">
      <alignment horizontal="left"/>
    </xf>
    <xf numFmtId="44" fontId="7" fillId="0" borderId="11" xfId="0" applyNumberFormat="1" applyFont="1" applyBorder="1"/>
    <xf numFmtId="0" fontId="7" fillId="0" borderId="13" xfId="0" applyFont="1" applyBorder="1" applyAlignment="1">
      <alignment horizontal="left"/>
    </xf>
    <xf numFmtId="44" fontId="7" fillId="0" borderId="10" xfId="0" applyNumberFormat="1" applyFont="1" applyBorder="1"/>
    <xf numFmtId="0" fontId="8" fillId="6" borderId="9" xfId="0" applyFont="1" applyFill="1" applyBorder="1"/>
    <xf numFmtId="164" fontId="8" fillId="6" borderId="9" xfId="0" applyNumberFormat="1" applyFont="1" applyFill="1" applyBorder="1"/>
    <xf numFmtId="0" fontId="8" fillId="6" borderId="8" xfId="0" applyFont="1" applyFill="1" applyBorder="1" applyAlignment="1">
      <alignment horizontal="center"/>
    </xf>
    <xf numFmtId="0" fontId="0" fillId="7" borderId="9" xfId="0" applyFont="1" applyFill="1" applyBorder="1"/>
    <xf numFmtId="164" fontId="0" fillId="7" borderId="9" xfId="1" applyNumberFormat="1" applyFont="1" applyFill="1" applyBorder="1"/>
    <xf numFmtId="0" fontId="0" fillId="0" borderId="9" xfId="0" applyFont="1" applyBorder="1"/>
    <xf numFmtId="0" fontId="2" fillId="0" borderId="3" xfId="0" applyFont="1" applyBorder="1"/>
    <xf numFmtId="164" fontId="2" fillId="0" borderId="3" xfId="0" applyNumberFormat="1" applyFont="1" applyBorder="1"/>
    <xf numFmtId="9" fontId="0" fillId="7" borderId="7" xfId="3"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79">
    <dxf>
      <font>
        <sz val="11.5"/>
      </font>
    </dxf>
    <dxf>
      <font>
        <sz val="11.5"/>
      </font>
    </dxf>
    <dxf>
      <font>
        <b/>
      </font>
    </dxf>
    <dxf>
      <font>
        <b val="0"/>
      </font>
    </dxf>
    <dxf>
      <font>
        <b/>
      </font>
    </dxf>
    <dxf>
      <font>
        <b val="0"/>
      </font>
    </dxf>
    <dxf>
      <font>
        <b/>
      </font>
    </dxf>
    <dxf>
      <font>
        <b/>
      </font>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numFmt numFmtId="34" formatCode="_(&quot;$&quot;* #,##0.00_);_(&quot;$&quot;* \(#,##0.00\);_(&quot;$&quot;* &quot;-&quot;??_);_(@_)"/>
    </dxf>
    <dxf>
      <alignment horizontal="center"/>
    </dxf>
    <dxf>
      <border>
        <bottom style="hair">
          <color auto="1"/>
        </bottom>
      </border>
    </dxf>
    <dxf>
      <border>
        <bottom style="hair">
          <color auto="1"/>
        </bottom>
      </border>
    </dxf>
    <dxf>
      <border>
        <bottom style="hair">
          <color auto="1"/>
        </bottom>
      </border>
    </dxf>
    <dxf>
      <border>
        <right style="hair">
          <color auto="1"/>
        </right>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alignment horizontal="center"/>
    </dxf>
    <dxf>
      <numFmt numFmtId="34" formatCode="_(&quot;$&quot;* #,##0.00_);_(&quot;$&quot;* \(#,##0.00\);_(&quot;$&quot;* &quot;-&quot;??_);_(@_)"/>
    </dxf>
    <dxf>
      <alignment horizontal="left"/>
    </dxf>
    <dxf>
      <border>
        <bottom style="hair">
          <color auto="1"/>
        </bottom>
      </border>
    </dxf>
    <dxf>
      <border>
        <bottom style="hair">
          <color auto="1"/>
        </bottom>
      </border>
    </dxf>
    <dxf>
      <border>
        <bottom style="hair">
          <color auto="1"/>
        </bottom>
      </border>
    </dxf>
    <dxf>
      <border>
        <bottom style="hair">
          <color auto="1"/>
        </bottom>
      </border>
    </dxf>
    <dxf>
      <border>
        <right style="hair">
          <color auto="1"/>
        </right>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alignment horizontal="center"/>
    </dxf>
    <dxf>
      <numFmt numFmtId="34" formatCode="_(&quot;$&quot;* #,##0.00_);_(&quot;$&quot;* \(#,##0.00\);_(&quot;$&quot;* &quot;-&quot;??_);_(@_)"/>
    </dxf>
    <dxf>
      <border>
        <bottom style="hair">
          <color auto="1"/>
        </bottom>
      </border>
    </dxf>
    <dxf>
      <border>
        <bottom style="hair">
          <color auto="1"/>
        </bottom>
      </border>
    </dxf>
    <dxf>
      <border>
        <bottom style="hair">
          <color auto="1"/>
        </bottom>
      </border>
    </dxf>
    <dxf>
      <border>
        <right style="hair">
          <color auto="1"/>
        </right>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alignment horizontal="center"/>
    </dxf>
    <dxf>
      <numFmt numFmtId="34" formatCode="_(&quot;$&quot;* #,##0.00_);_(&quot;$&quot;* \(#,##0.00\);_(&quot;$&quot;* &quot;-&quot;??_);_(@_)"/>
    </dxf>
    <dxf>
      <font>
        <sz val="9"/>
      </font>
    </dxf>
    <dxf>
      <font>
        <b val="0"/>
      </font>
    </dxf>
    <dxf>
      <font>
        <name val="Arial"/>
        <scheme val="none"/>
      </font>
    </dxf>
    <dxf>
      <font>
        <sz val="9"/>
      </font>
    </dxf>
    <dxf>
      <alignment horizontal="center"/>
    </dxf>
    <dxf>
      <font>
        <sz val="9"/>
      </font>
    </dxf>
    <dxf>
      <font>
        <name val="Arial"/>
        <scheme val="none"/>
      </font>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3399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933716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124174</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505188</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9</xdr:col>
      <xdr:colOff>168634</xdr:colOff>
      <xdr:row>25</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0" y="2667000"/>
          <a:ext cx="6991709" cy="2235315"/>
        </a:xfrm>
        <a:prstGeom prst="rect">
          <a:avLst/>
        </a:prstGeom>
      </xdr:spPr>
    </xdr:pic>
    <xdr:clientData/>
  </xdr:twoCellAnchor>
  <xdr:twoCellAnchor editAs="oneCell">
    <xdr:from>
      <xdr:col>3</xdr:col>
      <xdr:colOff>190500</xdr:colOff>
      <xdr:row>4</xdr:row>
      <xdr:rowOff>9526</xdr:rowOff>
    </xdr:from>
    <xdr:to>
      <xdr:col>6</xdr:col>
      <xdr:colOff>190500</xdr:colOff>
      <xdr:row>10</xdr:row>
      <xdr:rowOff>123826</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388C7192-D712-6A89-9409-98180A2FC35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257550" y="10382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324139</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584539</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95250</xdr:colOff>
      <xdr:row>3</xdr:row>
      <xdr:rowOff>9526</xdr:rowOff>
    </xdr:from>
    <xdr:to>
      <xdr:col>6</xdr:col>
      <xdr:colOff>95250</xdr:colOff>
      <xdr:row>8</xdr:row>
      <xdr:rowOff>161926</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0162D7CF-0873-CC6D-777C-810B20A510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952750" y="84772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349535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505200"/>
          <a:ext cx="6848842" cy="36704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444882</xdr:colOff>
      <xdr:row>32</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l McClure" refreshedDate="45552.391631944447" createdVersion="8" refreshedVersion="8" minRefreshableVersion="3" recordCount="50" xr:uid="{33E0223C-80DF-4FB0-8C1D-876B21194A8F}">
  <cacheSource type="worksheet">
    <worksheetSource name="EMPData"/>
  </cacheSource>
  <cacheFields count="5">
    <cacheField name="Employee ID" numFmtId="0">
      <sharedItems count="50">
        <s v="ID18"/>
        <s v="ID8"/>
        <s v="ID24"/>
        <s v="ID23"/>
        <s v="ID13"/>
        <s v="ID7"/>
        <s v="ID19"/>
        <s v="ID22"/>
        <s v="ID5"/>
        <s v="ID9"/>
        <s v="ID17"/>
        <s v="ID10"/>
        <s v="ID21"/>
        <s v="ID3"/>
        <s v="ID29"/>
        <s v="ID30"/>
        <s v="ID14"/>
        <s v="ID16"/>
        <s v="ID27"/>
        <s v="ID4"/>
        <s v="ID12"/>
        <s v="ID20"/>
        <s v="ID28"/>
        <s v="ID25"/>
        <s v="ID1"/>
        <s v="ID15"/>
        <s v="ID2"/>
        <s v="ID11"/>
        <s v="ID26"/>
        <s v="ID6"/>
        <s v="ID31"/>
        <s v="ID32"/>
        <s v="ID33"/>
        <s v="ID34"/>
        <s v="ID35"/>
        <s v="ID36"/>
        <s v="ID37"/>
        <s v="ID38"/>
        <s v="ID39"/>
        <s v="ID40"/>
        <s v="ID41"/>
        <s v="ID42"/>
        <s v="ID43"/>
        <s v="ID44"/>
        <s v="ID45"/>
        <s v="ID46"/>
        <s v="ID47"/>
        <s v="ID48"/>
        <s v="ID49"/>
        <s v="ID5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93188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0"/>
    <x v="1"/>
    <x v="1"/>
    <x v="1"/>
  </r>
  <r>
    <x v="2"/>
    <x v="0"/>
    <x v="2"/>
    <x v="2"/>
    <x v="2"/>
  </r>
  <r>
    <x v="3"/>
    <x v="0"/>
    <x v="3"/>
    <x v="2"/>
    <x v="3"/>
  </r>
  <r>
    <x v="4"/>
    <x v="0"/>
    <x v="4"/>
    <x v="1"/>
    <x v="4"/>
  </r>
  <r>
    <x v="5"/>
    <x v="0"/>
    <x v="5"/>
    <x v="1"/>
    <x v="5"/>
  </r>
  <r>
    <x v="6"/>
    <x v="0"/>
    <x v="6"/>
    <x v="2"/>
    <x v="6"/>
  </r>
  <r>
    <x v="7"/>
    <x v="0"/>
    <x v="7"/>
    <x v="2"/>
    <x v="7"/>
  </r>
  <r>
    <x v="8"/>
    <x v="0"/>
    <x v="8"/>
    <x v="2"/>
    <x v="8"/>
  </r>
  <r>
    <x v="9"/>
    <x v="0"/>
    <x v="9"/>
    <x v="0"/>
    <x v="9"/>
  </r>
  <r>
    <x v="10"/>
    <x v="0"/>
    <x v="10"/>
    <x v="0"/>
    <x v="10"/>
  </r>
  <r>
    <x v="11"/>
    <x v="0"/>
    <x v="11"/>
    <x v="2"/>
    <x v="11"/>
  </r>
  <r>
    <x v="12"/>
    <x v="0"/>
    <x v="12"/>
    <x v="1"/>
    <x v="12"/>
  </r>
  <r>
    <x v="13"/>
    <x v="1"/>
    <x v="13"/>
    <x v="2"/>
    <x v="13"/>
  </r>
  <r>
    <x v="14"/>
    <x v="1"/>
    <x v="14"/>
    <x v="1"/>
    <x v="14"/>
  </r>
  <r>
    <x v="15"/>
    <x v="1"/>
    <x v="15"/>
    <x v="2"/>
    <x v="15"/>
  </r>
  <r>
    <x v="16"/>
    <x v="1"/>
    <x v="16"/>
    <x v="0"/>
    <x v="16"/>
  </r>
  <r>
    <x v="17"/>
    <x v="1"/>
    <x v="17"/>
    <x v="2"/>
    <x v="17"/>
  </r>
  <r>
    <x v="18"/>
    <x v="1"/>
    <x v="18"/>
    <x v="2"/>
    <x v="7"/>
  </r>
  <r>
    <x v="19"/>
    <x v="2"/>
    <x v="19"/>
    <x v="0"/>
    <x v="8"/>
  </r>
  <r>
    <x v="20"/>
    <x v="2"/>
    <x v="20"/>
    <x v="2"/>
    <x v="18"/>
  </r>
  <r>
    <x v="21"/>
    <x v="2"/>
    <x v="21"/>
    <x v="1"/>
    <x v="10"/>
  </r>
  <r>
    <x v="22"/>
    <x v="2"/>
    <x v="22"/>
    <x v="2"/>
    <x v="19"/>
  </r>
  <r>
    <x v="23"/>
    <x v="2"/>
    <x v="23"/>
    <x v="0"/>
    <x v="20"/>
  </r>
  <r>
    <x v="24"/>
    <x v="2"/>
    <x v="24"/>
    <x v="2"/>
    <x v="21"/>
  </r>
  <r>
    <x v="25"/>
    <x v="2"/>
    <x v="25"/>
    <x v="2"/>
    <x v="11"/>
  </r>
  <r>
    <x v="26"/>
    <x v="2"/>
    <x v="26"/>
    <x v="1"/>
    <x v="12"/>
  </r>
  <r>
    <x v="27"/>
    <x v="2"/>
    <x v="27"/>
    <x v="0"/>
    <x v="13"/>
  </r>
  <r>
    <x v="28"/>
    <x v="2"/>
    <x v="28"/>
    <x v="2"/>
    <x v="22"/>
  </r>
  <r>
    <x v="29"/>
    <x v="2"/>
    <x v="29"/>
    <x v="1"/>
    <x v="23"/>
  </r>
  <r>
    <x v="30"/>
    <x v="2"/>
    <x v="30"/>
    <x v="2"/>
    <x v="24"/>
  </r>
  <r>
    <x v="31"/>
    <x v="2"/>
    <x v="31"/>
    <x v="0"/>
    <x v="17"/>
  </r>
  <r>
    <x v="32"/>
    <x v="2"/>
    <x v="32"/>
    <x v="2"/>
    <x v="15"/>
  </r>
  <r>
    <x v="33"/>
    <x v="2"/>
    <x v="33"/>
    <x v="1"/>
    <x v="16"/>
  </r>
  <r>
    <x v="34"/>
    <x v="2"/>
    <x v="34"/>
    <x v="2"/>
    <x v="17"/>
  </r>
  <r>
    <x v="35"/>
    <x v="2"/>
    <x v="35"/>
    <x v="0"/>
    <x v="7"/>
  </r>
  <r>
    <x v="36"/>
    <x v="1"/>
    <x v="36"/>
    <x v="2"/>
    <x v="8"/>
  </r>
  <r>
    <x v="37"/>
    <x v="1"/>
    <x v="37"/>
    <x v="1"/>
    <x v="18"/>
  </r>
  <r>
    <x v="38"/>
    <x v="1"/>
    <x v="38"/>
    <x v="1"/>
    <x v="10"/>
  </r>
  <r>
    <x v="39"/>
    <x v="1"/>
    <x v="39"/>
    <x v="0"/>
    <x v="19"/>
  </r>
  <r>
    <x v="40"/>
    <x v="0"/>
    <x v="40"/>
    <x v="2"/>
    <x v="20"/>
  </r>
  <r>
    <x v="41"/>
    <x v="0"/>
    <x v="41"/>
    <x v="2"/>
    <x v="21"/>
  </r>
  <r>
    <x v="42"/>
    <x v="1"/>
    <x v="42"/>
    <x v="1"/>
    <x v="25"/>
  </r>
  <r>
    <x v="43"/>
    <x v="1"/>
    <x v="43"/>
    <x v="2"/>
    <x v="8"/>
  </r>
  <r>
    <x v="44"/>
    <x v="1"/>
    <x v="44"/>
    <x v="0"/>
    <x v="26"/>
  </r>
  <r>
    <x v="45"/>
    <x v="1"/>
    <x v="45"/>
    <x v="2"/>
    <x v="10"/>
  </r>
  <r>
    <x v="46"/>
    <x v="0"/>
    <x v="46"/>
    <x v="1"/>
    <x v="19"/>
  </r>
  <r>
    <x v="47"/>
    <x v="0"/>
    <x v="47"/>
    <x v="0"/>
    <x v="27"/>
  </r>
  <r>
    <x v="48"/>
    <x v="0"/>
    <x v="48"/>
    <x v="2"/>
    <x v="28"/>
  </r>
  <r>
    <x v="49"/>
    <x v="0"/>
    <x v="49"/>
    <x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EB0B4-8BC6-496C-A8BF-1EF1832C971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44"/>
  </dataFields>
  <formats count="8">
    <format dxfId="57">
      <pivotArea outline="0" collapsedLevelsAreSubtotals="1" fieldPosition="0"/>
    </format>
    <format dxfId="56">
      <pivotArea dataOnly="0" labelOnly="1" outline="0" axis="axisValues" fieldPosition="0"/>
    </format>
    <format dxfId="55">
      <pivotArea dataOnly="0" labelOnly="1" outline="0" axis="axisValues" fieldPosition="0"/>
    </format>
    <format dxfId="54">
      <pivotArea dataOnly="0" labelOnly="1" outline="0" axis="axisValues" fieldPosition="0"/>
    </format>
    <format dxfId="53">
      <pivotArea dataOnly="0" labelOnly="1" outline="0" axis="axisValues" fieldPosition="0"/>
    </format>
    <format dxfId="52">
      <pivotArea field="1" type="button" dataOnly="0" labelOnly="1" outline="0" axis="axisRow" fieldPosition="0"/>
    </format>
    <format dxfId="51">
      <pivotArea field="1" type="button" dataOnly="0" labelOnly="1" outline="0" axis="axisRow" fieldPosition="0"/>
    </format>
    <format dxfId="50">
      <pivotArea field="1" type="button" dataOnly="0" labelOnly="1" outline="0" axis="axisRow"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EBCB9-87A8-4DBA-8CC9-1CE54FADD5B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5:C7" firstHeaderRow="1" firstDataRow="1" firstDataCol="1"/>
  <pivotFields count="5">
    <pivotField showAll="0"/>
    <pivotField showAll="0">
      <items count="4">
        <item x="2"/>
        <item x="1"/>
        <item x="0"/>
        <item t="default"/>
      </items>
    </pivotField>
    <pivotField axis="axisRow" showAll="0" measureFilter="1" sortType="descending">
      <items count="51">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2" baseItem="0" numFmtId="44"/>
  </dataFields>
  <formats count="11">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fieldPosition="0">
        <references count="1">
          <reference field="2" count="2">
            <x v="21"/>
            <x v="41"/>
          </reference>
        </references>
      </pivotArea>
    </format>
    <format dxfId="43">
      <pivotArea dataOnly="0" labelOnly="1" outline="0" axis="axisValues" fieldPosition="0"/>
    </format>
    <format dxfId="42">
      <pivotArea dataOnly="0" labelOnly="1" fieldPosition="0">
        <references count="1">
          <reference field="2" count="0"/>
        </references>
      </pivotArea>
    </format>
    <format dxfId="41">
      <pivotArea dataOnly="0" labelOnly="1" fieldPosition="0">
        <references count="1">
          <reference field="2" count="1">
            <x v="0"/>
          </reference>
        </references>
      </pivotArea>
    </format>
    <format dxfId="40">
      <pivotArea collapsedLevelsAreSubtotals="1" fieldPosition="0">
        <references count="1">
          <reference field="2" count="1">
            <x v="0"/>
          </reference>
        </references>
      </pivotArea>
    </format>
    <format dxfId="39">
      <pivotArea dataOnly="0" fieldPosition="0">
        <references count="1">
          <reference field="2" count="1">
            <x v="21"/>
          </reference>
        </references>
      </pivotArea>
    </format>
  </formats>
  <conditionalFormats count="1">
    <conditionalFormat scope="data" type="all" priority="2">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50E77-F15F-4DCC-80D2-FAA0D57AB2A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9"/>
    </i>
    <i>
      <x v="32"/>
    </i>
  </rowItems>
  <colItems count="1">
    <i/>
  </colItems>
  <dataFields count="1">
    <dataField name="Salary" fld="4" baseField="2" baseItem="0" numFmtId="44"/>
  </dataFields>
  <formats count="13">
    <format dxfId="38">
      <pivotArea outline="0" collapsedLevelsAreSubtotals="1"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2">
            <x v="8"/>
            <x v="28"/>
          </reference>
        </references>
      </pivotArea>
    </format>
    <format dxfId="32">
      <pivotArea dataOnly="0" labelOnly="1" outline="0" axis="axisValues" fieldPosition="0"/>
    </format>
    <format dxfId="31">
      <pivotArea dataOnly="0" labelOnly="1" fieldPosition="0">
        <references count="1">
          <reference field="2" count="0"/>
        </references>
      </pivotArea>
    </format>
    <format dxfId="30">
      <pivotArea dataOnly="0" labelOnly="1" fieldPosition="0">
        <references count="1">
          <reference field="2" count="1">
            <x v="49"/>
          </reference>
        </references>
      </pivotArea>
    </format>
    <format dxfId="29">
      <pivotArea collapsedLevelsAreSubtotals="1" fieldPosition="0">
        <references count="1">
          <reference field="2" count="1">
            <x v="49"/>
          </reference>
        </references>
      </pivotArea>
    </format>
    <format dxfId="28">
      <pivotArea dataOnly="0" fieldPosition="0">
        <references count="1">
          <reference field="2" count="1">
            <x v="28"/>
          </reference>
        </references>
      </pivotArea>
    </format>
    <format dxfId="27">
      <pivotArea dataOnly="0" fieldPosition="0">
        <references count="1">
          <reference field="2" count="1">
            <x v="29"/>
          </reference>
        </references>
      </pivotArea>
    </format>
    <format dxfId="26">
      <pivotArea dataOnly="0" labelOnly="1" outline="0" axis="axisValues" fieldPosition="0"/>
    </format>
  </formats>
  <conditionalFormats count="1">
    <conditionalFormat scope="data" type="all"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ount" evalOrder="-1" id="3"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27D75-1203-4FAB-9FCF-4A1A7074F415}"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pivotFields count="5">
    <pivotField showAll="0"/>
    <pivotField showAll="0">
      <items count="4">
        <item x="2"/>
        <item x="1"/>
        <item x="0"/>
        <item t="default"/>
      </items>
    </pivotField>
    <pivotField axis="axisRow" showAll="0" measureFilter="1">
      <items count="51">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 t="default"/>
      </items>
    </pivotField>
    <pivotField showAll="0">
      <items count="4">
        <item x="0"/>
        <item x="1"/>
        <item x="2"/>
        <item t="default"/>
      </items>
    </pivotField>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2" baseItem="0" numFmtId="44"/>
  </dataFields>
  <formats count="15">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2">
            <x v="21"/>
            <x v="41"/>
          </reference>
        </references>
      </pivotArea>
    </format>
    <format dxfId="19">
      <pivotArea dataOnly="0" labelOnly="1" outline="0" axis="axisValues" fieldPosition="0"/>
    </format>
    <format dxfId="18">
      <pivotArea dataOnly="0" labelOnly="1" fieldPosition="0">
        <references count="1">
          <reference field="2" count="0"/>
        </references>
      </pivotArea>
    </format>
    <format dxfId="17">
      <pivotArea dataOnly="0" labelOnly="1" fieldPosition="0">
        <references count="1">
          <reference field="2" count="1">
            <x v="0"/>
          </reference>
        </references>
      </pivotArea>
    </format>
    <format dxfId="16">
      <pivotArea collapsedLevelsAreSubtotals="1" fieldPosition="0">
        <references count="1">
          <reference field="2" count="1">
            <x v="0"/>
          </reference>
        </references>
      </pivotArea>
    </format>
    <format dxfId="15">
      <pivotArea dataOnly="0" fieldPosition="0">
        <references count="1">
          <reference field="2" count="1">
            <x v="21"/>
          </reference>
        </references>
      </pivotArea>
    </format>
    <format dxfId="5">
      <pivotArea outline="0" collapsedLevelsAreSubtotals="1" fieldPosition="0"/>
    </format>
    <format dxfId="3">
      <pivotArea dataOnly="0" labelOnly="1" fieldPosition="0">
        <references count="1">
          <reference field="2" count="2">
            <x v="21"/>
            <x v="41"/>
          </reference>
        </references>
      </pivotArea>
    </format>
    <format dxfId="1">
      <pivotArea outline="0" collapsedLevelsAreSubtotals="1" fieldPosition="0"/>
    </format>
    <format dxfId="0">
      <pivotArea dataOnly="0" labelOnly="1" fieldPosition="0">
        <references count="1">
          <reference field="2" count="2">
            <x v="21"/>
            <x v="41"/>
          </reference>
        </references>
      </pivotArea>
    </format>
  </formats>
  <conditionalFormats count="1">
    <conditionalFormat scope="data" type="all"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1213F1-F5D3-43F2-9BD9-A93D815B410B}"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4:C6"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baseField="2" baseItem="0" numFmtId="44"/>
  </dataFields>
  <formats count="9">
    <format dxfId="14">
      <pivotArea dataOnly="0" labelOnly="1" outline="0" axis="axisValues" fieldPosition="0"/>
    </format>
    <format dxfId="13">
      <pivotArea outline="0" collapsedLevelsAreSubtotals="1" fieldPosition="0"/>
    </format>
    <format dxfId="12">
      <pivotArea field="2" type="button" dataOnly="0" labelOnly="1" outline="0" axis="axisRow" fieldPosition="0"/>
    </format>
    <format dxfId="11">
      <pivotArea dataOnly="0" labelOnly="1" fieldPosition="0">
        <references count="1">
          <reference field="2" count="2">
            <x v="29"/>
            <x v="32"/>
          </reference>
        </references>
      </pivotArea>
    </format>
    <format dxfId="10">
      <pivotArea dataOnly="0" labelOnly="1" outline="0" axis="axisValues" fieldPosition="0"/>
    </format>
    <format dxfId="9">
      <pivotArea collapsedLevelsAreSubtotals="1" fieldPosition="0">
        <references count="1">
          <reference field="2" count="1">
            <x v="29"/>
          </reference>
        </references>
      </pivotArea>
    </format>
    <format dxfId="8">
      <pivotArea collapsedLevelsAreSubtotals="1" fieldPosition="0">
        <references count="1">
          <reference field="2" count="1">
            <x v="32"/>
          </reference>
        </references>
      </pivotArea>
    </format>
    <format dxfId="7">
      <pivotArea dataOnly="0" labelOnly="1" outline="0" axis="axisValues" fieldPosition="0"/>
    </format>
    <format dxfId="6">
      <pivotArea field="2" type="button" dataOnly="0" labelOnly="1" outline="0" axis="axisRow"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9F27EBF-F25A-4758-B50D-AFA51D03B99B}" sourceName="Department">
  <pivotTables>
    <pivotTable tabId="5" name="PivotTable7"/>
    <pivotTable tabId="6" name="PivotTable11"/>
    <pivotTable tabId="7" name="PivotTable13"/>
  </pivotTables>
  <data>
    <tabular pivotCacheId="9318830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C79BC3B-5F91-4E5B-ABF6-693ADFF5F70D}" sourceName="Country">
  <pivotTables>
    <pivotTable tabId="7" name="PivotTable13"/>
  </pivotTables>
  <data>
    <tabular pivotCacheId="9318830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9667523-C965-4D98-9D63-1F7B250170BB}"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A417056-789A-4E6B-BE46-CAC0894EBC0F}"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78" headerRowBorderDxfId="77" tableBorderDxfId="76" totalsRowBorderDxfId="75">
  <autoFilter ref="A3:E53" xr:uid="{639A0B6B-6E58-4D92-8D16-18CA1495B923}"/>
  <tableColumns count="5">
    <tableColumn id="1" xr3:uid="{10D75C25-E46F-46DC-B77B-6A24CBC96659}" name="Employee ID" totalsRowLabel="Total" dataDxfId="74" totalsRowDxfId="73"/>
    <tableColumn id="2" xr3:uid="{A9A1B7BF-B67F-4E3D-B05D-1CA5084E6220}" name="Department" dataDxfId="72" totalsRowDxfId="71"/>
    <tableColumn id="3" xr3:uid="{1D69A06F-FBE8-4CD9-B408-A67965E2C5A9}" name="Employee" dataDxfId="70" totalsRowDxfId="69"/>
    <tableColumn id="4" xr3:uid="{045F1C44-E03F-4B14-B0C4-5F1F2D740C6F}" name="Country" dataDxfId="68" totalsRowDxfId="67"/>
    <tableColumn id="5" xr3:uid="{4CA34F10-A491-4D0F-A008-9A622A58741E}" name="Yearly Sal" totalsRowFunction="sum" dataDxfId="66" totalsRowDxfId="65"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64" headerRowBorderDxfId="63" tableBorderDxfId="62" totalsRowBorderDxfId="61">
  <autoFilter ref="H3:J47" xr:uid="{7D32404A-711D-42A0-B943-BEC4B7997172}"/>
  <tableColumns count="3">
    <tableColumn id="1" xr3:uid="{3A445AE6-0460-4262-B97F-11D049E0AA42}" name="EmployeID" dataDxfId="60"/>
    <tableColumn id="2" xr3:uid="{8ACCE417-C3B1-4070-8842-52BB9F3BF8D1}" name="Bonus %" dataDxfId="59"/>
    <tableColumn id="3" xr3:uid="{57087C48-7625-4AFB-8DDB-2F22CEBA3E30}" name="Employee Name" dataDxfId="5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workbookViewId="0">
      <selection activeCell="A3" sqref="A3"/>
    </sheetView>
  </sheetViews>
  <sheetFormatPr defaultRowHeight="15" x14ac:dyDescent="0.25"/>
  <cols>
    <col min="1" max="1" width="12.5703125" customWidth="1"/>
    <col min="2" max="2" width="13.140625" customWidth="1"/>
    <col min="3" max="3" width="16.28515625" bestFit="1" customWidth="1"/>
    <col min="4" max="4" width="11" bestFit="1" customWidth="1"/>
    <col min="5" max="5" width="14.42578125" style="15" customWidth="1"/>
    <col min="8" max="8" width="11.85546875" customWidth="1"/>
    <col min="9" max="9" width="9.85546875" customWidth="1"/>
    <col min="10" max="10" width="16.42578125" customWidth="1"/>
    <col min="12" max="12" width="52.140625" bestFit="1" customWidth="1"/>
  </cols>
  <sheetData>
    <row r="1" spans="1:18" ht="36" x14ac:dyDescent="0.55000000000000004">
      <c r="A1" s="18"/>
      <c r="B1" s="19" t="s">
        <v>133</v>
      </c>
      <c r="C1" s="19"/>
      <c r="D1" s="19"/>
      <c r="E1" s="19"/>
      <c r="F1" s="19"/>
      <c r="G1" s="19"/>
      <c r="H1" s="19"/>
      <c r="I1" s="19"/>
      <c r="J1" s="19"/>
      <c r="K1" s="19"/>
      <c r="L1" s="19"/>
      <c r="M1" s="19"/>
      <c r="N1" s="19"/>
      <c r="O1" s="19"/>
      <c r="P1" s="19"/>
      <c r="Q1" s="19"/>
      <c r="R1" s="19"/>
    </row>
    <row r="2" spans="1:18" ht="14.45" customHeight="1" x14ac:dyDescent="0.5">
      <c r="A2" s="22"/>
      <c r="B2" s="22"/>
      <c r="C2" s="22"/>
      <c r="D2" s="22"/>
      <c r="E2" s="22"/>
      <c r="F2" s="22"/>
      <c r="G2" s="22"/>
      <c r="H2" s="22"/>
      <c r="I2" s="22"/>
      <c r="J2" s="22"/>
      <c r="K2" s="22"/>
      <c r="L2" s="22"/>
      <c r="M2" s="22"/>
      <c r="N2" s="22"/>
      <c r="O2" s="22"/>
      <c r="P2" s="22"/>
      <c r="Q2" s="22"/>
    </row>
    <row r="3" spans="1:18" x14ac:dyDescent="0.25">
      <c r="A3" s="4" t="s">
        <v>0</v>
      </c>
      <c r="B3" s="5" t="s">
        <v>1</v>
      </c>
      <c r="C3" s="5" t="s">
        <v>2</v>
      </c>
      <c r="D3" s="5" t="s">
        <v>117</v>
      </c>
      <c r="E3" s="12" t="s">
        <v>108</v>
      </c>
      <c r="H3" s="4" t="s">
        <v>67</v>
      </c>
      <c r="I3" s="5" t="s">
        <v>68</v>
      </c>
      <c r="J3" s="9" t="s">
        <v>69</v>
      </c>
    </row>
    <row r="4" spans="1:18" x14ac:dyDescent="0.25">
      <c r="A4" s="3" t="s">
        <v>3</v>
      </c>
      <c r="B4" s="1" t="s">
        <v>4</v>
      </c>
      <c r="C4" s="1" t="s">
        <v>5</v>
      </c>
      <c r="D4" s="1" t="s">
        <v>118</v>
      </c>
      <c r="E4" s="13">
        <v>60270</v>
      </c>
      <c r="H4" s="3" t="s">
        <v>13</v>
      </c>
      <c r="I4" s="2">
        <v>0.27</v>
      </c>
      <c r="J4" s="8" t="s">
        <v>14</v>
      </c>
      <c r="K4">
        <v>1</v>
      </c>
      <c r="L4" t="s">
        <v>145</v>
      </c>
    </row>
    <row r="5" spans="1:18" x14ac:dyDescent="0.25">
      <c r="A5" s="3" t="s">
        <v>6</v>
      </c>
      <c r="B5" s="1" t="s">
        <v>4</v>
      </c>
      <c r="C5" s="1" t="s">
        <v>7</v>
      </c>
      <c r="D5" s="1" t="s">
        <v>119</v>
      </c>
      <c r="E5" s="13">
        <v>39627</v>
      </c>
      <c r="H5" s="3" t="s">
        <v>47</v>
      </c>
      <c r="I5" s="2">
        <v>0.25</v>
      </c>
      <c r="J5" s="8" t="s">
        <v>48</v>
      </c>
      <c r="L5" t="s">
        <v>110</v>
      </c>
    </row>
    <row r="6" spans="1:18" x14ac:dyDescent="0.25">
      <c r="A6" s="3" t="s">
        <v>8</v>
      </c>
      <c r="B6" s="1" t="s">
        <v>4</v>
      </c>
      <c r="C6" s="1" t="s">
        <v>9</v>
      </c>
      <c r="D6" s="1" t="s">
        <v>120</v>
      </c>
      <c r="E6" s="13">
        <v>29726</v>
      </c>
      <c r="H6" s="3" t="s">
        <v>51</v>
      </c>
      <c r="I6" s="2">
        <v>0.25</v>
      </c>
      <c r="J6" s="8" t="s">
        <v>52</v>
      </c>
      <c r="L6" t="s">
        <v>111</v>
      </c>
    </row>
    <row r="7" spans="1:18" x14ac:dyDescent="0.25">
      <c r="A7" s="3" t="s">
        <v>10</v>
      </c>
      <c r="B7" s="1" t="s">
        <v>4</v>
      </c>
      <c r="C7" s="1" t="s">
        <v>73</v>
      </c>
      <c r="D7" s="1" t="s">
        <v>120</v>
      </c>
      <c r="E7" s="13">
        <v>93668</v>
      </c>
      <c r="H7" s="3" t="s">
        <v>61</v>
      </c>
      <c r="I7" s="2">
        <v>0.25</v>
      </c>
      <c r="J7" s="8" t="s">
        <v>62</v>
      </c>
      <c r="L7" t="s">
        <v>112</v>
      </c>
    </row>
    <row r="8" spans="1:18" x14ac:dyDescent="0.25">
      <c r="A8" s="3" t="s">
        <v>11</v>
      </c>
      <c r="B8" s="1" t="s">
        <v>4</v>
      </c>
      <c r="C8" s="1" t="s">
        <v>12</v>
      </c>
      <c r="D8" s="1" t="s">
        <v>119</v>
      </c>
      <c r="E8" s="13">
        <v>134000</v>
      </c>
      <c r="H8" s="3" t="s">
        <v>27</v>
      </c>
      <c r="I8" s="2">
        <v>0.25</v>
      </c>
      <c r="J8" s="8" t="s">
        <v>28</v>
      </c>
      <c r="L8" t="s">
        <v>113</v>
      </c>
    </row>
    <row r="9" spans="1:18" x14ac:dyDescent="0.25">
      <c r="A9" s="3" t="s">
        <v>13</v>
      </c>
      <c r="B9" s="1" t="s">
        <v>4</v>
      </c>
      <c r="C9" s="1" t="s">
        <v>14</v>
      </c>
      <c r="D9" s="1" t="s">
        <v>119</v>
      </c>
      <c r="E9" s="13">
        <v>34808</v>
      </c>
      <c r="H9" s="3" t="s">
        <v>42</v>
      </c>
      <c r="I9" s="2">
        <v>0.24</v>
      </c>
      <c r="J9" s="8" t="s">
        <v>44</v>
      </c>
      <c r="L9" t="s">
        <v>114</v>
      </c>
    </row>
    <row r="10" spans="1:18" x14ac:dyDescent="0.25">
      <c r="A10" s="3" t="s">
        <v>15</v>
      </c>
      <c r="B10" s="1" t="s">
        <v>4</v>
      </c>
      <c r="C10" s="1" t="s">
        <v>16</v>
      </c>
      <c r="D10" s="1" t="s">
        <v>120</v>
      </c>
      <c r="E10" s="13">
        <v>135000</v>
      </c>
      <c r="H10" s="3" t="s">
        <v>25</v>
      </c>
      <c r="I10" s="2">
        <v>0.24</v>
      </c>
      <c r="J10" s="8" t="s">
        <v>26</v>
      </c>
      <c r="L10" t="s">
        <v>115</v>
      </c>
    </row>
    <row r="11" spans="1:18" x14ac:dyDescent="0.25">
      <c r="A11" s="3" t="s">
        <v>17</v>
      </c>
      <c r="B11" s="1" t="s">
        <v>4</v>
      </c>
      <c r="C11" s="1" t="s">
        <v>18</v>
      </c>
      <c r="D11" s="1" t="s">
        <v>120</v>
      </c>
      <c r="E11" s="13">
        <v>45000</v>
      </c>
      <c r="H11" s="3" t="s">
        <v>6</v>
      </c>
      <c r="I11" s="2">
        <v>0.23</v>
      </c>
      <c r="J11" s="8" t="s">
        <v>7</v>
      </c>
      <c r="K11">
        <v>2</v>
      </c>
      <c r="L11" t="s">
        <v>116</v>
      </c>
    </row>
    <row r="12" spans="1:18" x14ac:dyDescent="0.25">
      <c r="A12" s="3" t="s">
        <v>19</v>
      </c>
      <c r="B12" s="1" t="s">
        <v>4</v>
      </c>
      <c r="C12" s="1" t="s">
        <v>20</v>
      </c>
      <c r="D12" s="1" t="s">
        <v>120</v>
      </c>
      <c r="E12" s="13">
        <v>89500</v>
      </c>
      <c r="H12" s="3" t="s">
        <v>21</v>
      </c>
      <c r="I12" s="2">
        <v>0.23</v>
      </c>
      <c r="J12" s="8" t="s">
        <v>22</v>
      </c>
      <c r="L12" t="s">
        <v>122</v>
      </c>
    </row>
    <row r="13" spans="1:18" x14ac:dyDescent="0.25">
      <c r="A13" s="3" t="s">
        <v>21</v>
      </c>
      <c r="B13" s="1" t="s">
        <v>4</v>
      </c>
      <c r="C13" s="1" t="s">
        <v>22</v>
      </c>
      <c r="D13" s="1" t="s">
        <v>118</v>
      </c>
      <c r="E13" s="13">
        <v>21971</v>
      </c>
      <c r="H13" s="3" t="s">
        <v>53</v>
      </c>
      <c r="I13" s="2">
        <v>0.21</v>
      </c>
      <c r="J13" s="8" t="s">
        <v>54</v>
      </c>
      <c r="L13" t="s">
        <v>123</v>
      </c>
    </row>
    <row r="14" spans="1:18" x14ac:dyDescent="0.25">
      <c r="A14" s="3" t="s">
        <v>23</v>
      </c>
      <c r="B14" s="1" t="s">
        <v>4</v>
      </c>
      <c r="C14" s="1" t="s">
        <v>24</v>
      </c>
      <c r="D14" s="1" t="s">
        <v>118</v>
      </c>
      <c r="E14" s="13">
        <v>80000</v>
      </c>
      <c r="H14" s="3" t="s">
        <v>59</v>
      </c>
      <c r="I14" s="2">
        <v>0.2</v>
      </c>
      <c r="J14" s="8" t="s">
        <v>60</v>
      </c>
      <c r="K14">
        <v>3</v>
      </c>
      <c r="L14" t="s">
        <v>126</v>
      </c>
    </row>
    <row r="15" spans="1:18" x14ac:dyDescent="0.25">
      <c r="A15" s="3" t="s">
        <v>25</v>
      </c>
      <c r="B15" s="1" t="s">
        <v>4</v>
      </c>
      <c r="C15" s="1" t="s">
        <v>26</v>
      </c>
      <c r="D15" s="1" t="s">
        <v>120</v>
      </c>
      <c r="E15" s="13">
        <v>45117</v>
      </c>
      <c r="H15" s="3" t="s">
        <v>38</v>
      </c>
      <c r="I15" s="2">
        <v>0.19</v>
      </c>
      <c r="J15" s="8" t="s">
        <v>39</v>
      </c>
      <c r="L15" t="s">
        <v>124</v>
      </c>
    </row>
    <row r="16" spans="1:18" x14ac:dyDescent="0.25">
      <c r="A16" s="3" t="s">
        <v>27</v>
      </c>
      <c r="B16" s="1" t="s">
        <v>4</v>
      </c>
      <c r="C16" s="1" t="s">
        <v>28</v>
      </c>
      <c r="D16" s="1" t="s">
        <v>119</v>
      </c>
      <c r="E16" s="13">
        <v>50545</v>
      </c>
      <c r="H16" s="3" t="s">
        <v>32</v>
      </c>
      <c r="I16" s="2">
        <v>0.18</v>
      </c>
      <c r="J16" s="8" t="s">
        <v>33</v>
      </c>
      <c r="K16">
        <v>4</v>
      </c>
      <c r="L16" t="s">
        <v>121</v>
      </c>
    </row>
    <row r="17" spans="1:12" x14ac:dyDescent="0.25">
      <c r="A17" s="3" t="s">
        <v>29</v>
      </c>
      <c r="B17" s="1" t="s">
        <v>30</v>
      </c>
      <c r="C17" s="1" t="s">
        <v>31</v>
      </c>
      <c r="D17" s="1" t="s">
        <v>120</v>
      </c>
      <c r="E17" s="13">
        <v>140000</v>
      </c>
      <c r="H17" s="3" t="s">
        <v>40</v>
      </c>
      <c r="I17" s="2">
        <v>0.18</v>
      </c>
      <c r="J17" s="8" t="s">
        <v>41</v>
      </c>
      <c r="L17" t="s">
        <v>127</v>
      </c>
    </row>
    <row r="18" spans="1:12" x14ac:dyDescent="0.25">
      <c r="A18" s="3" t="s">
        <v>32</v>
      </c>
      <c r="B18" s="1" t="s">
        <v>30</v>
      </c>
      <c r="C18" s="1" t="s">
        <v>33</v>
      </c>
      <c r="D18" s="1" t="s">
        <v>119</v>
      </c>
      <c r="E18" s="13">
        <v>110000</v>
      </c>
      <c r="H18" s="3" t="s">
        <v>55</v>
      </c>
      <c r="I18" s="2">
        <v>0.17</v>
      </c>
      <c r="J18" s="8" t="s">
        <v>56</v>
      </c>
      <c r="L18" t="s">
        <v>125</v>
      </c>
    </row>
    <row r="19" spans="1:12" x14ac:dyDescent="0.25">
      <c r="A19" s="3" t="s">
        <v>34</v>
      </c>
      <c r="B19" s="1" t="s">
        <v>30</v>
      </c>
      <c r="C19" s="1" t="s">
        <v>35</v>
      </c>
      <c r="D19" s="1" t="s">
        <v>120</v>
      </c>
      <c r="E19" s="13">
        <v>68357</v>
      </c>
      <c r="H19" s="3" t="s">
        <v>45</v>
      </c>
      <c r="I19" s="2">
        <v>0.14000000000000001</v>
      </c>
      <c r="J19" s="8" t="s">
        <v>46</v>
      </c>
      <c r="K19">
        <v>5</v>
      </c>
      <c r="L19" t="s">
        <v>132</v>
      </c>
    </row>
    <row r="20" spans="1:12" x14ac:dyDescent="0.25">
      <c r="A20" s="3" t="s">
        <v>36</v>
      </c>
      <c r="B20" s="1" t="s">
        <v>30</v>
      </c>
      <c r="C20" s="1" t="s">
        <v>37</v>
      </c>
      <c r="D20" s="1" t="s">
        <v>118</v>
      </c>
      <c r="E20" s="13">
        <v>51800</v>
      </c>
      <c r="H20" s="3" t="s">
        <v>15</v>
      </c>
      <c r="I20" s="2">
        <v>0.14000000000000001</v>
      </c>
      <c r="J20" s="8" t="s">
        <v>16</v>
      </c>
      <c r="K20">
        <v>6</v>
      </c>
      <c r="L20" t="s">
        <v>131</v>
      </c>
    </row>
    <row r="21" spans="1:12" x14ac:dyDescent="0.25">
      <c r="A21" s="3" t="s">
        <v>38</v>
      </c>
      <c r="B21" s="1" t="s">
        <v>30</v>
      </c>
      <c r="C21" s="1" t="s">
        <v>39</v>
      </c>
      <c r="D21" s="1" t="s">
        <v>120</v>
      </c>
      <c r="E21" s="13">
        <v>97000</v>
      </c>
      <c r="H21" s="3" t="s">
        <v>8</v>
      </c>
      <c r="I21" s="2">
        <v>0.1</v>
      </c>
      <c r="J21" s="8" t="s">
        <v>9</v>
      </c>
    </row>
    <row r="22" spans="1:12" x14ac:dyDescent="0.25">
      <c r="A22" s="3" t="s">
        <v>40</v>
      </c>
      <c r="B22" s="1" t="s">
        <v>30</v>
      </c>
      <c r="C22" s="1" t="s">
        <v>41</v>
      </c>
      <c r="D22" s="1" t="s">
        <v>120</v>
      </c>
      <c r="E22" s="13">
        <v>45000</v>
      </c>
      <c r="H22" s="3" t="s">
        <v>29</v>
      </c>
      <c r="I22" s="2">
        <v>0.1</v>
      </c>
      <c r="J22" s="8" t="s">
        <v>31</v>
      </c>
    </row>
    <row r="23" spans="1:12" x14ac:dyDescent="0.25">
      <c r="A23" s="3" t="s">
        <v>42</v>
      </c>
      <c r="B23" s="1" t="s">
        <v>43</v>
      </c>
      <c r="C23" s="1" t="s">
        <v>44</v>
      </c>
      <c r="D23" s="1" t="s">
        <v>118</v>
      </c>
      <c r="E23" s="13">
        <v>89500</v>
      </c>
      <c r="H23" s="3" t="s">
        <v>36</v>
      </c>
      <c r="I23" s="2">
        <v>0.09</v>
      </c>
      <c r="J23" s="8" t="s">
        <v>37</v>
      </c>
    </row>
    <row r="24" spans="1:12" x14ac:dyDescent="0.25">
      <c r="A24" s="3" t="s">
        <v>45</v>
      </c>
      <c r="B24" s="1" t="s">
        <v>43</v>
      </c>
      <c r="C24" s="1" t="s">
        <v>46</v>
      </c>
      <c r="D24" s="1" t="s">
        <v>120</v>
      </c>
      <c r="E24" s="13">
        <v>35971</v>
      </c>
      <c r="H24" s="3" t="s">
        <v>17</v>
      </c>
      <c r="I24" s="2">
        <v>0.09</v>
      </c>
      <c r="J24" s="8" t="s">
        <v>18</v>
      </c>
    </row>
    <row r="25" spans="1:12" x14ac:dyDescent="0.25">
      <c r="A25" s="3" t="s">
        <v>47</v>
      </c>
      <c r="B25" s="1" t="s">
        <v>43</v>
      </c>
      <c r="C25" s="1" t="s">
        <v>48</v>
      </c>
      <c r="D25" s="1" t="s">
        <v>119</v>
      </c>
      <c r="E25" s="13">
        <v>80000</v>
      </c>
      <c r="H25" s="3" t="s">
        <v>11</v>
      </c>
      <c r="I25" s="2">
        <v>0.08</v>
      </c>
      <c r="J25" s="8" t="s">
        <v>12</v>
      </c>
    </row>
    <row r="26" spans="1:12" x14ac:dyDescent="0.25">
      <c r="A26" s="3" t="s">
        <v>49</v>
      </c>
      <c r="B26" s="1" t="s">
        <v>43</v>
      </c>
      <c r="C26" s="1" t="s">
        <v>50</v>
      </c>
      <c r="D26" s="1" t="s">
        <v>120</v>
      </c>
      <c r="E26" s="13">
        <v>55117</v>
      </c>
      <c r="H26" s="3" t="s">
        <v>19</v>
      </c>
      <c r="I26" s="2">
        <v>0.06</v>
      </c>
      <c r="J26" s="8" t="s">
        <v>20</v>
      </c>
    </row>
    <row r="27" spans="1:12" x14ac:dyDescent="0.25">
      <c r="A27" s="3" t="s">
        <v>51</v>
      </c>
      <c r="B27" s="1" t="s">
        <v>43</v>
      </c>
      <c r="C27" s="1" t="s">
        <v>52</v>
      </c>
      <c r="D27" s="1" t="s">
        <v>118</v>
      </c>
      <c r="E27" s="13">
        <v>58445</v>
      </c>
      <c r="H27" s="3" t="s">
        <v>23</v>
      </c>
      <c r="I27" s="2">
        <v>0.06</v>
      </c>
      <c r="J27" s="8" t="s">
        <v>24</v>
      </c>
    </row>
    <row r="28" spans="1:12" x14ac:dyDescent="0.25">
      <c r="A28" s="3" t="s">
        <v>53</v>
      </c>
      <c r="B28" s="1" t="s">
        <v>43</v>
      </c>
      <c r="C28" s="1" t="s">
        <v>54</v>
      </c>
      <c r="D28" s="1" t="s">
        <v>120</v>
      </c>
      <c r="E28" s="13">
        <v>120000</v>
      </c>
      <c r="H28" s="3" t="s">
        <v>65</v>
      </c>
      <c r="I28" s="2">
        <v>0.06</v>
      </c>
      <c r="J28" s="8" t="s">
        <v>66</v>
      </c>
    </row>
    <row r="29" spans="1:12" x14ac:dyDescent="0.25">
      <c r="A29" s="3" t="s">
        <v>55</v>
      </c>
      <c r="B29" s="1" t="s">
        <v>43</v>
      </c>
      <c r="C29" s="1" t="s">
        <v>56</v>
      </c>
      <c r="D29" s="1" t="s">
        <v>120</v>
      </c>
      <c r="E29" s="13">
        <v>45117</v>
      </c>
      <c r="H29" s="3" t="s">
        <v>70</v>
      </c>
      <c r="I29" s="2">
        <v>0.15</v>
      </c>
      <c r="J29" s="8" t="s">
        <v>71</v>
      </c>
    </row>
    <row r="30" spans="1:12" x14ac:dyDescent="0.25">
      <c r="A30" s="3" t="s">
        <v>57</v>
      </c>
      <c r="B30" s="1" t="s">
        <v>43</v>
      </c>
      <c r="C30" s="1" t="s">
        <v>58</v>
      </c>
      <c r="D30" s="1" t="s">
        <v>119</v>
      </c>
      <c r="E30" s="13">
        <v>50545</v>
      </c>
      <c r="H30" s="3" t="s">
        <v>72</v>
      </c>
      <c r="I30" s="2">
        <v>0.15</v>
      </c>
      <c r="J30" s="8" t="s">
        <v>73</v>
      </c>
    </row>
    <row r="31" spans="1:12" x14ac:dyDescent="0.25">
      <c r="A31" s="3" t="s">
        <v>59</v>
      </c>
      <c r="B31" s="1" t="s">
        <v>43</v>
      </c>
      <c r="C31" s="1" t="s">
        <v>60</v>
      </c>
      <c r="D31" s="1" t="s">
        <v>118</v>
      </c>
      <c r="E31" s="13">
        <v>140000</v>
      </c>
      <c r="H31" s="3" t="s">
        <v>74</v>
      </c>
      <c r="I31" s="2">
        <v>0.19</v>
      </c>
      <c r="J31" s="8" t="s">
        <v>75</v>
      </c>
    </row>
    <row r="32" spans="1:12" x14ac:dyDescent="0.25">
      <c r="A32" s="3" t="s">
        <v>61</v>
      </c>
      <c r="B32" s="1" t="s">
        <v>43</v>
      </c>
      <c r="C32" s="1" t="s">
        <v>62</v>
      </c>
      <c r="D32" s="1" t="s">
        <v>120</v>
      </c>
      <c r="E32" s="13">
        <v>90000</v>
      </c>
      <c r="H32" s="3" t="s">
        <v>76</v>
      </c>
      <c r="I32" s="2">
        <v>0.18</v>
      </c>
      <c r="J32" s="8" t="s">
        <v>77</v>
      </c>
    </row>
    <row r="33" spans="1:10" x14ac:dyDescent="0.25">
      <c r="A33" s="3" t="s">
        <v>63</v>
      </c>
      <c r="B33" s="1" t="s">
        <v>43</v>
      </c>
      <c r="C33" s="1" t="s">
        <v>64</v>
      </c>
      <c r="D33" s="1" t="s">
        <v>119</v>
      </c>
      <c r="E33" s="13">
        <v>88357</v>
      </c>
      <c r="H33" s="3" t="s">
        <v>78</v>
      </c>
      <c r="I33" s="2">
        <v>0.18</v>
      </c>
      <c r="J33" s="8" t="s">
        <v>79</v>
      </c>
    </row>
    <row r="34" spans="1:10" x14ac:dyDescent="0.25">
      <c r="A34" s="3" t="s">
        <v>65</v>
      </c>
      <c r="B34" s="1" t="s">
        <v>43</v>
      </c>
      <c r="C34" s="1" t="s">
        <v>66</v>
      </c>
      <c r="D34" s="1" t="s">
        <v>120</v>
      </c>
      <c r="E34" s="13">
        <v>59200</v>
      </c>
      <c r="H34" s="3" t="s">
        <v>80</v>
      </c>
      <c r="I34" s="2">
        <v>0.21</v>
      </c>
      <c r="J34" s="8" t="s">
        <v>81</v>
      </c>
    </row>
    <row r="35" spans="1:10" x14ac:dyDescent="0.25">
      <c r="A35" s="3" t="s">
        <v>70</v>
      </c>
      <c r="B35" s="1" t="s">
        <v>43</v>
      </c>
      <c r="C35" s="1" t="s">
        <v>71</v>
      </c>
      <c r="D35" s="1" t="s">
        <v>118</v>
      </c>
      <c r="E35" s="13">
        <v>97000</v>
      </c>
      <c r="H35" s="3" t="s">
        <v>82</v>
      </c>
      <c r="I35" s="2">
        <v>0.14000000000000001</v>
      </c>
      <c r="J35" s="8" t="s">
        <v>83</v>
      </c>
    </row>
    <row r="36" spans="1:10" x14ac:dyDescent="0.25">
      <c r="A36" s="3" t="s">
        <v>72</v>
      </c>
      <c r="B36" s="1" t="s">
        <v>43</v>
      </c>
      <c r="C36" s="1" t="s">
        <v>146</v>
      </c>
      <c r="D36" s="1" t="s">
        <v>120</v>
      </c>
      <c r="E36" s="13">
        <v>68357</v>
      </c>
      <c r="H36" s="3" t="s">
        <v>84</v>
      </c>
      <c r="I36" s="2">
        <v>0.16</v>
      </c>
      <c r="J36" s="8" t="s">
        <v>85</v>
      </c>
    </row>
    <row r="37" spans="1:10" x14ac:dyDescent="0.25">
      <c r="A37" s="3" t="s">
        <v>74</v>
      </c>
      <c r="B37" s="1" t="s">
        <v>43</v>
      </c>
      <c r="C37" s="1" t="s">
        <v>75</v>
      </c>
      <c r="D37" s="1" t="s">
        <v>119</v>
      </c>
      <c r="E37" s="13">
        <v>51800</v>
      </c>
      <c r="H37" s="3" t="s">
        <v>86</v>
      </c>
      <c r="I37" s="2">
        <v>0.14000000000000001</v>
      </c>
      <c r="J37" s="8" t="s">
        <v>87</v>
      </c>
    </row>
    <row r="38" spans="1:10" x14ac:dyDescent="0.25">
      <c r="A38" s="3" t="s">
        <v>76</v>
      </c>
      <c r="B38" s="1" t="s">
        <v>43</v>
      </c>
      <c r="C38" s="1" t="s">
        <v>77</v>
      </c>
      <c r="D38" s="1" t="s">
        <v>120</v>
      </c>
      <c r="E38" s="13">
        <v>97000</v>
      </c>
      <c r="H38" s="3" t="s">
        <v>88</v>
      </c>
      <c r="I38" s="2">
        <v>0.22</v>
      </c>
      <c r="J38" s="8" t="s">
        <v>89</v>
      </c>
    </row>
    <row r="39" spans="1:10" x14ac:dyDescent="0.25">
      <c r="A39" s="3" t="s">
        <v>78</v>
      </c>
      <c r="B39" s="1" t="s">
        <v>43</v>
      </c>
      <c r="C39" s="1" t="s">
        <v>79</v>
      </c>
      <c r="D39" s="1" t="s">
        <v>118</v>
      </c>
      <c r="E39" s="13">
        <v>45000</v>
      </c>
      <c r="H39" s="3" t="s">
        <v>90</v>
      </c>
      <c r="I39" s="2">
        <v>0.13</v>
      </c>
      <c r="J39" s="8" t="s">
        <v>91</v>
      </c>
    </row>
    <row r="40" spans="1:10" x14ac:dyDescent="0.25">
      <c r="A40" s="3" t="s">
        <v>80</v>
      </c>
      <c r="B40" s="1" t="s">
        <v>30</v>
      </c>
      <c r="C40" s="1" t="s">
        <v>81</v>
      </c>
      <c r="D40" s="1" t="s">
        <v>120</v>
      </c>
      <c r="E40" s="13">
        <v>89500</v>
      </c>
      <c r="H40" s="3" t="s">
        <v>92</v>
      </c>
      <c r="I40" s="2">
        <v>0.16</v>
      </c>
      <c r="J40" s="8" t="s">
        <v>93</v>
      </c>
    </row>
    <row r="41" spans="1:10" x14ac:dyDescent="0.25">
      <c r="A41" s="3" t="s">
        <v>82</v>
      </c>
      <c r="B41" s="1" t="s">
        <v>30</v>
      </c>
      <c r="C41" s="1" t="s">
        <v>83</v>
      </c>
      <c r="D41" s="1" t="s">
        <v>119</v>
      </c>
      <c r="E41" s="13">
        <v>35971</v>
      </c>
      <c r="H41" s="3" t="s">
        <v>94</v>
      </c>
      <c r="I41" s="2">
        <v>0.09</v>
      </c>
      <c r="J41" s="8" t="s">
        <v>95</v>
      </c>
    </row>
    <row r="42" spans="1:10" x14ac:dyDescent="0.25">
      <c r="A42" s="3" t="s">
        <v>84</v>
      </c>
      <c r="B42" s="1" t="s">
        <v>30</v>
      </c>
      <c r="C42" s="1" t="s">
        <v>85</v>
      </c>
      <c r="D42" s="1" t="s">
        <v>119</v>
      </c>
      <c r="E42" s="13">
        <v>80000</v>
      </c>
      <c r="H42" s="3" t="s">
        <v>96</v>
      </c>
      <c r="I42" s="2">
        <v>0.1</v>
      </c>
      <c r="J42" s="8" t="s">
        <v>97</v>
      </c>
    </row>
    <row r="43" spans="1:10" x14ac:dyDescent="0.25">
      <c r="A43" s="3" t="s">
        <v>86</v>
      </c>
      <c r="B43" s="1" t="s">
        <v>30</v>
      </c>
      <c r="C43" s="1" t="s">
        <v>87</v>
      </c>
      <c r="D43" s="1" t="s">
        <v>118</v>
      </c>
      <c r="E43" s="13">
        <v>55117</v>
      </c>
      <c r="H43" s="3" t="s">
        <v>98</v>
      </c>
      <c r="I43" s="2">
        <v>0.18</v>
      </c>
      <c r="J43" s="8" t="s">
        <v>99</v>
      </c>
    </row>
    <row r="44" spans="1:10" x14ac:dyDescent="0.25">
      <c r="A44" s="3" t="s">
        <v>88</v>
      </c>
      <c r="B44" s="1" t="s">
        <v>4</v>
      </c>
      <c r="C44" s="1" t="s">
        <v>89</v>
      </c>
      <c r="D44" s="1" t="s">
        <v>120</v>
      </c>
      <c r="E44" s="13">
        <v>58445</v>
      </c>
      <c r="H44" s="3" t="s">
        <v>100</v>
      </c>
      <c r="I44" s="2">
        <v>0.13</v>
      </c>
      <c r="J44" s="8" t="s">
        <v>101</v>
      </c>
    </row>
    <row r="45" spans="1:10" x14ac:dyDescent="0.25">
      <c r="A45" s="3" t="s">
        <v>90</v>
      </c>
      <c r="B45" s="1" t="s">
        <v>4</v>
      </c>
      <c r="C45" s="1" t="s">
        <v>91</v>
      </c>
      <c r="D45" s="1" t="s">
        <v>120</v>
      </c>
      <c r="E45" s="13">
        <v>120000</v>
      </c>
      <c r="H45" s="3" t="s">
        <v>102</v>
      </c>
      <c r="I45" s="2">
        <v>0.19</v>
      </c>
      <c r="J45" s="8" t="s">
        <v>103</v>
      </c>
    </row>
    <row r="46" spans="1:10" x14ac:dyDescent="0.25">
      <c r="A46" s="3" t="s">
        <v>92</v>
      </c>
      <c r="B46" s="1" t="s">
        <v>30</v>
      </c>
      <c r="C46" s="1" t="s">
        <v>93</v>
      </c>
      <c r="D46" s="1" t="s">
        <v>119</v>
      </c>
      <c r="E46" s="13">
        <v>45450</v>
      </c>
      <c r="H46" s="3" t="s">
        <v>104</v>
      </c>
      <c r="I46" s="2">
        <v>0.2</v>
      </c>
      <c r="J46" s="8" t="s">
        <v>105</v>
      </c>
    </row>
    <row r="47" spans="1:10" x14ac:dyDescent="0.25">
      <c r="A47" s="3" t="s">
        <v>94</v>
      </c>
      <c r="B47" s="1" t="s">
        <v>30</v>
      </c>
      <c r="C47" s="1" t="s">
        <v>95</v>
      </c>
      <c r="D47" s="1" t="s">
        <v>120</v>
      </c>
      <c r="E47" s="13">
        <v>89500</v>
      </c>
      <c r="H47" s="6" t="s">
        <v>106</v>
      </c>
      <c r="I47" s="10">
        <v>0.11</v>
      </c>
      <c r="J47" s="11" t="s">
        <v>107</v>
      </c>
    </row>
    <row r="48" spans="1:10" x14ac:dyDescent="0.25">
      <c r="A48" s="3" t="s">
        <v>96</v>
      </c>
      <c r="B48" s="1" t="s">
        <v>30</v>
      </c>
      <c r="C48" s="1" t="s">
        <v>97</v>
      </c>
      <c r="D48" s="1" t="s">
        <v>118</v>
      </c>
      <c r="E48" s="13">
        <v>65971</v>
      </c>
    </row>
    <row r="49" spans="1:5" x14ac:dyDescent="0.25">
      <c r="A49" s="3" t="s">
        <v>98</v>
      </c>
      <c r="B49" s="1" t="s">
        <v>30</v>
      </c>
      <c r="C49" s="1" t="s">
        <v>99</v>
      </c>
      <c r="D49" s="1" t="s">
        <v>120</v>
      </c>
      <c r="E49" s="13">
        <v>80000</v>
      </c>
    </row>
    <row r="50" spans="1:5" x14ac:dyDescent="0.25">
      <c r="A50" s="3" t="s">
        <v>100</v>
      </c>
      <c r="B50" s="1" t="s">
        <v>4</v>
      </c>
      <c r="C50" s="1" t="s">
        <v>101</v>
      </c>
      <c r="D50" s="1" t="s">
        <v>119</v>
      </c>
      <c r="E50" s="13">
        <v>55117</v>
      </c>
    </row>
    <row r="51" spans="1:5" x14ac:dyDescent="0.25">
      <c r="A51" s="3" t="s">
        <v>102</v>
      </c>
      <c r="B51" s="1" t="s">
        <v>4</v>
      </c>
      <c r="C51" s="1" t="s">
        <v>103</v>
      </c>
      <c r="D51" s="1" t="s">
        <v>118</v>
      </c>
      <c r="E51" s="13">
        <v>60445</v>
      </c>
    </row>
    <row r="52" spans="1:5" x14ac:dyDescent="0.25">
      <c r="A52" s="3" t="s">
        <v>104</v>
      </c>
      <c r="B52" s="1" t="s">
        <v>4</v>
      </c>
      <c r="C52" s="1" t="s">
        <v>105</v>
      </c>
      <c r="D52" s="1" t="s">
        <v>120</v>
      </c>
      <c r="E52" s="13">
        <v>83117</v>
      </c>
    </row>
    <row r="53" spans="1:5" x14ac:dyDescent="0.25">
      <c r="A53" s="6" t="s">
        <v>106</v>
      </c>
      <c r="B53" s="7" t="s">
        <v>4</v>
      </c>
      <c r="C53" s="7" t="s">
        <v>107</v>
      </c>
      <c r="D53" s="7" t="s">
        <v>118</v>
      </c>
      <c r="E53" s="14">
        <v>58445</v>
      </c>
    </row>
    <row r="54" spans="1:5" x14ac:dyDescent="0.25">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13"/>
  <sheetViews>
    <sheetView workbookViewId="0">
      <selection activeCell="A14" sqref="A14"/>
    </sheetView>
  </sheetViews>
  <sheetFormatPr defaultRowHeight="15" x14ac:dyDescent="0.25"/>
  <cols>
    <col min="2" max="2" width="18.140625" customWidth="1"/>
    <col min="3" max="3" width="12.140625" style="20" customWidth="1"/>
  </cols>
  <sheetData>
    <row r="1" spans="1:18" ht="36" x14ac:dyDescent="0.55000000000000004">
      <c r="A1" s="18"/>
      <c r="B1" s="19" t="s">
        <v>130</v>
      </c>
      <c r="C1" s="19"/>
      <c r="D1" s="19"/>
      <c r="E1" s="19"/>
      <c r="F1" s="19"/>
      <c r="G1" s="19"/>
      <c r="H1" s="19"/>
      <c r="I1" s="19"/>
      <c r="J1" s="19"/>
      <c r="K1" s="19"/>
      <c r="L1" s="19"/>
      <c r="M1" s="19"/>
      <c r="N1" s="19"/>
      <c r="O1" s="19"/>
      <c r="P1" s="19"/>
      <c r="Q1" s="19"/>
      <c r="R1" s="19"/>
    </row>
    <row r="13" spans="1:18" x14ac:dyDescent="0.25">
      <c r="A13" t="s">
        <v>144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Q11" sqref="Q11"/>
    </sheetView>
  </sheetViews>
  <sheetFormatPr defaultRowHeight="15" x14ac:dyDescent="0.25"/>
  <cols>
    <col min="2" max="2" width="4.85546875" style="17" customWidth="1"/>
    <col min="3" max="3" width="8.28515625" bestFit="1" customWidth="1"/>
    <col min="4" max="4" width="14.28515625" bestFit="1" customWidth="1"/>
    <col min="7" max="7" width="7.85546875" customWidth="1"/>
    <col min="8" max="8" width="16.5703125" bestFit="1" customWidth="1"/>
  </cols>
  <sheetData>
    <row r="1" spans="1:17" ht="36" x14ac:dyDescent="0.55000000000000004">
      <c r="A1" s="18"/>
      <c r="B1" s="19" t="s">
        <v>109</v>
      </c>
      <c r="C1" s="19"/>
      <c r="D1" s="19"/>
      <c r="E1" s="19"/>
      <c r="F1" s="19"/>
      <c r="G1" s="19"/>
      <c r="H1" s="19"/>
      <c r="I1" s="19"/>
      <c r="J1" s="19"/>
      <c r="K1" s="19"/>
      <c r="L1" s="19"/>
      <c r="M1" s="19"/>
      <c r="N1" s="19"/>
      <c r="O1" s="19"/>
      <c r="P1" s="19"/>
      <c r="Q1" s="19"/>
    </row>
    <row r="2" spans="1:17" x14ac:dyDescent="0.25">
      <c r="B2" s="25" t="s">
        <v>147</v>
      </c>
      <c r="C2" s="43" t="s">
        <v>148</v>
      </c>
      <c r="D2" s="43"/>
    </row>
    <row r="3" spans="1:17" x14ac:dyDescent="0.25">
      <c r="B3" s="23">
        <v>1</v>
      </c>
      <c r="C3" s="1" t="s">
        <v>110</v>
      </c>
      <c r="D3" s="24">
        <f>AVERAGE(EMPData[Yearly Sal])</f>
        <v>72397.52</v>
      </c>
    </row>
    <row r="4" spans="1:17" x14ac:dyDescent="0.25">
      <c r="B4" s="23">
        <v>2</v>
      </c>
      <c r="C4" s="1" t="s">
        <v>111</v>
      </c>
      <c r="D4" s="24">
        <f>MEDIAN(EMPData[Yearly Sal])</f>
        <v>63208</v>
      </c>
    </row>
    <row r="5" spans="1:17" x14ac:dyDescent="0.25">
      <c r="B5" s="23">
        <v>3</v>
      </c>
      <c r="C5" s="1" t="s">
        <v>149</v>
      </c>
      <c r="D5" s="24">
        <f>MODE(EMPData[Yearly Sal])</f>
        <v>89500</v>
      </c>
    </row>
    <row r="6" spans="1:17" x14ac:dyDescent="0.25">
      <c r="B6" s="23">
        <v>4</v>
      </c>
      <c r="C6" s="1" t="s">
        <v>113</v>
      </c>
      <c r="D6" s="24">
        <f>MAX(EMPData[Yearly Sal])</f>
        <v>140000</v>
      </c>
    </row>
    <row r="7" spans="1:17" x14ac:dyDescent="0.25">
      <c r="B7" s="23">
        <v>5</v>
      </c>
      <c r="C7" s="1" t="s">
        <v>114</v>
      </c>
      <c r="D7" s="24">
        <f>MIN(EMPData[Yearly Sal])</f>
        <v>21971</v>
      </c>
    </row>
    <row r="8" spans="1:17" x14ac:dyDescent="0.25">
      <c r="B8" s="23">
        <v>6</v>
      </c>
      <c r="C8" s="1" t="s">
        <v>115</v>
      </c>
      <c r="D8" s="24">
        <f>SUM(EMPData[Yearly Sal])</f>
        <v>3619876</v>
      </c>
    </row>
    <row r="11" spans="1:17" x14ac:dyDescent="0.25">
      <c r="A11" t="s">
        <v>140</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F4" sqref="F4"/>
    </sheetView>
  </sheetViews>
  <sheetFormatPr defaultRowHeight="15" x14ac:dyDescent="0.25"/>
  <cols>
    <col min="1" max="1" width="9.42578125" customWidth="1"/>
    <col min="3" max="3" width="12.5703125" bestFit="1" customWidth="1"/>
    <col min="4" max="4" width="16.42578125" customWidth="1"/>
    <col min="5" max="5" width="5.28515625" customWidth="1"/>
    <col min="12" max="12" width="2.140625" customWidth="1"/>
  </cols>
  <sheetData>
    <row r="1" spans="1:18" ht="36" x14ac:dyDescent="0.55000000000000004">
      <c r="A1" s="18"/>
      <c r="B1" s="19" t="s">
        <v>134</v>
      </c>
      <c r="C1" s="19"/>
      <c r="D1" s="19"/>
      <c r="E1" s="19"/>
      <c r="F1" s="19"/>
      <c r="G1" s="19"/>
      <c r="H1" s="19"/>
      <c r="I1" s="19"/>
      <c r="J1" s="19"/>
      <c r="K1" s="19"/>
      <c r="L1" s="19"/>
      <c r="M1" s="19"/>
      <c r="N1" s="19"/>
      <c r="O1" s="19"/>
      <c r="P1" s="19"/>
      <c r="Q1" s="19"/>
      <c r="R1" s="19"/>
    </row>
    <row r="2" spans="1:18" x14ac:dyDescent="0.25">
      <c r="C2" s="27" t="s">
        <v>1</v>
      </c>
      <c r="D2" s="44" t="s">
        <v>150</v>
      </c>
      <c r="E2" s="44"/>
    </row>
    <row r="3" spans="1:18" x14ac:dyDescent="0.25">
      <c r="C3" s="26" t="s">
        <v>4</v>
      </c>
      <c r="D3" s="32">
        <f>SUMIF(EMPData[Department],"="&amp;'2.a'!C3,(EMPData[Yearly Sal]))</f>
        <v>1294801</v>
      </c>
      <c r="E3">
        <v>1294801</v>
      </c>
    </row>
    <row r="4" spans="1:18" x14ac:dyDescent="0.25">
      <c r="C4" s="26" t="s">
        <v>30</v>
      </c>
      <c r="D4" s="32">
        <f>SUMIF(EMPData[Department],"="&amp;'2.a'!C4,(EMPData[Yearly Sal]))</f>
        <v>1053666</v>
      </c>
      <c r="E4">
        <v>1053666</v>
      </c>
    </row>
    <row r="5" spans="1:18" x14ac:dyDescent="0.25">
      <c r="C5" s="26" t="s">
        <v>43</v>
      </c>
      <c r="D5" s="32">
        <f>SUMIF(EMPData[Department],"="&amp;'2.a'!C5,(EMPData[Yearly Sal]))</f>
        <v>1271409</v>
      </c>
      <c r="E5" s="26">
        <v>1271409</v>
      </c>
    </row>
    <row r="9" spans="1:18" x14ac:dyDescent="0.25">
      <c r="A9" t="s">
        <v>140</v>
      </c>
    </row>
  </sheetData>
  <mergeCells count="1">
    <mergeCell ref="D2:E2"/>
  </mergeCells>
  <conditionalFormatting sqref="E3:E5">
    <cfRule type="dataBar" priority="1">
      <dataBar showValue="0">
        <cfvo type="min"/>
        <cfvo type="max"/>
        <color rgb="FF3399FF"/>
      </dataBar>
      <extLst>
        <ext xmlns:x14="http://schemas.microsoft.com/office/spreadsheetml/2009/9/main" uri="{B025F937-C7B1-47D3-B67F-A62EFF666E3E}">
          <x14:id>{03F123A1-D828-4EA2-B387-D11017C222B4}</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03F123A1-D828-4EA2-B387-D11017C222B4}">
            <x14:dataBar minLength="0" maxLength="100" border="1" negativeBarBorderColorSameAsPositive="0">
              <x14:cfvo type="autoMin"/>
              <x14:cfvo type="autoMax"/>
              <x14:borderColor rgb="FF3399F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F4" sqref="F4"/>
    </sheetView>
  </sheetViews>
  <sheetFormatPr defaultRowHeight="15" x14ac:dyDescent="0.25"/>
  <cols>
    <col min="2" max="2" width="15.140625" customWidth="1"/>
    <col min="3" max="3" width="17.5703125" style="16" bestFit="1" customWidth="1"/>
  </cols>
  <sheetData>
    <row r="1" spans="1:18" ht="36" x14ac:dyDescent="0.55000000000000004">
      <c r="A1" s="18"/>
      <c r="B1" s="19" t="s">
        <v>135</v>
      </c>
      <c r="C1" s="19"/>
      <c r="D1" s="19"/>
      <c r="E1" s="19"/>
      <c r="F1" s="19"/>
      <c r="G1" s="19"/>
      <c r="H1" s="19"/>
      <c r="I1" s="19"/>
      <c r="J1" s="19"/>
      <c r="K1" s="19"/>
      <c r="L1" s="19"/>
      <c r="M1" s="19"/>
      <c r="N1" s="19"/>
      <c r="O1" s="19"/>
      <c r="P1" s="19"/>
      <c r="Q1" s="19"/>
      <c r="R1" s="19"/>
    </row>
    <row r="2" spans="1:18" x14ac:dyDescent="0.25">
      <c r="B2" s="31" t="s">
        <v>1</v>
      </c>
      <c r="C2" s="30" t="s">
        <v>151</v>
      </c>
    </row>
    <row r="3" spans="1:18" x14ac:dyDescent="0.25">
      <c r="B3" s="28" t="s">
        <v>43</v>
      </c>
      <c r="C3" s="29">
        <v>1271409</v>
      </c>
    </row>
    <row r="4" spans="1:18" x14ac:dyDescent="0.25">
      <c r="B4" s="28" t="s">
        <v>30</v>
      </c>
      <c r="C4" s="29">
        <v>1053666</v>
      </c>
    </row>
    <row r="5" spans="1:18" x14ac:dyDescent="0.25">
      <c r="B5" s="28" t="s">
        <v>4</v>
      </c>
      <c r="C5" s="29">
        <v>1294801</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sheetData>
  <conditionalFormatting pivot="1" sqref="C3:C5">
    <cfRule type="dataBar" priority="1">
      <dataBar>
        <cfvo type="min"/>
        <cfvo type="max"/>
        <color rgb="FF63C384"/>
      </dataBar>
      <extLst>
        <ext xmlns:x14="http://schemas.microsoft.com/office/spreadsheetml/2009/9/main" uri="{B025F937-C7B1-47D3-B67F-A62EFF666E3E}">
          <x14:id>{6848B81E-CA82-4984-9A62-60FEF30D3850}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848B81E-CA82-4984-9A62-60FEF30D3850}">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6"/>
  <sheetViews>
    <sheetView workbookViewId="0">
      <selection activeCell="B5" sqref="B5:C7"/>
    </sheetView>
  </sheetViews>
  <sheetFormatPr defaultRowHeight="15" x14ac:dyDescent="0.25"/>
  <cols>
    <col min="2" max="2" width="16.140625" customWidth="1"/>
    <col min="3" max="3" width="20.7109375" style="16" customWidth="1"/>
  </cols>
  <sheetData>
    <row r="1" spans="1:18" ht="36" x14ac:dyDescent="0.55000000000000004">
      <c r="A1" s="18"/>
      <c r="B1" s="19" t="s">
        <v>136</v>
      </c>
      <c r="C1" s="19"/>
      <c r="D1" s="19"/>
      <c r="E1" s="19"/>
      <c r="F1" s="19"/>
      <c r="G1" s="19"/>
      <c r="H1" s="19"/>
      <c r="I1" s="19"/>
      <c r="J1" s="19"/>
      <c r="K1" s="19"/>
      <c r="L1" s="19"/>
      <c r="M1" s="19"/>
      <c r="N1" s="19"/>
      <c r="O1" s="19"/>
      <c r="P1" s="19"/>
      <c r="Q1" s="19"/>
      <c r="R1" s="19"/>
    </row>
    <row r="3" spans="1:18" x14ac:dyDescent="0.25">
      <c r="C3"/>
    </row>
    <row r="5" spans="1:18" x14ac:dyDescent="0.25">
      <c r="B5" s="34" t="s">
        <v>2</v>
      </c>
      <c r="C5" s="36" t="s">
        <v>152</v>
      </c>
    </row>
    <row r="6" spans="1:18" x14ac:dyDescent="0.25">
      <c r="B6" s="38" t="s">
        <v>31</v>
      </c>
      <c r="C6" s="37">
        <v>140000</v>
      </c>
    </row>
    <row r="7" spans="1:18" x14ac:dyDescent="0.25">
      <c r="B7" s="39" t="s">
        <v>60</v>
      </c>
      <c r="C7" s="33">
        <v>140000</v>
      </c>
    </row>
    <row r="8" spans="1:18" x14ac:dyDescent="0.25">
      <c r="C8"/>
    </row>
    <row r="9" spans="1:18" x14ac:dyDescent="0.25">
      <c r="C9"/>
    </row>
    <row r="10" spans="1:18" x14ac:dyDescent="0.25">
      <c r="C10"/>
    </row>
    <row r="11" spans="1:18" x14ac:dyDescent="0.25">
      <c r="C11"/>
    </row>
    <row r="12" spans="1:18" x14ac:dyDescent="0.25">
      <c r="C12"/>
    </row>
    <row r="13" spans="1:18" x14ac:dyDescent="0.25">
      <c r="A13" t="s">
        <v>141</v>
      </c>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sheetData>
  <conditionalFormatting pivot="1" sqref="C6:C7">
    <cfRule type="top10" priority="2"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4"/>
  <sheetViews>
    <sheetView workbookViewId="0">
      <selection activeCell="C5" sqref="C5"/>
    </sheetView>
  </sheetViews>
  <sheetFormatPr defaultRowHeight="15" x14ac:dyDescent="0.25"/>
  <cols>
    <col min="2" max="2" width="16.85546875" customWidth="1"/>
    <col min="3" max="3" width="15.42578125" style="16" customWidth="1"/>
  </cols>
  <sheetData>
    <row r="1" spans="1:18" ht="36" x14ac:dyDescent="0.55000000000000004">
      <c r="A1" s="18"/>
      <c r="B1" s="19" t="s">
        <v>137</v>
      </c>
      <c r="C1" s="19"/>
      <c r="D1" s="19"/>
      <c r="E1" s="19"/>
      <c r="F1" s="19"/>
      <c r="G1" s="19"/>
      <c r="H1" s="19"/>
      <c r="I1" s="19"/>
      <c r="J1" s="19"/>
      <c r="K1" s="19"/>
      <c r="L1" s="19"/>
      <c r="M1" s="19"/>
      <c r="N1" s="19"/>
      <c r="O1" s="19"/>
      <c r="P1" s="19"/>
      <c r="Q1" s="19"/>
      <c r="R1" s="19"/>
    </row>
    <row r="4" spans="1:18" x14ac:dyDescent="0.25">
      <c r="B4" s="34" t="s">
        <v>2</v>
      </c>
      <c r="C4" s="35" t="s">
        <v>152</v>
      </c>
    </row>
    <row r="5" spans="1:18" x14ac:dyDescent="0.25">
      <c r="B5" s="38" t="s">
        <v>9</v>
      </c>
      <c r="C5" s="40">
        <v>29726</v>
      </c>
    </row>
    <row r="6" spans="1:18" x14ac:dyDescent="0.25">
      <c r="B6" s="39" t="s">
        <v>22</v>
      </c>
      <c r="C6" s="33">
        <v>21971</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A14" t="s">
        <v>141</v>
      </c>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conditionalFormatting pivot="1" sqref="C5:C6">
    <cfRule type="top10" priority="1" bottom="1" rank="2"/>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49"/>
  <sheetViews>
    <sheetView workbookViewId="0">
      <selection activeCell="C7" sqref="C7"/>
    </sheetView>
  </sheetViews>
  <sheetFormatPr defaultRowHeight="15" x14ac:dyDescent="0.25"/>
  <cols>
    <col min="2" max="2" width="16" customWidth="1"/>
    <col min="3" max="3" width="17.7109375" style="16" customWidth="1"/>
  </cols>
  <sheetData>
    <row r="1" spans="1:18" ht="36" x14ac:dyDescent="0.55000000000000004">
      <c r="A1" s="18"/>
      <c r="B1" s="19" t="s">
        <v>138</v>
      </c>
      <c r="C1" s="19"/>
      <c r="D1" s="19"/>
      <c r="E1" s="19"/>
      <c r="F1" s="19"/>
      <c r="G1" s="19"/>
      <c r="H1" s="19"/>
      <c r="I1" s="19"/>
      <c r="J1" s="19"/>
      <c r="K1" s="19"/>
      <c r="L1" s="19"/>
      <c r="M1" s="19"/>
      <c r="N1" s="19"/>
      <c r="O1" s="19"/>
      <c r="P1" s="19"/>
      <c r="Q1" s="19"/>
      <c r="R1" s="19"/>
    </row>
    <row r="2" spans="1:18" x14ac:dyDescent="0.25">
      <c r="C2"/>
    </row>
    <row r="3" spans="1:18" x14ac:dyDescent="0.25">
      <c r="C3"/>
    </row>
    <row r="4" spans="1:18" x14ac:dyDescent="0.25">
      <c r="B4" s="34" t="s">
        <v>2</v>
      </c>
      <c r="C4" s="36" t="s">
        <v>152</v>
      </c>
    </row>
    <row r="5" spans="1:18" x14ac:dyDescent="0.25">
      <c r="B5" s="45" t="s">
        <v>31</v>
      </c>
      <c r="C5" s="46">
        <v>140000</v>
      </c>
    </row>
    <row r="6" spans="1:18" x14ac:dyDescent="0.25">
      <c r="B6" s="47" t="s">
        <v>60</v>
      </c>
      <c r="C6" s="48">
        <v>140000</v>
      </c>
    </row>
    <row r="7" spans="1:18" x14ac:dyDescent="0.25">
      <c r="C7"/>
    </row>
    <row r="8" spans="1:18" x14ac:dyDescent="0.25">
      <c r="C8"/>
    </row>
    <row r="9" spans="1:18" x14ac:dyDescent="0.25">
      <c r="C9"/>
    </row>
    <row r="10" spans="1:18" x14ac:dyDescent="0.25">
      <c r="B10" t="s">
        <v>142</v>
      </c>
      <c r="C10"/>
    </row>
    <row r="11" spans="1:18" x14ac:dyDescent="0.25">
      <c r="C11"/>
    </row>
    <row r="12" spans="1:18" x14ac:dyDescent="0.25">
      <c r="C12"/>
    </row>
    <row r="13" spans="1:18" x14ac:dyDescent="0.25">
      <c r="C13"/>
    </row>
    <row r="14" spans="1:18" x14ac:dyDescent="0.25">
      <c r="A14" t="s">
        <v>141</v>
      </c>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sheetData>
  <conditionalFormatting pivot="1" sqref="C5:C6">
    <cfRule type="top10" priority="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4"/>
  <sheetViews>
    <sheetView workbookViewId="0">
      <selection activeCell="Q21" sqref="Q21"/>
    </sheetView>
  </sheetViews>
  <sheetFormatPr defaultRowHeight="15" x14ac:dyDescent="0.25"/>
  <cols>
    <col min="2" max="2" width="18" customWidth="1"/>
    <col min="3" max="3" width="12.85546875" customWidth="1"/>
  </cols>
  <sheetData>
    <row r="1" spans="1:18" ht="36" x14ac:dyDescent="0.55000000000000004">
      <c r="A1" s="18"/>
      <c r="B1" s="19" t="s">
        <v>139</v>
      </c>
      <c r="C1" s="19"/>
      <c r="D1" s="19"/>
      <c r="E1" s="19"/>
      <c r="F1" s="19"/>
      <c r="G1" s="19"/>
      <c r="H1" s="19"/>
      <c r="I1" s="19"/>
      <c r="J1" s="19"/>
      <c r="K1" s="19"/>
      <c r="L1" s="19"/>
      <c r="M1" s="19"/>
      <c r="N1" s="19"/>
      <c r="O1" s="19"/>
      <c r="P1" s="19"/>
      <c r="Q1" s="19"/>
      <c r="R1" s="19"/>
    </row>
    <row r="4" spans="1:18" x14ac:dyDescent="0.25">
      <c r="B4" s="42" t="s">
        <v>2</v>
      </c>
      <c r="C4" s="41" t="s">
        <v>152</v>
      </c>
    </row>
    <row r="5" spans="1:18" x14ac:dyDescent="0.25">
      <c r="B5" s="38" t="s">
        <v>9</v>
      </c>
      <c r="C5" s="40">
        <v>29726</v>
      </c>
    </row>
    <row r="6" spans="1:18" x14ac:dyDescent="0.25">
      <c r="B6" s="38" t="s">
        <v>22</v>
      </c>
      <c r="C6" s="40">
        <v>21971</v>
      </c>
    </row>
    <row r="14" spans="1:18" x14ac:dyDescent="0.25">
      <c r="A14" t="s">
        <v>143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56"/>
  <sheetViews>
    <sheetView tabSelected="1" workbookViewId="0">
      <selection activeCell="B5" sqref="B5:H5"/>
    </sheetView>
  </sheetViews>
  <sheetFormatPr defaultRowHeight="15" x14ac:dyDescent="0.25"/>
  <cols>
    <col min="2" max="2" width="13.28515625" customWidth="1"/>
    <col min="3" max="3" width="13.140625" customWidth="1"/>
    <col min="4" max="4" width="16.5703125" customWidth="1"/>
    <col min="5" max="5" width="11.140625" customWidth="1"/>
    <col min="6" max="6" width="12.42578125" customWidth="1"/>
    <col min="7" max="7" width="11.28515625" style="17" customWidth="1"/>
    <col min="8" max="8" width="13.42578125" customWidth="1"/>
    <col min="10" max="10" width="12.140625" hidden="1" customWidth="1"/>
    <col min="11" max="11" width="10.140625" hidden="1" customWidth="1"/>
    <col min="12" max="12" width="16.7109375" hidden="1" customWidth="1"/>
  </cols>
  <sheetData>
    <row r="1" spans="1:18" ht="36" x14ac:dyDescent="0.55000000000000004">
      <c r="A1" s="18"/>
      <c r="B1" s="19" t="s">
        <v>129</v>
      </c>
      <c r="C1" s="19"/>
      <c r="D1" s="19"/>
      <c r="E1" s="19"/>
      <c r="F1" s="19"/>
      <c r="G1" s="19"/>
      <c r="H1" s="19"/>
      <c r="I1" s="19"/>
      <c r="J1" s="19"/>
      <c r="K1" s="19"/>
      <c r="L1" s="19"/>
      <c r="M1" s="19"/>
      <c r="N1" s="19"/>
      <c r="O1" s="19"/>
      <c r="P1" s="19"/>
      <c r="Q1" s="19"/>
      <c r="R1" s="19"/>
    </row>
    <row r="5" spans="1:18" x14ac:dyDescent="0.25">
      <c r="B5" s="49" t="s">
        <v>0</v>
      </c>
      <c r="C5" s="49" t="s">
        <v>1</v>
      </c>
      <c r="D5" s="49" t="s">
        <v>2</v>
      </c>
      <c r="E5" s="49" t="s">
        <v>117</v>
      </c>
      <c r="F5" s="50" t="s">
        <v>108</v>
      </c>
      <c r="G5" s="51" t="s">
        <v>68</v>
      </c>
      <c r="H5" s="50" t="s">
        <v>153</v>
      </c>
    </row>
    <row r="6" spans="1:18" x14ac:dyDescent="0.25">
      <c r="B6" s="52" t="s">
        <v>3</v>
      </c>
      <c r="C6" s="52" t="s">
        <v>4</v>
      </c>
      <c r="D6" s="52" t="s">
        <v>5</v>
      </c>
      <c r="E6" s="52" t="s">
        <v>118</v>
      </c>
      <c r="F6" s="53">
        <v>60270</v>
      </c>
      <c r="G6" s="57">
        <f>_xlfn.XLOOKUP('5'!$B6,Master!H:H,Master!I:I,0)</f>
        <v>0</v>
      </c>
      <c r="H6" s="53">
        <f>G6*F6</f>
        <v>0</v>
      </c>
    </row>
    <row r="7" spans="1:18" x14ac:dyDescent="0.25">
      <c r="B7" s="54" t="s">
        <v>6</v>
      </c>
      <c r="C7" s="54" t="s">
        <v>4</v>
      </c>
      <c r="D7" s="54" t="s">
        <v>7</v>
      </c>
      <c r="E7" s="54" t="s">
        <v>119</v>
      </c>
      <c r="F7" s="14">
        <v>39627</v>
      </c>
      <c r="G7" s="57">
        <f>_xlfn.XLOOKUP('5'!$B7,Master!H:H,Master!I:I,0)</f>
        <v>0.23</v>
      </c>
      <c r="H7" s="14">
        <f t="shared" ref="H7:H56" si="0">G7*F7</f>
        <v>9114.2100000000009</v>
      </c>
    </row>
    <row r="8" spans="1:18" x14ac:dyDescent="0.25">
      <c r="B8" s="52" t="s">
        <v>8</v>
      </c>
      <c r="C8" s="52" t="s">
        <v>4</v>
      </c>
      <c r="D8" s="52" t="s">
        <v>9</v>
      </c>
      <c r="E8" s="52" t="s">
        <v>120</v>
      </c>
      <c r="F8" s="53">
        <v>29726</v>
      </c>
      <c r="G8" s="57">
        <f>_xlfn.XLOOKUP('5'!$B8,Master!H:H,Master!I:I,0)</f>
        <v>0.1</v>
      </c>
      <c r="H8" s="53">
        <f t="shared" si="0"/>
        <v>2972.6000000000004</v>
      </c>
    </row>
    <row r="9" spans="1:18" x14ac:dyDescent="0.25">
      <c r="B9" s="54" t="s">
        <v>10</v>
      </c>
      <c r="C9" s="54" t="s">
        <v>4</v>
      </c>
      <c r="D9" s="54" t="s">
        <v>73</v>
      </c>
      <c r="E9" s="54" t="s">
        <v>120</v>
      </c>
      <c r="F9" s="14">
        <v>93668</v>
      </c>
      <c r="G9" s="57">
        <f>_xlfn.XLOOKUP('5'!$B9,Master!H:H,Master!I:I,0)</f>
        <v>0</v>
      </c>
      <c r="H9" s="14">
        <f t="shared" si="0"/>
        <v>0</v>
      </c>
    </row>
    <row r="10" spans="1:18" x14ac:dyDescent="0.25">
      <c r="B10" s="52" t="s">
        <v>11</v>
      </c>
      <c r="C10" s="52" t="s">
        <v>4</v>
      </c>
      <c r="D10" s="52" t="s">
        <v>12</v>
      </c>
      <c r="E10" s="52" t="s">
        <v>119</v>
      </c>
      <c r="F10" s="53">
        <v>134000</v>
      </c>
      <c r="G10" s="57">
        <f>_xlfn.XLOOKUP('5'!$B10,Master!H:H,Master!I:I,0)</f>
        <v>0.08</v>
      </c>
      <c r="H10" s="53">
        <f t="shared" si="0"/>
        <v>10720</v>
      </c>
    </row>
    <row r="11" spans="1:18" x14ac:dyDescent="0.25">
      <c r="B11" s="54" t="s">
        <v>13</v>
      </c>
      <c r="C11" s="54" t="s">
        <v>4</v>
      </c>
      <c r="D11" s="54" t="s">
        <v>14</v>
      </c>
      <c r="E11" s="54" t="s">
        <v>119</v>
      </c>
      <c r="F11" s="14">
        <v>34808</v>
      </c>
      <c r="G11" s="57">
        <f>_xlfn.XLOOKUP('5'!$B11,Master!H:H,Master!I:I,0)</f>
        <v>0.27</v>
      </c>
      <c r="H11" s="14">
        <f t="shared" si="0"/>
        <v>9398.16</v>
      </c>
    </row>
    <row r="12" spans="1:18" x14ac:dyDescent="0.25">
      <c r="B12" s="52" t="s">
        <v>15</v>
      </c>
      <c r="C12" s="52" t="s">
        <v>4</v>
      </c>
      <c r="D12" s="52" t="s">
        <v>16</v>
      </c>
      <c r="E12" s="52" t="s">
        <v>120</v>
      </c>
      <c r="F12" s="53">
        <v>135000</v>
      </c>
      <c r="G12" s="57">
        <f>_xlfn.XLOOKUP('5'!$B12,Master!H:H,Master!I:I,0)</f>
        <v>0.14000000000000001</v>
      </c>
      <c r="H12" s="53">
        <f t="shared" si="0"/>
        <v>18900</v>
      </c>
    </row>
    <row r="13" spans="1:18" x14ac:dyDescent="0.25">
      <c r="B13" s="54" t="s">
        <v>17</v>
      </c>
      <c r="C13" s="54" t="s">
        <v>4</v>
      </c>
      <c r="D13" s="54" t="s">
        <v>18</v>
      </c>
      <c r="E13" s="54" t="s">
        <v>120</v>
      </c>
      <c r="F13" s="14">
        <v>45000</v>
      </c>
      <c r="G13" s="57">
        <f>_xlfn.XLOOKUP('5'!$B13,Master!H:H,Master!I:I,0)</f>
        <v>0.09</v>
      </c>
      <c r="H13" s="14">
        <f t="shared" si="0"/>
        <v>4050</v>
      </c>
    </row>
    <row r="14" spans="1:18" x14ac:dyDescent="0.25">
      <c r="B14" s="52" t="s">
        <v>19</v>
      </c>
      <c r="C14" s="52" t="s">
        <v>4</v>
      </c>
      <c r="D14" s="52" t="s">
        <v>20</v>
      </c>
      <c r="E14" s="52" t="s">
        <v>120</v>
      </c>
      <c r="F14" s="53">
        <v>89500</v>
      </c>
      <c r="G14" s="57">
        <f>_xlfn.XLOOKUP('5'!$B14,Master!H:H,Master!I:I,0)</f>
        <v>0.06</v>
      </c>
      <c r="H14" s="53">
        <f t="shared" si="0"/>
        <v>5370</v>
      </c>
    </row>
    <row r="15" spans="1:18" x14ac:dyDescent="0.25">
      <c r="B15" s="54" t="s">
        <v>21</v>
      </c>
      <c r="C15" s="54" t="s">
        <v>4</v>
      </c>
      <c r="D15" s="54" t="s">
        <v>22</v>
      </c>
      <c r="E15" s="54" t="s">
        <v>118</v>
      </c>
      <c r="F15" s="14">
        <v>21971</v>
      </c>
      <c r="G15" s="57">
        <f>_xlfn.XLOOKUP('5'!$B15,Master!H:H,Master!I:I,0)</f>
        <v>0.23</v>
      </c>
      <c r="H15" s="14">
        <f t="shared" si="0"/>
        <v>5053.33</v>
      </c>
    </row>
    <row r="16" spans="1:18" x14ac:dyDescent="0.25">
      <c r="B16" s="52" t="s">
        <v>23</v>
      </c>
      <c r="C16" s="52" t="s">
        <v>4</v>
      </c>
      <c r="D16" s="52" t="s">
        <v>24</v>
      </c>
      <c r="E16" s="52" t="s">
        <v>118</v>
      </c>
      <c r="F16" s="53">
        <v>80000</v>
      </c>
      <c r="G16" s="57">
        <f>_xlfn.XLOOKUP('5'!$B16,Master!H:H,Master!I:I,0)</f>
        <v>0.06</v>
      </c>
      <c r="H16" s="53">
        <f t="shared" si="0"/>
        <v>4800</v>
      </c>
    </row>
    <row r="17" spans="1:8" x14ac:dyDescent="0.25">
      <c r="A17" t="s">
        <v>143</v>
      </c>
      <c r="B17" s="54" t="s">
        <v>25</v>
      </c>
      <c r="C17" s="54" t="s">
        <v>4</v>
      </c>
      <c r="D17" s="54" t="s">
        <v>26</v>
      </c>
      <c r="E17" s="54" t="s">
        <v>120</v>
      </c>
      <c r="F17" s="14">
        <v>45117</v>
      </c>
      <c r="G17" s="57">
        <f>_xlfn.XLOOKUP('5'!$B17,Master!H:H,Master!I:I,0)</f>
        <v>0.24</v>
      </c>
      <c r="H17" s="14">
        <f t="shared" si="0"/>
        <v>10828.08</v>
      </c>
    </row>
    <row r="18" spans="1:8" x14ac:dyDescent="0.25">
      <c r="B18" s="52" t="s">
        <v>27</v>
      </c>
      <c r="C18" s="52" t="s">
        <v>4</v>
      </c>
      <c r="D18" s="52" t="s">
        <v>28</v>
      </c>
      <c r="E18" s="52" t="s">
        <v>119</v>
      </c>
      <c r="F18" s="53">
        <v>50545</v>
      </c>
      <c r="G18" s="57">
        <f>_xlfn.XLOOKUP('5'!$B18,Master!H:H,Master!I:I,0)</f>
        <v>0.25</v>
      </c>
      <c r="H18" s="53">
        <f t="shared" si="0"/>
        <v>12636.25</v>
      </c>
    </row>
    <row r="19" spans="1:8" x14ac:dyDescent="0.25">
      <c r="B19" s="54" t="s">
        <v>29</v>
      </c>
      <c r="C19" s="54" t="s">
        <v>30</v>
      </c>
      <c r="D19" s="54" t="s">
        <v>31</v>
      </c>
      <c r="E19" s="54" t="s">
        <v>120</v>
      </c>
      <c r="F19" s="14">
        <v>140000</v>
      </c>
      <c r="G19" s="57">
        <f>_xlfn.XLOOKUP('5'!$B19,Master!H:H,Master!I:I,0)</f>
        <v>0.1</v>
      </c>
      <c r="H19" s="14">
        <f t="shared" si="0"/>
        <v>14000</v>
      </c>
    </row>
    <row r="20" spans="1:8" x14ac:dyDescent="0.25">
      <c r="B20" s="52" t="s">
        <v>32</v>
      </c>
      <c r="C20" s="52" t="s">
        <v>30</v>
      </c>
      <c r="D20" s="52" t="s">
        <v>33</v>
      </c>
      <c r="E20" s="52" t="s">
        <v>119</v>
      </c>
      <c r="F20" s="53">
        <v>110000</v>
      </c>
      <c r="G20" s="57">
        <f>_xlfn.XLOOKUP('5'!$B20,Master!H:H,Master!I:I,0)</f>
        <v>0.18</v>
      </c>
      <c r="H20" s="53">
        <f t="shared" si="0"/>
        <v>19800</v>
      </c>
    </row>
    <row r="21" spans="1:8" x14ac:dyDescent="0.25">
      <c r="B21" s="54" t="s">
        <v>34</v>
      </c>
      <c r="C21" s="54" t="s">
        <v>30</v>
      </c>
      <c r="D21" s="54" t="s">
        <v>35</v>
      </c>
      <c r="E21" s="54" t="s">
        <v>120</v>
      </c>
      <c r="F21" s="14">
        <v>68357</v>
      </c>
      <c r="G21" s="57">
        <f>_xlfn.XLOOKUP('5'!$B21,Master!H:H,Master!I:I,0)</f>
        <v>0</v>
      </c>
      <c r="H21" s="14">
        <f t="shared" si="0"/>
        <v>0</v>
      </c>
    </row>
    <row r="22" spans="1:8" x14ac:dyDescent="0.25">
      <c r="B22" s="52" t="s">
        <v>36</v>
      </c>
      <c r="C22" s="52" t="s">
        <v>30</v>
      </c>
      <c r="D22" s="52" t="s">
        <v>37</v>
      </c>
      <c r="E22" s="52" t="s">
        <v>118</v>
      </c>
      <c r="F22" s="53">
        <v>51800</v>
      </c>
      <c r="G22" s="57">
        <f>_xlfn.XLOOKUP('5'!$B22,Master!H:H,Master!I:I,0)</f>
        <v>0.09</v>
      </c>
      <c r="H22" s="53">
        <f t="shared" si="0"/>
        <v>4662</v>
      </c>
    </row>
    <row r="23" spans="1:8" x14ac:dyDescent="0.25">
      <c r="B23" s="54" t="s">
        <v>38</v>
      </c>
      <c r="C23" s="54" t="s">
        <v>30</v>
      </c>
      <c r="D23" s="54" t="s">
        <v>39</v>
      </c>
      <c r="E23" s="54" t="s">
        <v>120</v>
      </c>
      <c r="F23" s="14">
        <v>97000</v>
      </c>
      <c r="G23" s="57">
        <f>_xlfn.XLOOKUP('5'!$B23,Master!H:H,Master!I:I,0)</f>
        <v>0.19</v>
      </c>
      <c r="H23" s="14">
        <f t="shared" si="0"/>
        <v>18430</v>
      </c>
    </row>
    <row r="24" spans="1:8" x14ac:dyDescent="0.25">
      <c r="B24" s="52" t="s">
        <v>40</v>
      </c>
      <c r="C24" s="52" t="s">
        <v>30</v>
      </c>
      <c r="D24" s="52" t="s">
        <v>41</v>
      </c>
      <c r="E24" s="52" t="s">
        <v>120</v>
      </c>
      <c r="F24" s="53">
        <v>45000</v>
      </c>
      <c r="G24" s="57">
        <f>_xlfn.XLOOKUP('5'!$B24,Master!H:H,Master!I:I,0)</f>
        <v>0.18</v>
      </c>
      <c r="H24" s="53">
        <f t="shared" si="0"/>
        <v>8100</v>
      </c>
    </row>
    <row r="25" spans="1:8" x14ac:dyDescent="0.25">
      <c r="B25" s="54" t="s">
        <v>42</v>
      </c>
      <c r="C25" s="54" t="s">
        <v>43</v>
      </c>
      <c r="D25" s="54" t="s">
        <v>44</v>
      </c>
      <c r="E25" s="54" t="s">
        <v>118</v>
      </c>
      <c r="F25" s="14">
        <v>89500</v>
      </c>
      <c r="G25" s="57">
        <f>_xlfn.XLOOKUP('5'!$B25,Master!H:H,Master!I:I,0)</f>
        <v>0.24</v>
      </c>
      <c r="H25" s="14">
        <f t="shared" si="0"/>
        <v>21480</v>
      </c>
    </row>
    <row r="26" spans="1:8" x14ac:dyDescent="0.25">
      <c r="B26" s="52" t="s">
        <v>45</v>
      </c>
      <c r="C26" s="52" t="s">
        <v>43</v>
      </c>
      <c r="D26" s="52" t="s">
        <v>46</v>
      </c>
      <c r="E26" s="52" t="s">
        <v>120</v>
      </c>
      <c r="F26" s="53">
        <v>35971</v>
      </c>
      <c r="G26" s="57">
        <f>_xlfn.XLOOKUP('5'!$B26,Master!H:H,Master!I:I,0)</f>
        <v>0.14000000000000001</v>
      </c>
      <c r="H26" s="53">
        <f t="shared" si="0"/>
        <v>5035.9400000000005</v>
      </c>
    </row>
    <row r="27" spans="1:8" x14ac:dyDescent="0.25">
      <c r="B27" s="54" t="s">
        <v>47</v>
      </c>
      <c r="C27" s="54" t="s">
        <v>43</v>
      </c>
      <c r="D27" s="54" t="s">
        <v>48</v>
      </c>
      <c r="E27" s="54" t="s">
        <v>119</v>
      </c>
      <c r="F27" s="14">
        <v>80000</v>
      </c>
      <c r="G27" s="57">
        <f>_xlfn.XLOOKUP('5'!$B27,Master!H:H,Master!I:I,0)</f>
        <v>0.25</v>
      </c>
      <c r="H27" s="14">
        <f t="shared" si="0"/>
        <v>20000</v>
      </c>
    </row>
    <row r="28" spans="1:8" x14ac:dyDescent="0.25">
      <c r="B28" s="52" t="s">
        <v>49</v>
      </c>
      <c r="C28" s="52" t="s">
        <v>43</v>
      </c>
      <c r="D28" s="52" t="s">
        <v>50</v>
      </c>
      <c r="E28" s="52" t="s">
        <v>120</v>
      </c>
      <c r="F28" s="53">
        <v>55117</v>
      </c>
      <c r="G28" s="57">
        <f>_xlfn.XLOOKUP('5'!$B28,Master!H:H,Master!I:I,0)</f>
        <v>0</v>
      </c>
      <c r="H28" s="53">
        <f t="shared" si="0"/>
        <v>0</v>
      </c>
    </row>
    <row r="29" spans="1:8" x14ac:dyDescent="0.25">
      <c r="B29" s="54" t="s">
        <v>51</v>
      </c>
      <c r="C29" s="54" t="s">
        <v>43</v>
      </c>
      <c r="D29" s="54" t="s">
        <v>52</v>
      </c>
      <c r="E29" s="54" t="s">
        <v>118</v>
      </c>
      <c r="F29" s="14">
        <v>58445</v>
      </c>
      <c r="G29" s="57">
        <f>_xlfn.XLOOKUP('5'!$B29,Master!H:H,Master!I:I,0)</f>
        <v>0.25</v>
      </c>
      <c r="H29" s="14">
        <f t="shared" si="0"/>
        <v>14611.25</v>
      </c>
    </row>
    <row r="30" spans="1:8" x14ac:dyDescent="0.25">
      <c r="B30" s="52" t="s">
        <v>53</v>
      </c>
      <c r="C30" s="52" t="s">
        <v>43</v>
      </c>
      <c r="D30" s="52" t="s">
        <v>54</v>
      </c>
      <c r="E30" s="52" t="s">
        <v>120</v>
      </c>
      <c r="F30" s="53">
        <v>120000</v>
      </c>
      <c r="G30" s="57">
        <f>_xlfn.XLOOKUP('5'!$B30,Master!H:H,Master!I:I,0)</f>
        <v>0.21</v>
      </c>
      <c r="H30" s="53">
        <f t="shared" si="0"/>
        <v>25200</v>
      </c>
    </row>
    <row r="31" spans="1:8" x14ac:dyDescent="0.25">
      <c r="B31" s="54" t="s">
        <v>55</v>
      </c>
      <c r="C31" s="54" t="s">
        <v>43</v>
      </c>
      <c r="D31" s="54" t="s">
        <v>56</v>
      </c>
      <c r="E31" s="54" t="s">
        <v>120</v>
      </c>
      <c r="F31" s="14">
        <v>45117</v>
      </c>
      <c r="G31" s="57">
        <f>_xlfn.XLOOKUP('5'!$B31,Master!H:H,Master!I:I,0)</f>
        <v>0.17</v>
      </c>
      <c r="H31" s="14">
        <f t="shared" si="0"/>
        <v>7669.89</v>
      </c>
    </row>
    <row r="32" spans="1:8" x14ac:dyDescent="0.25">
      <c r="B32" s="52" t="s">
        <v>57</v>
      </c>
      <c r="C32" s="52" t="s">
        <v>43</v>
      </c>
      <c r="D32" s="52" t="s">
        <v>58</v>
      </c>
      <c r="E32" s="52" t="s">
        <v>119</v>
      </c>
      <c r="F32" s="53">
        <v>50545</v>
      </c>
      <c r="G32" s="57">
        <f>_xlfn.XLOOKUP('5'!$B32,Master!H:H,Master!I:I,0)</f>
        <v>0</v>
      </c>
      <c r="H32" s="53">
        <f t="shared" si="0"/>
        <v>0</v>
      </c>
    </row>
    <row r="33" spans="2:8" x14ac:dyDescent="0.25">
      <c r="B33" s="54" t="s">
        <v>59</v>
      </c>
      <c r="C33" s="54" t="s">
        <v>43</v>
      </c>
      <c r="D33" s="54" t="s">
        <v>60</v>
      </c>
      <c r="E33" s="54" t="s">
        <v>118</v>
      </c>
      <c r="F33" s="14">
        <v>140000</v>
      </c>
      <c r="G33" s="57">
        <f>_xlfn.XLOOKUP('5'!$B33,Master!H:H,Master!I:I,0)</f>
        <v>0.2</v>
      </c>
      <c r="H33" s="14">
        <f t="shared" si="0"/>
        <v>28000</v>
      </c>
    </row>
    <row r="34" spans="2:8" x14ac:dyDescent="0.25">
      <c r="B34" s="52" t="s">
        <v>61</v>
      </c>
      <c r="C34" s="52" t="s">
        <v>43</v>
      </c>
      <c r="D34" s="52" t="s">
        <v>62</v>
      </c>
      <c r="E34" s="52" t="s">
        <v>120</v>
      </c>
      <c r="F34" s="53">
        <v>90000</v>
      </c>
      <c r="G34" s="57">
        <f>_xlfn.XLOOKUP('5'!$B34,Master!H:H,Master!I:I,0)</f>
        <v>0.25</v>
      </c>
      <c r="H34" s="53">
        <f t="shared" si="0"/>
        <v>22500</v>
      </c>
    </row>
    <row r="35" spans="2:8" x14ac:dyDescent="0.25">
      <c r="B35" s="54" t="s">
        <v>63</v>
      </c>
      <c r="C35" s="54" t="s">
        <v>43</v>
      </c>
      <c r="D35" s="54" t="s">
        <v>64</v>
      </c>
      <c r="E35" s="54" t="s">
        <v>119</v>
      </c>
      <c r="F35" s="14">
        <v>88357</v>
      </c>
      <c r="G35" s="57">
        <f>_xlfn.XLOOKUP('5'!$B35,Master!H:H,Master!I:I,0)</f>
        <v>0</v>
      </c>
      <c r="H35" s="14">
        <f t="shared" si="0"/>
        <v>0</v>
      </c>
    </row>
    <row r="36" spans="2:8" x14ac:dyDescent="0.25">
      <c r="B36" s="52" t="s">
        <v>65</v>
      </c>
      <c r="C36" s="52" t="s">
        <v>43</v>
      </c>
      <c r="D36" s="52" t="s">
        <v>66</v>
      </c>
      <c r="E36" s="52" t="s">
        <v>120</v>
      </c>
      <c r="F36" s="53">
        <v>59200</v>
      </c>
      <c r="G36" s="57">
        <f>_xlfn.XLOOKUP('5'!$B36,Master!H:H,Master!I:I,0)</f>
        <v>0.06</v>
      </c>
      <c r="H36" s="53">
        <f t="shared" si="0"/>
        <v>3552</v>
      </c>
    </row>
    <row r="37" spans="2:8" x14ac:dyDescent="0.25">
      <c r="B37" s="54" t="s">
        <v>70</v>
      </c>
      <c r="C37" s="54" t="s">
        <v>43</v>
      </c>
      <c r="D37" s="54" t="s">
        <v>71</v>
      </c>
      <c r="E37" s="54" t="s">
        <v>118</v>
      </c>
      <c r="F37" s="14">
        <v>97000</v>
      </c>
      <c r="G37" s="57">
        <f>_xlfn.XLOOKUP('5'!$B37,Master!H:H,Master!I:I,0)</f>
        <v>0.15</v>
      </c>
      <c r="H37" s="14">
        <f t="shared" si="0"/>
        <v>14550</v>
      </c>
    </row>
    <row r="38" spans="2:8" x14ac:dyDescent="0.25">
      <c r="B38" s="52" t="s">
        <v>72</v>
      </c>
      <c r="C38" s="52" t="s">
        <v>43</v>
      </c>
      <c r="D38" s="52" t="s">
        <v>146</v>
      </c>
      <c r="E38" s="52" t="s">
        <v>120</v>
      </c>
      <c r="F38" s="53">
        <v>68357</v>
      </c>
      <c r="G38" s="57">
        <f>_xlfn.XLOOKUP('5'!$B38,Master!H:H,Master!I:I,0)</f>
        <v>0.15</v>
      </c>
      <c r="H38" s="53">
        <f t="shared" si="0"/>
        <v>10253.549999999999</v>
      </c>
    </row>
    <row r="39" spans="2:8" x14ac:dyDescent="0.25">
      <c r="B39" s="54" t="s">
        <v>74</v>
      </c>
      <c r="C39" s="54" t="s">
        <v>43</v>
      </c>
      <c r="D39" s="54" t="s">
        <v>75</v>
      </c>
      <c r="E39" s="54" t="s">
        <v>119</v>
      </c>
      <c r="F39" s="14">
        <v>51800</v>
      </c>
      <c r="G39" s="57">
        <f>_xlfn.XLOOKUP('5'!$B39,Master!H:H,Master!I:I,0)</f>
        <v>0.19</v>
      </c>
      <c r="H39" s="14">
        <f t="shared" si="0"/>
        <v>9842</v>
      </c>
    </row>
    <row r="40" spans="2:8" x14ac:dyDescent="0.25">
      <c r="B40" s="52" t="s">
        <v>76</v>
      </c>
      <c r="C40" s="52" t="s">
        <v>43</v>
      </c>
      <c r="D40" s="52" t="s">
        <v>77</v>
      </c>
      <c r="E40" s="52" t="s">
        <v>120</v>
      </c>
      <c r="F40" s="53">
        <v>97000</v>
      </c>
      <c r="G40" s="57">
        <f>_xlfn.XLOOKUP('5'!$B40,Master!H:H,Master!I:I,0)</f>
        <v>0.18</v>
      </c>
      <c r="H40" s="53">
        <f t="shared" si="0"/>
        <v>17460</v>
      </c>
    </row>
    <row r="41" spans="2:8" x14ac:dyDescent="0.25">
      <c r="B41" s="54" t="s">
        <v>78</v>
      </c>
      <c r="C41" s="54" t="s">
        <v>43</v>
      </c>
      <c r="D41" s="54" t="s">
        <v>79</v>
      </c>
      <c r="E41" s="54" t="s">
        <v>118</v>
      </c>
      <c r="F41" s="14">
        <v>45000</v>
      </c>
      <c r="G41" s="57">
        <f>_xlfn.XLOOKUP('5'!$B41,Master!H:H,Master!I:I,0)</f>
        <v>0.18</v>
      </c>
      <c r="H41" s="14">
        <f t="shared" si="0"/>
        <v>8100</v>
      </c>
    </row>
    <row r="42" spans="2:8" x14ac:dyDescent="0.25">
      <c r="B42" s="52" t="s">
        <v>80</v>
      </c>
      <c r="C42" s="52" t="s">
        <v>30</v>
      </c>
      <c r="D42" s="52" t="s">
        <v>81</v>
      </c>
      <c r="E42" s="52" t="s">
        <v>120</v>
      </c>
      <c r="F42" s="53">
        <v>89500</v>
      </c>
      <c r="G42" s="57">
        <f>_xlfn.XLOOKUP('5'!$B42,Master!H:H,Master!I:I,0)</f>
        <v>0.21</v>
      </c>
      <c r="H42" s="53">
        <f t="shared" si="0"/>
        <v>18795</v>
      </c>
    </row>
    <row r="43" spans="2:8" x14ac:dyDescent="0.25">
      <c r="B43" s="54" t="s">
        <v>82</v>
      </c>
      <c r="C43" s="54" t="s">
        <v>30</v>
      </c>
      <c r="D43" s="54" t="s">
        <v>83</v>
      </c>
      <c r="E43" s="54" t="s">
        <v>119</v>
      </c>
      <c r="F43" s="14">
        <v>35971</v>
      </c>
      <c r="G43" s="57">
        <f>_xlfn.XLOOKUP('5'!$B43,Master!H:H,Master!I:I,0)</f>
        <v>0.14000000000000001</v>
      </c>
      <c r="H43" s="14">
        <f t="shared" si="0"/>
        <v>5035.9400000000005</v>
      </c>
    </row>
    <row r="44" spans="2:8" x14ac:dyDescent="0.25">
      <c r="B44" s="52" t="s">
        <v>84</v>
      </c>
      <c r="C44" s="52" t="s">
        <v>30</v>
      </c>
      <c r="D44" s="52" t="s">
        <v>85</v>
      </c>
      <c r="E44" s="52" t="s">
        <v>119</v>
      </c>
      <c r="F44" s="53">
        <v>80000</v>
      </c>
      <c r="G44" s="57">
        <f>_xlfn.XLOOKUP('5'!$B44,Master!H:H,Master!I:I,0)</f>
        <v>0.16</v>
      </c>
      <c r="H44" s="53">
        <f t="shared" si="0"/>
        <v>12800</v>
      </c>
    </row>
    <row r="45" spans="2:8" x14ac:dyDescent="0.25">
      <c r="B45" s="54" t="s">
        <v>86</v>
      </c>
      <c r="C45" s="54" t="s">
        <v>30</v>
      </c>
      <c r="D45" s="54" t="s">
        <v>87</v>
      </c>
      <c r="E45" s="54" t="s">
        <v>118</v>
      </c>
      <c r="F45" s="14">
        <v>55117</v>
      </c>
      <c r="G45" s="57">
        <f>_xlfn.XLOOKUP('5'!$B45,Master!H:H,Master!I:I,0)</f>
        <v>0.14000000000000001</v>
      </c>
      <c r="H45" s="14">
        <f t="shared" si="0"/>
        <v>7716.380000000001</v>
      </c>
    </row>
    <row r="46" spans="2:8" x14ac:dyDescent="0.25">
      <c r="B46" s="52" t="s">
        <v>88</v>
      </c>
      <c r="C46" s="52" t="s">
        <v>4</v>
      </c>
      <c r="D46" s="52" t="s">
        <v>89</v>
      </c>
      <c r="E46" s="52" t="s">
        <v>120</v>
      </c>
      <c r="F46" s="53">
        <v>58445</v>
      </c>
      <c r="G46" s="57">
        <f>_xlfn.XLOOKUP('5'!$B46,Master!H:H,Master!I:I,0)</f>
        <v>0.22</v>
      </c>
      <c r="H46" s="53">
        <f t="shared" si="0"/>
        <v>12857.9</v>
      </c>
    </row>
    <row r="47" spans="2:8" x14ac:dyDescent="0.25">
      <c r="B47" s="54" t="s">
        <v>90</v>
      </c>
      <c r="C47" s="54" t="s">
        <v>4</v>
      </c>
      <c r="D47" s="54" t="s">
        <v>91</v>
      </c>
      <c r="E47" s="54" t="s">
        <v>120</v>
      </c>
      <c r="F47" s="14">
        <v>120000</v>
      </c>
      <c r="G47" s="57">
        <f>_xlfn.XLOOKUP('5'!$B47,Master!H:H,Master!I:I,0)</f>
        <v>0.13</v>
      </c>
      <c r="H47" s="14">
        <f t="shared" si="0"/>
        <v>15600</v>
      </c>
    </row>
    <row r="48" spans="2:8" x14ac:dyDescent="0.25">
      <c r="B48" s="52" t="s">
        <v>92</v>
      </c>
      <c r="C48" s="52" t="s">
        <v>30</v>
      </c>
      <c r="D48" s="52" t="s">
        <v>93</v>
      </c>
      <c r="E48" s="52" t="s">
        <v>119</v>
      </c>
      <c r="F48" s="53">
        <v>45450</v>
      </c>
      <c r="G48" s="57">
        <f>_xlfn.XLOOKUP('5'!$B48,Master!H:H,Master!I:I,0)</f>
        <v>0.16</v>
      </c>
      <c r="H48" s="53">
        <f t="shared" si="0"/>
        <v>7272</v>
      </c>
    </row>
    <row r="49" spans="2:8" x14ac:dyDescent="0.25">
      <c r="B49" s="54" t="s">
        <v>94</v>
      </c>
      <c r="C49" s="54" t="s">
        <v>30</v>
      </c>
      <c r="D49" s="54" t="s">
        <v>95</v>
      </c>
      <c r="E49" s="54" t="s">
        <v>120</v>
      </c>
      <c r="F49" s="14">
        <v>89500</v>
      </c>
      <c r="G49" s="57">
        <f>_xlfn.XLOOKUP('5'!$B49,Master!H:H,Master!I:I,0)</f>
        <v>0.09</v>
      </c>
      <c r="H49" s="14">
        <f t="shared" si="0"/>
        <v>8055</v>
      </c>
    </row>
    <row r="50" spans="2:8" x14ac:dyDescent="0.25">
      <c r="B50" s="52" t="s">
        <v>96</v>
      </c>
      <c r="C50" s="52" t="s">
        <v>30</v>
      </c>
      <c r="D50" s="52" t="s">
        <v>97</v>
      </c>
      <c r="E50" s="52" t="s">
        <v>118</v>
      </c>
      <c r="F50" s="53">
        <v>65971</v>
      </c>
      <c r="G50" s="57">
        <f>_xlfn.XLOOKUP('5'!$B50,Master!H:H,Master!I:I,0)</f>
        <v>0.1</v>
      </c>
      <c r="H50" s="53">
        <f t="shared" si="0"/>
        <v>6597.1</v>
      </c>
    </row>
    <row r="51" spans="2:8" x14ac:dyDescent="0.25">
      <c r="B51" s="54" t="s">
        <v>98</v>
      </c>
      <c r="C51" s="54" t="s">
        <v>30</v>
      </c>
      <c r="D51" s="54" t="s">
        <v>99</v>
      </c>
      <c r="E51" s="54" t="s">
        <v>120</v>
      </c>
      <c r="F51" s="14">
        <v>80000</v>
      </c>
      <c r="G51" s="57">
        <f>_xlfn.XLOOKUP('5'!$B51,Master!H:H,Master!I:I,0)</f>
        <v>0.18</v>
      </c>
      <c r="H51" s="14">
        <f t="shared" si="0"/>
        <v>14400</v>
      </c>
    </row>
    <row r="52" spans="2:8" x14ac:dyDescent="0.25">
      <c r="B52" s="52" t="s">
        <v>100</v>
      </c>
      <c r="C52" s="52" t="s">
        <v>4</v>
      </c>
      <c r="D52" s="52" t="s">
        <v>101</v>
      </c>
      <c r="E52" s="52" t="s">
        <v>119</v>
      </c>
      <c r="F52" s="53">
        <v>55117</v>
      </c>
      <c r="G52" s="57">
        <f>_xlfn.XLOOKUP('5'!$B52,Master!H:H,Master!I:I,0)</f>
        <v>0.13</v>
      </c>
      <c r="H52" s="53">
        <f t="shared" si="0"/>
        <v>7165.21</v>
      </c>
    </row>
    <row r="53" spans="2:8" x14ac:dyDescent="0.25">
      <c r="B53" s="54" t="s">
        <v>102</v>
      </c>
      <c r="C53" s="54" t="s">
        <v>4</v>
      </c>
      <c r="D53" s="54" t="s">
        <v>103</v>
      </c>
      <c r="E53" s="54" t="s">
        <v>118</v>
      </c>
      <c r="F53" s="14">
        <v>60445</v>
      </c>
      <c r="G53" s="57">
        <f>_xlfn.XLOOKUP('5'!$B53,Master!H:H,Master!I:I,0)</f>
        <v>0.19</v>
      </c>
      <c r="H53" s="14">
        <f t="shared" si="0"/>
        <v>11484.55</v>
      </c>
    </row>
    <row r="54" spans="2:8" x14ac:dyDescent="0.25">
      <c r="B54" s="52" t="s">
        <v>104</v>
      </c>
      <c r="C54" s="52" t="s">
        <v>4</v>
      </c>
      <c r="D54" s="52" t="s">
        <v>105</v>
      </c>
      <c r="E54" s="52" t="s">
        <v>120</v>
      </c>
      <c r="F54" s="53">
        <v>83117</v>
      </c>
      <c r="G54" s="57">
        <f>_xlfn.XLOOKUP('5'!$B54,Master!H:H,Master!I:I,0)</f>
        <v>0.2</v>
      </c>
      <c r="H54" s="53">
        <f t="shared" si="0"/>
        <v>16623.400000000001</v>
      </c>
    </row>
    <row r="55" spans="2:8" x14ac:dyDescent="0.25">
      <c r="B55" s="54" t="s">
        <v>106</v>
      </c>
      <c r="C55" s="54" t="s">
        <v>4</v>
      </c>
      <c r="D55" s="54" t="s">
        <v>107</v>
      </c>
      <c r="E55" s="54" t="s">
        <v>118</v>
      </c>
      <c r="F55" s="14">
        <v>58445</v>
      </c>
      <c r="G55" s="57">
        <f>_xlfn.XLOOKUP('5'!$B55,Master!H:H,Master!I:I,0)</f>
        <v>0.11</v>
      </c>
      <c r="H55" s="14">
        <f t="shared" si="0"/>
        <v>6428.95</v>
      </c>
    </row>
    <row r="56" spans="2:8" x14ac:dyDescent="0.25">
      <c r="B56" s="55" t="s">
        <v>128</v>
      </c>
      <c r="C56" s="55"/>
      <c r="D56" s="55"/>
      <c r="E56" s="55"/>
      <c r="F56" s="56">
        <f>SUBTOTAL(109,'5'!$F$6:$F$55)</f>
        <v>3619876</v>
      </c>
      <c r="G56" s="57">
        <f>_xlfn.XLOOKUP('5'!$B56,Master!H:H,Master!I:I,0)</f>
        <v>0</v>
      </c>
      <c r="H56" s="56">
        <f t="shared" si="0"/>
        <v>0</v>
      </c>
    </row>
  </sheetData>
  <autoFilter ref="B5:H5" xr:uid="{A3A9DB0C-8F70-4F7C-A3D1-8A0F1AD171BC}"/>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Jill McClure</cp:lastModifiedBy>
  <dcterms:created xsi:type="dcterms:W3CDTF">2022-04-18T02:07:21Z</dcterms:created>
  <dcterms:modified xsi:type="dcterms:W3CDTF">2024-09-19T21:53:05Z</dcterms:modified>
</cp:coreProperties>
</file>