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OODWILL\GOODWILL\"/>
    </mc:Choice>
  </mc:AlternateContent>
  <xr:revisionPtr revIDLastSave="0" documentId="13_ncr:1_{F1EEE14D-6BC3-490E-BBC8-34268FEA6802}" xr6:coauthVersionLast="47" xr6:coauthVersionMax="47" xr10:uidLastSave="{00000000-0000-0000-0000-000000000000}"/>
  <bookViews>
    <workbookView xWindow="-120" yWindow="-120" windowWidth="29040" windowHeight="15720" tabRatio="751" xr2:uid="{1ADD5702-ACBE-46FE-A8F9-4BBDB8D63D75}"/>
  </bookViews>
  <sheets>
    <sheet name="Shoe Shop" sheetId="5" r:id="rId1"/>
    <sheet name="Store Database" sheetId="1" state="hidden" r:id="rId2"/>
    <sheet name="Black Friday Times" sheetId="20" r:id="rId3"/>
    <sheet name="Holiday Hours Data" sheetId="19" state="hidden" r:id="rId4"/>
    <sheet name="Hourly Sales" sheetId="28" r:id="rId5"/>
    <sheet name="Region Hourly Sales" sheetId="35" r:id="rId6"/>
    <sheet name="Region Hourly Sales DATA" sheetId="29" state="hidden" r:id="rId7"/>
    <sheet name="Store Hourly Sales DATA" sheetId="23" state="hidden" r:id="rId8"/>
    <sheet name="Store Total Sales" sheetId="32" state="hidden" r:id="rId9"/>
    <sheet name="Department Charts" sheetId="3" state="hidden" r:id="rId10"/>
  </sheets>
  <definedNames>
    <definedName name="_xlnm._FilterDatabase" localSheetId="9" hidden="1">'Department Charts'!$F$1:$F$361</definedName>
    <definedName name="_xlnm._FilterDatabase" localSheetId="3" hidden="1">'Holiday Hours Data'!$E$1:$E$1961</definedName>
    <definedName name="_xlnm._FilterDatabase" localSheetId="7" hidden="1">'Store Hourly Sales DATA'!$C$1:$C$649</definedName>
    <definedName name="_xlnm.Print_Area" localSheetId="0">'Shoe Shop'!$A$1:$N$31</definedName>
    <definedName name="Slicer_Region">#N/A</definedName>
  </definedNames>
  <calcPr calcId="191029"/>
  <pivotCaches>
    <pivotCache cacheId="0" r:id="rId11"/>
    <pivotCache cacheId="1" r:id="rId12"/>
    <pivotCache cacheId="2"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7" i="35" l="1"/>
  <c r="L17" i="28"/>
  <c r="M14" i="35"/>
  <c r="M15" i="35"/>
  <c r="M16" i="35"/>
  <c r="M13" i="35"/>
  <c r="M17" i="28"/>
  <c r="K17" i="28"/>
  <c r="M13" i="28"/>
  <c r="L13" i="28"/>
  <c r="K13" i="28"/>
  <c r="C1" i="28"/>
  <c r="D649" i="23"/>
  <c r="E649" i="23"/>
  <c r="F649" i="23"/>
  <c r="I3" i="19"/>
  <c r="I4" i="19"/>
  <c r="I5" i="19"/>
  <c r="I6" i="19"/>
  <c r="I7" i="19"/>
  <c r="I8" i="19"/>
  <c r="I9" i="19"/>
  <c r="I10" i="19"/>
  <c r="I11" i="19"/>
  <c r="I12" i="19"/>
  <c r="I13" i="19"/>
  <c r="K13" i="19" s="1"/>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61" i="19"/>
  <c r="I62" i="19"/>
  <c r="I63" i="19"/>
  <c r="I64" i="19"/>
  <c r="I65" i="19"/>
  <c r="I66" i="19"/>
  <c r="I67" i="19"/>
  <c r="I68" i="19"/>
  <c r="I69" i="19"/>
  <c r="I70" i="19"/>
  <c r="I71" i="19"/>
  <c r="I72" i="19"/>
  <c r="I73" i="19"/>
  <c r="I74" i="19"/>
  <c r="I75" i="19"/>
  <c r="I76" i="19"/>
  <c r="I77" i="19"/>
  <c r="I78" i="19"/>
  <c r="I79" i="19"/>
  <c r="I80" i="19"/>
  <c r="I81" i="19"/>
  <c r="I82" i="19"/>
  <c r="I83" i="19"/>
  <c r="I84" i="19"/>
  <c r="I85" i="19"/>
  <c r="I86" i="19"/>
  <c r="I87" i="19"/>
  <c r="I88" i="19"/>
  <c r="I89" i="19"/>
  <c r="I90" i="19"/>
  <c r="I91" i="19"/>
  <c r="I92" i="19"/>
  <c r="I93" i="19"/>
  <c r="I94" i="19"/>
  <c r="I95" i="19"/>
  <c r="I96" i="19"/>
  <c r="I97" i="19"/>
  <c r="I98" i="19"/>
  <c r="I99" i="19"/>
  <c r="I100" i="19"/>
  <c r="I101" i="19"/>
  <c r="I102" i="19"/>
  <c r="I103" i="19"/>
  <c r="I104" i="19"/>
  <c r="I105" i="19"/>
  <c r="I106" i="19"/>
  <c r="I107" i="19"/>
  <c r="I108" i="19"/>
  <c r="I109" i="19"/>
  <c r="I110" i="19"/>
  <c r="I111" i="19"/>
  <c r="I112" i="19"/>
  <c r="I113" i="19"/>
  <c r="I114" i="19"/>
  <c r="I115" i="19"/>
  <c r="I116" i="19"/>
  <c r="I117" i="19"/>
  <c r="I118" i="19"/>
  <c r="I119" i="19"/>
  <c r="I120" i="19"/>
  <c r="I121" i="19"/>
  <c r="I122" i="19"/>
  <c r="I123" i="19"/>
  <c r="I124" i="19"/>
  <c r="I125" i="19"/>
  <c r="I126" i="19"/>
  <c r="I127" i="19"/>
  <c r="I128" i="19"/>
  <c r="I129" i="19"/>
  <c r="I130" i="19"/>
  <c r="I131" i="19"/>
  <c r="I132" i="19"/>
  <c r="I133" i="19"/>
  <c r="I134" i="19"/>
  <c r="I135" i="19"/>
  <c r="I136" i="19"/>
  <c r="I137" i="19"/>
  <c r="I138" i="19"/>
  <c r="I139" i="19"/>
  <c r="I140" i="19"/>
  <c r="I141" i="19"/>
  <c r="I142" i="19"/>
  <c r="I143" i="19"/>
  <c r="I144" i="19"/>
  <c r="I145" i="19"/>
  <c r="I146" i="19"/>
  <c r="I147" i="19"/>
  <c r="I148" i="19"/>
  <c r="I149" i="19"/>
  <c r="I150" i="19"/>
  <c r="I151" i="19"/>
  <c r="I152" i="19"/>
  <c r="I153" i="19"/>
  <c r="I154" i="19"/>
  <c r="I155" i="19"/>
  <c r="I156" i="19"/>
  <c r="I157" i="19"/>
  <c r="I158" i="19"/>
  <c r="I159" i="19"/>
  <c r="I160" i="19"/>
  <c r="I161" i="19"/>
  <c r="I162" i="19"/>
  <c r="I163" i="19"/>
  <c r="I164" i="19"/>
  <c r="I165" i="19"/>
  <c r="I166" i="19"/>
  <c r="I167" i="19"/>
  <c r="I168" i="19"/>
  <c r="I169" i="19"/>
  <c r="I170" i="19"/>
  <c r="I171" i="19"/>
  <c r="I172" i="19"/>
  <c r="I173" i="19"/>
  <c r="I174" i="19"/>
  <c r="I175" i="19"/>
  <c r="I176" i="19"/>
  <c r="I177" i="19"/>
  <c r="I178" i="19"/>
  <c r="I179" i="19"/>
  <c r="I180" i="19"/>
  <c r="I181" i="19"/>
  <c r="I182" i="19"/>
  <c r="I183" i="19"/>
  <c r="I184" i="19"/>
  <c r="I185" i="19"/>
  <c r="I186" i="19"/>
  <c r="I187" i="19"/>
  <c r="I188" i="19"/>
  <c r="I189" i="19"/>
  <c r="I190" i="19"/>
  <c r="I191" i="19"/>
  <c r="I192" i="19"/>
  <c r="I193" i="19"/>
  <c r="I194" i="19"/>
  <c r="I195" i="19"/>
  <c r="I196" i="19"/>
  <c r="I197" i="19"/>
  <c r="I198" i="19"/>
  <c r="I199" i="19"/>
  <c r="I200" i="19"/>
  <c r="I201" i="19"/>
  <c r="I202" i="19"/>
  <c r="I203" i="19"/>
  <c r="I204" i="19"/>
  <c r="I205" i="19"/>
  <c r="I206" i="19"/>
  <c r="I207" i="19"/>
  <c r="I208" i="19"/>
  <c r="I209" i="19"/>
  <c r="I210" i="19"/>
  <c r="I211" i="19"/>
  <c r="I212" i="19"/>
  <c r="I213" i="19"/>
  <c r="I214" i="19"/>
  <c r="I215" i="19"/>
  <c r="I216" i="19"/>
  <c r="I217" i="19"/>
  <c r="I218" i="19"/>
  <c r="I219" i="19"/>
  <c r="I220" i="19"/>
  <c r="I221" i="19"/>
  <c r="I222" i="19"/>
  <c r="I223" i="19"/>
  <c r="I224" i="19"/>
  <c r="I225" i="19"/>
  <c r="I226" i="19"/>
  <c r="I227" i="19"/>
  <c r="I228" i="19"/>
  <c r="I229" i="19"/>
  <c r="I230" i="19"/>
  <c r="I231" i="19"/>
  <c r="I232" i="19"/>
  <c r="I233" i="19"/>
  <c r="I234" i="19"/>
  <c r="I235" i="19"/>
  <c r="I236" i="19"/>
  <c r="I237" i="19"/>
  <c r="I238" i="19"/>
  <c r="I239" i="19"/>
  <c r="I240" i="19"/>
  <c r="I241" i="19"/>
  <c r="I242" i="19"/>
  <c r="I243" i="19"/>
  <c r="I244" i="19"/>
  <c r="I245" i="19"/>
  <c r="I246" i="19"/>
  <c r="I247" i="19"/>
  <c r="I248" i="19"/>
  <c r="I249" i="19"/>
  <c r="I250" i="19"/>
  <c r="I251" i="19"/>
  <c r="I252" i="19"/>
  <c r="I253" i="19"/>
  <c r="I254" i="19"/>
  <c r="I255" i="19"/>
  <c r="I256" i="19"/>
  <c r="I257" i="19"/>
  <c r="I258" i="19"/>
  <c r="I259" i="19"/>
  <c r="I260" i="19"/>
  <c r="I261" i="19"/>
  <c r="I262" i="19"/>
  <c r="I263" i="19"/>
  <c r="I264" i="19"/>
  <c r="I265" i="19"/>
  <c r="I266" i="19"/>
  <c r="I267" i="19"/>
  <c r="I268" i="19"/>
  <c r="I269" i="19"/>
  <c r="I270" i="19"/>
  <c r="I271" i="19"/>
  <c r="I272" i="19"/>
  <c r="I273" i="19"/>
  <c r="I274" i="19"/>
  <c r="I275" i="19"/>
  <c r="I276" i="19"/>
  <c r="I277" i="19"/>
  <c r="I278" i="19"/>
  <c r="I279" i="19"/>
  <c r="I280" i="19"/>
  <c r="I281" i="19"/>
  <c r="I282" i="19"/>
  <c r="I283" i="19"/>
  <c r="I284" i="19"/>
  <c r="I285" i="19"/>
  <c r="I286" i="19"/>
  <c r="I287" i="19"/>
  <c r="I288" i="19"/>
  <c r="I289" i="19"/>
  <c r="I290" i="19"/>
  <c r="I291" i="19"/>
  <c r="I292" i="19"/>
  <c r="I293" i="19"/>
  <c r="I294" i="19"/>
  <c r="I295" i="19"/>
  <c r="I296" i="19"/>
  <c r="I297" i="19"/>
  <c r="I298" i="19"/>
  <c r="I299" i="19"/>
  <c r="I300" i="19"/>
  <c r="I301" i="19"/>
  <c r="I302" i="19"/>
  <c r="I303" i="19"/>
  <c r="I304" i="19"/>
  <c r="I305" i="19"/>
  <c r="I306" i="19"/>
  <c r="I307" i="19"/>
  <c r="I308" i="19"/>
  <c r="I309" i="19"/>
  <c r="I310" i="19"/>
  <c r="I311" i="19"/>
  <c r="I312" i="19"/>
  <c r="I313" i="19"/>
  <c r="I314" i="19"/>
  <c r="I315" i="19"/>
  <c r="I316" i="19"/>
  <c r="I317" i="19"/>
  <c r="I318" i="19"/>
  <c r="I319" i="19"/>
  <c r="I320" i="19"/>
  <c r="I321" i="19"/>
  <c r="I322" i="19"/>
  <c r="I323" i="19"/>
  <c r="I324" i="19"/>
  <c r="I325" i="19"/>
  <c r="I326" i="19"/>
  <c r="I327" i="19"/>
  <c r="I328" i="19"/>
  <c r="I329" i="19"/>
  <c r="I330" i="19"/>
  <c r="I331" i="19"/>
  <c r="I332" i="19"/>
  <c r="I333" i="19"/>
  <c r="I334" i="19"/>
  <c r="I335" i="19"/>
  <c r="I336" i="19"/>
  <c r="I337" i="19"/>
  <c r="I338" i="19"/>
  <c r="I339" i="19"/>
  <c r="I340" i="19"/>
  <c r="I341" i="19"/>
  <c r="I342" i="19"/>
  <c r="I343" i="19"/>
  <c r="I344" i="19"/>
  <c r="I345" i="19"/>
  <c r="I346" i="19"/>
  <c r="I347" i="19"/>
  <c r="I348" i="19"/>
  <c r="I349" i="19"/>
  <c r="I350" i="19"/>
  <c r="I351" i="19"/>
  <c r="I352" i="19"/>
  <c r="I353" i="19"/>
  <c r="I354" i="19"/>
  <c r="I355" i="19"/>
  <c r="I356" i="19"/>
  <c r="I357" i="19"/>
  <c r="I358" i="19"/>
  <c r="I359" i="19"/>
  <c r="I360" i="19"/>
  <c r="I361" i="19"/>
  <c r="I362" i="19"/>
  <c r="I363" i="19"/>
  <c r="I364" i="19"/>
  <c r="I365" i="19"/>
  <c r="I366" i="19"/>
  <c r="I367" i="19"/>
  <c r="I368" i="19"/>
  <c r="I369" i="19"/>
  <c r="I370" i="19"/>
  <c r="I371" i="19"/>
  <c r="I372" i="19"/>
  <c r="I373" i="19"/>
  <c r="I374" i="19"/>
  <c r="I375" i="19"/>
  <c r="I376" i="19"/>
  <c r="I377" i="19"/>
  <c r="I378" i="19"/>
  <c r="I379" i="19"/>
  <c r="I380" i="19"/>
  <c r="I381" i="19"/>
  <c r="I382" i="19"/>
  <c r="I383" i="19"/>
  <c r="I384" i="19"/>
  <c r="I385" i="19"/>
  <c r="I386" i="19"/>
  <c r="I387" i="19"/>
  <c r="I388" i="19"/>
  <c r="I389" i="19"/>
  <c r="I390" i="19"/>
  <c r="I391" i="19"/>
  <c r="I392" i="19"/>
  <c r="I393" i="19"/>
  <c r="I394" i="19"/>
  <c r="I395" i="19"/>
  <c r="I396" i="19"/>
  <c r="I397" i="19"/>
  <c r="I398" i="19"/>
  <c r="I399" i="19"/>
  <c r="I400" i="19"/>
  <c r="I401" i="19"/>
  <c r="I402" i="19"/>
  <c r="I403" i="19"/>
  <c r="I404" i="19"/>
  <c r="I405" i="19"/>
  <c r="I406" i="19"/>
  <c r="I407" i="19"/>
  <c r="I408" i="19"/>
  <c r="I409" i="19"/>
  <c r="I410" i="19"/>
  <c r="I411" i="19"/>
  <c r="I412" i="19"/>
  <c r="I413" i="19"/>
  <c r="I414" i="19"/>
  <c r="I415" i="19"/>
  <c r="I416" i="19"/>
  <c r="I417" i="19"/>
  <c r="I418" i="19"/>
  <c r="I419" i="19"/>
  <c r="I420" i="19"/>
  <c r="I421" i="19"/>
  <c r="I422" i="19"/>
  <c r="I423" i="19"/>
  <c r="I424" i="19"/>
  <c r="I425" i="19"/>
  <c r="I426" i="19"/>
  <c r="I427" i="19"/>
  <c r="I428" i="19"/>
  <c r="I429" i="19"/>
  <c r="I430" i="19"/>
  <c r="I431" i="19"/>
  <c r="I432" i="19"/>
  <c r="I433" i="19"/>
  <c r="I434" i="19"/>
  <c r="I435" i="19"/>
  <c r="I436" i="19"/>
  <c r="I437" i="19"/>
  <c r="I438" i="19"/>
  <c r="I439" i="19"/>
  <c r="I440" i="19"/>
  <c r="I441" i="19"/>
  <c r="I442" i="19"/>
  <c r="I443" i="19"/>
  <c r="I444" i="19"/>
  <c r="I445" i="19"/>
  <c r="I446" i="19"/>
  <c r="I447" i="19"/>
  <c r="I448" i="19"/>
  <c r="I449" i="19"/>
  <c r="I450" i="19"/>
  <c r="I451" i="19"/>
  <c r="I452" i="19"/>
  <c r="I453" i="19"/>
  <c r="I454" i="19"/>
  <c r="I455" i="19"/>
  <c r="I456" i="19"/>
  <c r="I457" i="19"/>
  <c r="I458" i="19"/>
  <c r="I459" i="19"/>
  <c r="I460" i="19"/>
  <c r="I461" i="19"/>
  <c r="I462" i="19"/>
  <c r="I463" i="19"/>
  <c r="I464" i="19"/>
  <c r="I465" i="19"/>
  <c r="I466" i="19"/>
  <c r="I467" i="19"/>
  <c r="I468" i="19"/>
  <c r="I469" i="19"/>
  <c r="I470" i="19"/>
  <c r="I471" i="19"/>
  <c r="I472" i="19"/>
  <c r="I473" i="19"/>
  <c r="I474" i="19"/>
  <c r="I475" i="19"/>
  <c r="I476" i="19"/>
  <c r="I477" i="19"/>
  <c r="I478" i="19"/>
  <c r="I479" i="19"/>
  <c r="I480" i="19"/>
  <c r="I481" i="19"/>
  <c r="I482" i="19"/>
  <c r="I483" i="19"/>
  <c r="I484" i="19"/>
  <c r="I485" i="19"/>
  <c r="I486" i="19"/>
  <c r="I487" i="19"/>
  <c r="I488" i="19"/>
  <c r="I489" i="19"/>
  <c r="I490" i="19"/>
  <c r="I491" i="19"/>
  <c r="I492" i="19"/>
  <c r="I493" i="19"/>
  <c r="I494" i="19"/>
  <c r="I495" i="19"/>
  <c r="I496" i="19"/>
  <c r="I497" i="19"/>
  <c r="I498" i="19"/>
  <c r="I499" i="19"/>
  <c r="I500" i="19"/>
  <c r="I501" i="19"/>
  <c r="I502" i="19"/>
  <c r="I503" i="19"/>
  <c r="I504" i="19"/>
  <c r="I505" i="19"/>
  <c r="I506" i="19"/>
  <c r="I507" i="19"/>
  <c r="I508" i="19"/>
  <c r="I509" i="19"/>
  <c r="I510" i="19"/>
  <c r="I511" i="19"/>
  <c r="I512" i="19"/>
  <c r="I513" i="19"/>
  <c r="I514" i="19"/>
  <c r="I515" i="19"/>
  <c r="I516" i="19"/>
  <c r="I517" i="19"/>
  <c r="I518" i="19"/>
  <c r="I519" i="19"/>
  <c r="I520" i="19"/>
  <c r="I521" i="19"/>
  <c r="I522" i="19"/>
  <c r="I523" i="19"/>
  <c r="I524" i="19"/>
  <c r="I525" i="19"/>
  <c r="I526" i="19"/>
  <c r="I527" i="19"/>
  <c r="I528" i="19"/>
  <c r="I529" i="19"/>
  <c r="I530" i="19"/>
  <c r="I531" i="19"/>
  <c r="I532" i="19"/>
  <c r="I533" i="19"/>
  <c r="I534" i="19"/>
  <c r="I535" i="19"/>
  <c r="I536" i="19"/>
  <c r="I537" i="19"/>
  <c r="I538" i="19"/>
  <c r="I539" i="19"/>
  <c r="I540" i="19"/>
  <c r="I541" i="19"/>
  <c r="I542" i="19"/>
  <c r="I543" i="19"/>
  <c r="I544" i="19"/>
  <c r="I545" i="19"/>
  <c r="I546" i="19"/>
  <c r="I547" i="19"/>
  <c r="I548" i="19"/>
  <c r="I549" i="19"/>
  <c r="I550" i="19"/>
  <c r="I551" i="19"/>
  <c r="I552" i="19"/>
  <c r="I553" i="19"/>
  <c r="I554" i="19"/>
  <c r="I555" i="19"/>
  <c r="I556" i="19"/>
  <c r="I557" i="19"/>
  <c r="I558" i="19"/>
  <c r="I559" i="19"/>
  <c r="I560" i="19"/>
  <c r="I561" i="19"/>
  <c r="I562" i="19"/>
  <c r="I563" i="19"/>
  <c r="I564" i="19"/>
  <c r="I565" i="19"/>
  <c r="I566" i="19"/>
  <c r="I567" i="19"/>
  <c r="I568" i="19"/>
  <c r="I569" i="19"/>
  <c r="I570" i="19"/>
  <c r="I571" i="19"/>
  <c r="I572" i="19"/>
  <c r="I573" i="19"/>
  <c r="I574" i="19"/>
  <c r="I575" i="19"/>
  <c r="I576" i="19"/>
  <c r="I577" i="19"/>
  <c r="I578" i="19"/>
  <c r="I579" i="19"/>
  <c r="I580" i="19"/>
  <c r="I581" i="19"/>
  <c r="I582" i="19"/>
  <c r="I583" i="19"/>
  <c r="I584" i="19"/>
  <c r="I585" i="19"/>
  <c r="I586" i="19"/>
  <c r="I587" i="19"/>
  <c r="I588" i="19"/>
  <c r="I589" i="19"/>
  <c r="I590" i="19"/>
  <c r="I591" i="19"/>
  <c r="I592" i="19"/>
  <c r="I593" i="19"/>
  <c r="I594" i="19"/>
  <c r="I595" i="19"/>
  <c r="I596" i="19"/>
  <c r="I597" i="19"/>
  <c r="I598" i="19"/>
  <c r="I599" i="19"/>
  <c r="I600" i="19"/>
  <c r="I601" i="19"/>
  <c r="I602" i="19"/>
  <c r="I603" i="19"/>
  <c r="I604" i="19"/>
  <c r="I605" i="19"/>
  <c r="I606" i="19"/>
  <c r="I607" i="19"/>
  <c r="I608" i="19"/>
  <c r="I609" i="19"/>
  <c r="I610" i="19"/>
  <c r="I611" i="19"/>
  <c r="I612" i="19"/>
  <c r="I613" i="19"/>
  <c r="I614" i="19"/>
  <c r="I615" i="19"/>
  <c r="I616" i="19"/>
  <c r="I617" i="19"/>
  <c r="I618" i="19"/>
  <c r="I619" i="19"/>
  <c r="I620" i="19"/>
  <c r="I621" i="19"/>
  <c r="I622" i="19"/>
  <c r="I623" i="19"/>
  <c r="I624" i="19"/>
  <c r="I625" i="19"/>
  <c r="I626" i="19"/>
  <c r="I627" i="19"/>
  <c r="I628" i="19"/>
  <c r="I629" i="19"/>
  <c r="I630" i="19"/>
  <c r="I631" i="19"/>
  <c r="I632" i="19"/>
  <c r="I633" i="19"/>
  <c r="I634" i="19"/>
  <c r="I635" i="19"/>
  <c r="I636" i="19"/>
  <c r="I637" i="19"/>
  <c r="I638" i="19"/>
  <c r="I639" i="19"/>
  <c r="I640" i="19"/>
  <c r="I641" i="19"/>
  <c r="I642" i="19"/>
  <c r="I643" i="19"/>
  <c r="I644" i="19"/>
  <c r="I645" i="19"/>
  <c r="I646" i="19"/>
  <c r="I647" i="19"/>
  <c r="I648" i="19"/>
  <c r="I649" i="19"/>
  <c r="I650" i="19"/>
  <c r="I651" i="19"/>
  <c r="I652" i="19"/>
  <c r="I653" i="19"/>
  <c r="I654" i="19"/>
  <c r="I655" i="19"/>
  <c r="I656" i="19"/>
  <c r="I657" i="19"/>
  <c r="I658" i="19"/>
  <c r="I659" i="19"/>
  <c r="I660" i="19"/>
  <c r="I661" i="19"/>
  <c r="I662" i="19"/>
  <c r="I663" i="19"/>
  <c r="I664" i="19"/>
  <c r="I665" i="19"/>
  <c r="I666" i="19"/>
  <c r="I667" i="19"/>
  <c r="I668" i="19"/>
  <c r="I669" i="19"/>
  <c r="I670" i="19"/>
  <c r="I671" i="19"/>
  <c r="I672" i="19"/>
  <c r="I673" i="19"/>
  <c r="I674" i="19"/>
  <c r="I675" i="19"/>
  <c r="I676" i="19"/>
  <c r="I677" i="19"/>
  <c r="I678" i="19"/>
  <c r="I679" i="19"/>
  <c r="I680" i="19"/>
  <c r="I681" i="19"/>
  <c r="I682" i="19"/>
  <c r="I683" i="19"/>
  <c r="I684" i="19"/>
  <c r="I685" i="19"/>
  <c r="I686" i="19"/>
  <c r="I687" i="19"/>
  <c r="I688" i="19"/>
  <c r="I689" i="19"/>
  <c r="I690" i="19"/>
  <c r="I691" i="19"/>
  <c r="I692" i="19"/>
  <c r="I693" i="19"/>
  <c r="I694" i="19"/>
  <c r="I695" i="19"/>
  <c r="I696" i="19"/>
  <c r="I697" i="19"/>
  <c r="I698" i="19"/>
  <c r="I699" i="19"/>
  <c r="I700" i="19"/>
  <c r="I701" i="19"/>
  <c r="I702" i="19"/>
  <c r="I703" i="19"/>
  <c r="I704" i="19"/>
  <c r="I705" i="19"/>
  <c r="I706" i="19"/>
  <c r="I707" i="19"/>
  <c r="I708" i="19"/>
  <c r="I709" i="19"/>
  <c r="I710" i="19"/>
  <c r="I711" i="19"/>
  <c r="I712" i="19"/>
  <c r="I713" i="19"/>
  <c r="I714" i="19"/>
  <c r="I715" i="19"/>
  <c r="I716" i="19"/>
  <c r="I717" i="19"/>
  <c r="I718" i="19"/>
  <c r="I719" i="19"/>
  <c r="I720" i="19"/>
  <c r="I721" i="19"/>
  <c r="I722" i="19"/>
  <c r="I723" i="19"/>
  <c r="I724" i="19"/>
  <c r="I725" i="19"/>
  <c r="I726" i="19"/>
  <c r="I727" i="19"/>
  <c r="I728" i="19"/>
  <c r="I729" i="19"/>
  <c r="I730" i="19"/>
  <c r="I731" i="19"/>
  <c r="I732" i="19"/>
  <c r="I733" i="19"/>
  <c r="I734" i="19"/>
  <c r="I735" i="19"/>
  <c r="I736" i="19"/>
  <c r="I737" i="19"/>
  <c r="I738" i="19"/>
  <c r="I739" i="19"/>
  <c r="I740" i="19"/>
  <c r="I741" i="19"/>
  <c r="I742" i="19"/>
  <c r="I743" i="19"/>
  <c r="I744" i="19"/>
  <c r="I745" i="19"/>
  <c r="I746" i="19"/>
  <c r="I747" i="19"/>
  <c r="I748" i="19"/>
  <c r="I749" i="19"/>
  <c r="I750" i="19"/>
  <c r="I751" i="19"/>
  <c r="I752" i="19"/>
  <c r="I753" i="19"/>
  <c r="I754" i="19"/>
  <c r="I755" i="19"/>
  <c r="I756" i="19"/>
  <c r="I757" i="19"/>
  <c r="I758" i="19"/>
  <c r="I759" i="19"/>
  <c r="I760" i="19"/>
  <c r="I761" i="19"/>
  <c r="I762" i="19"/>
  <c r="I763" i="19"/>
  <c r="I764" i="19"/>
  <c r="I765" i="19"/>
  <c r="I766" i="19"/>
  <c r="I767" i="19"/>
  <c r="I768" i="19"/>
  <c r="I769" i="19"/>
  <c r="I770" i="19"/>
  <c r="I771" i="19"/>
  <c r="I772" i="19"/>
  <c r="I773" i="19"/>
  <c r="I774" i="19"/>
  <c r="I775" i="19"/>
  <c r="I776" i="19"/>
  <c r="I777" i="19"/>
  <c r="I778" i="19"/>
  <c r="I779" i="19"/>
  <c r="I780" i="19"/>
  <c r="I781" i="19"/>
  <c r="I782" i="19"/>
  <c r="I783" i="19"/>
  <c r="I784" i="19"/>
  <c r="I785" i="19"/>
  <c r="I786" i="19"/>
  <c r="I787" i="19"/>
  <c r="I788" i="19"/>
  <c r="I789" i="19"/>
  <c r="I790" i="19"/>
  <c r="I791" i="19"/>
  <c r="I792" i="19"/>
  <c r="I793" i="19"/>
  <c r="I794" i="19"/>
  <c r="I795" i="19"/>
  <c r="I796" i="19"/>
  <c r="I797" i="19"/>
  <c r="I798" i="19"/>
  <c r="I799" i="19"/>
  <c r="I800" i="19"/>
  <c r="I801" i="19"/>
  <c r="I802" i="19"/>
  <c r="I803" i="19"/>
  <c r="I804" i="19"/>
  <c r="I805" i="19"/>
  <c r="I806" i="19"/>
  <c r="I807" i="19"/>
  <c r="I808" i="19"/>
  <c r="I809" i="19"/>
  <c r="I810" i="19"/>
  <c r="I811" i="19"/>
  <c r="I812" i="19"/>
  <c r="I813" i="19"/>
  <c r="I814" i="19"/>
  <c r="I815" i="19"/>
  <c r="I816" i="19"/>
  <c r="I817" i="19"/>
  <c r="I818" i="19"/>
  <c r="I819" i="19"/>
  <c r="I820" i="19"/>
  <c r="I821" i="19"/>
  <c r="I822" i="19"/>
  <c r="I823" i="19"/>
  <c r="I824" i="19"/>
  <c r="I825" i="19"/>
  <c r="I826" i="19"/>
  <c r="I827" i="19"/>
  <c r="I828" i="19"/>
  <c r="I829" i="19"/>
  <c r="I830" i="19"/>
  <c r="I831" i="19"/>
  <c r="I832" i="19"/>
  <c r="I833" i="19"/>
  <c r="I834" i="19"/>
  <c r="I835" i="19"/>
  <c r="I836" i="19"/>
  <c r="I837" i="19"/>
  <c r="I838" i="19"/>
  <c r="I839" i="19"/>
  <c r="I840" i="19"/>
  <c r="I841" i="19"/>
  <c r="I842" i="19"/>
  <c r="I843" i="19"/>
  <c r="I844" i="19"/>
  <c r="I845" i="19"/>
  <c r="I846" i="19"/>
  <c r="I847" i="19"/>
  <c r="I848" i="19"/>
  <c r="I849" i="19"/>
  <c r="I850" i="19"/>
  <c r="I851" i="19"/>
  <c r="I852" i="19"/>
  <c r="I853" i="19"/>
  <c r="I854" i="19"/>
  <c r="I855" i="19"/>
  <c r="I856" i="19"/>
  <c r="I857" i="19"/>
  <c r="I858" i="19"/>
  <c r="I859" i="19"/>
  <c r="I860" i="19"/>
  <c r="I861" i="19"/>
  <c r="I862" i="19"/>
  <c r="I863" i="19"/>
  <c r="I864" i="19"/>
  <c r="I865" i="19"/>
  <c r="I866" i="19"/>
  <c r="I867" i="19"/>
  <c r="I868" i="19"/>
  <c r="I869" i="19"/>
  <c r="I870" i="19"/>
  <c r="I871" i="19"/>
  <c r="I872" i="19"/>
  <c r="I873" i="19"/>
  <c r="I874" i="19"/>
  <c r="I875" i="19"/>
  <c r="I876" i="19"/>
  <c r="I877" i="19"/>
  <c r="I878" i="19"/>
  <c r="I879" i="19"/>
  <c r="I880" i="19"/>
  <c r="I881" i="19"/>
  <c r="I882" i="19"/>
  <c r="I883" i="19"/>
  <c r="I884" i="19"/>
  <c r="I885" i="19"/>
  <c r="I886" i="19"/>
  <c r="I887" i="19"/>
  <c r="I888" i="19"/>
  <c r="I889" i="19"/>
  <c r="I890" i="19"/>
  <c r="I891" i="19"/>
  <c r="I892" i="19"/>
  <c r="I893" i="19"/>
  <c r="I894" i="19"/>
  <c r="I895" i="19"/>
  <c r="I896" i="19"/>
  <c r="I897" i="19"/>
  <c r="I898" i="19"/>
  <c r="I899" i="19"/>
  <c r="I900" i="19"/>
  <c r="I901" i="19"/>
  <c r="I902" i="19"/>
  <c r="I903" i="19"/>
  <c r="I904" i="19"/>
  <c r="I905" i="19"/>
  <c r="I906" i="19"/>
  <c r="I907" i="19"/>
  <c r="I908" i="19"/>
  <c r="I909" i="19"/>
  <c r="I910" i="19"/>
  <c r="I911" i="19"/>
  <c r="I912" i="19"/>
  <c r="I913" i="19"/>
  <c r="I914" i="19"/>
  <c r="I915" i="19"/>
  <c r="I916" i="19"/>
  <c r="I917" i="19"/>
  <c r="I918" i="19"/>
  <c r="I919" i="19"/>
  <c r="I920" i="19"/>
  <c r="I921" i="19"/>
  <c r="I922" i="19"/>
  <c r="I923" i="19"/>
  <c r="I924" i="19"/>
  <c r="I925" i="19"/>
  <c r="I926" i="19"/>
  <c r="I927" i="19"/>
  <c r="I928" i="19"/>
  <c r="I929" i="19"/>
  <c r="I930" i="19"/>
  <c r="I931" i="19"/>
  <c r="I932" i="19"/>
  <c r="I933" i="19"/>
  <c r="I934" i="19"/>
  <c r="I935" i="19"/>
  <c r="I936" i="19"/>
  <c r="I937" i="19"/>
  <c r="I938" i="19"/>
  <c r="I939" i="19"/>
  <c r="I940" i="19"/>
  <c r="I941" i="19"/>
  <c r="I942" i="19"/>
  <c r="I943" i="19"/>
  <c r="I944" i="19"/>
  <c r="I945" i="19"/>
  <c r="I946" i="19"/>
  <c r="I947" i="19"/>
  <c r="I948" i="19"/>
  <c r="I949" i="19"/>
  <c r="I950" i="19"/>
  <c r="I951" i="19"/>
  <c r="I952" i="19"/>
  <c r="I953" i="19"/>
  <c r="I954" i="19"/>
  <c r="I955" i="19"/>
  <c r="I956" i="19"/>
  <c r="I957" i="19"/>
  <c r="I958" i="19"/>
  <c r="I959" i="19"/>
  <c r="I960" i="19"/>
  <c r="I961" i="19"/>
  <c r="I962" i="19"/>
  <c r="I963" i="19"/>
  <c r="I964" i="19"/>
  <c r="I965" i="19"/>
  <c r="I966" i="19"/>
  <c r="I967" i="19"/>
  <c r="I968" i="19"/>
  <c r="I969" i="19"/>
  <c r="I970" i="19"/>
  <c r="I971" i="19"/>
  <c r="I972" i="19"/>
  <c r="I973" i="19"/>
  <c r="I974" i="19"/>
  <c r="I975" i="19"/>
  <c r="I976" i="19"/>
  <c r="I977" i="19"/>
  <c r="I978" i="19"/>
  <c r="I979" i="19"/>
  <c r="I980" i="19"/>
  <c r="I981" i="19"/>
  <c r="I982" i="19"/>
  <c r="I983" i="19"/>
  <c r="I984" i="19"/>
  <c r="I985" i="19"/>
  <c r="I986" i="19"/>
  <c r="I987" i="19"/>
  <c r="I988" i="19"/>
  <c r="I989" i="19"/>
  <c r="I990" i="19"/>
  <c r="I991" i="19"/>
  <c r="I992" i="19"/>
  <c r="I993" i="19"/>
  <c r="I994" i="19"/>
  <c r="I995" i="19"/>
  <c r="I996" i="19"/>
  <c r="I997" i="19"/>
  <c r="I998" i="19"/>
  <c r="I999" i="19"/>
  <c r="I1000" i="19"/>
  <c r="I1001" i="19"/>
  <c r="I1002" i="19"/>
  <c r="I1003" i="19"/>
  <c r="I1004" i="19"/>
  <c r="I1005" i="19"/>
  <c r="I1006" i="19"/>
  <c r="I1007" i="19"/>
  <c r="I1008" i="19"/>
  <c r="I1009" i="19"/>
  <c r="I1010" i="19"/>
  <c r="I1011" i="19"/>
  <c r="I1012" i="19"/>
  <c r="I1013" i="19"/>
  <c r="I1014" i="19"/>
  <c r="I1015" i="19"/>
  <c r="I1016" i="19"/>
  <c r="I1017" i="19"/>
  <c r="I1018" i="19"/>
  <c r="I1019" i="19"/>
  <c r="I1020" i="19"/>
  <c r="I1021" i="19"/>
  <c r="I1022" i="19"/>
  <c r="I1023" i="19"/>
  <c r="I1024" i="19"/>
  <c r="I1025" i="19"/>
  <c r="I1026" i="19"/>
  <c r="I1027" i="19"/>
  <c r="I1028" i="19"/>
  <c r="I1029" i="19"/>
  <c r="I1030" i="19"/>
  <c r="I1031" i="19"/>
  <c r="I1032" i="19"/>
  <c r="I1033" i="19"/>
  <c r="I1034" i="19"/>
  <c r="I1035" i="19"/>
  <c r="I1036" i="19"/>
  <c r="I1037" i="19"/>
  <c r="I1038" i="19"/>
  <c r="I1039" i="19"/>
  <c r="I1040" i="19"/>
  <c r="I1041" i="19"/>
  <c r="I1042" i="19"/>
  <c r="I1043" i="19"/>
  <c r="I1044" i="19"/>
  <c r="I1045" i="19"/>
  <c r="I1046" i="19"/>
  <c r="I1047" i="19"/>
  <c r="I1048" i="19"/>
  <c r="I1049" i="19"/>
  <c r="I1050" i="19"/>
  <c r="I1051" i="19"/>
  <c r="I1052" i="19"/>
  <c r="I1053" i="19"/>
  <c r="I1054" i="19"/>
  <c r="I1055" i="19"/>
  <c r="I1056" i="19"/>
  <c r="I1057" i="19"/>
  <c r="I1058" i="19"/>
  <c r="I1059" i="19"/>
  <c r="I1060" i="19"/>
  <c r="I1061" i="19"/>
  <c r="I1062" i="19"/>
  <c r="I1063" i="19"/>
  <c r="I1064" i="19"/>
  <c r="I1065" i="19"/>
  <c r="I1066" i="19"/>
  <c r="I1067" i="19"/>
  <c r="I1068" i="19"/>
  <c r="I1069" i="19"/>
  <c r="I1070" i="19"/>
  <c r="I1071" i="19"/>
  <c r="I1072" i="19"/>
  <c r="I1073" i="19"/>
  <c r="I1074" i="19"/>
  <c r="I1075" i="19"/>
  <c r="I1076" i="19"/>
  <c r="I1077" i="19"/>
  <c r="I1078" i="19"/>
  <c r="I1079" i="19"/>
  <c r="I1080" i="19"/>
  <c r="I1081" i="19"/>
  <c r="I1082" i="19"/>
  <c r="I1083" i="19"/>
  <c r="I1084" i="19"/>
  <c r="I1085" i="19"/>
  <c r="I1086" i="19"/>
  <c r="I1087" i="19"/>
  <c r="I1088" i="19"/>
  <c r="I1089" i="19"/>
  <c r="I1090" i="19"/>
  <c r="I1091" i="19"/>
  <c r="I1092" i="19"/>
  <c r="I1093" i="19"/>
  <c r="I1094" i="19"/>
  <c r="I1095" i="19"/>
  <c r="I1096" i="19"/>
  <c r="I1097" i="19"/>
  <c r="I1098" i="19"/>
  <c r="I1099" i="19"/>
  <c r="I1100" i="19"/>
  <c r="I1101" i="19"/>
  <c r="I1102" i="19"/>
  <c r="I1103" i="19"/>
  <c r="I1104" i="19"/>
  <c r="I1105" i="19"/>
  <c r="I1106" i="19"/>
  <c r="I1107" i="19"/>
  <c r="I1108" i="19"/>
  <c r="I1109" i="19"/>
  <c r="I1110" i="19"/>
  <c r="I1111" i="19"/>
  <c r="I1112" i="19"/>
  <c r="I1113" i="19"/>
  <c r="I1114" i="19"/>
  <c r="I1115" i="19"/>
  <c r="I1116" i="19"/>
  <c r="I1117" i="19"/>
  <c r="I1118" i="19"/>
  <c r="I1119" i="19"/>
  <c r="I1120" i="19"/>
  <c r="I1121" i="19"/>
  <c r="I1122" i="19"/>
  <c r="I1123" i="19"/>
  <c r="I1124" i="19"/>
  <c r="I1125" i="19"/>
  <c r="I1126" i="19"/>
  <c r="I1127" i="19"/>
  <c r="I1128" i="19"/>
  <c r="I1129" i="19"/>
  <c r="I1130" i="19"/>
  <c r="I1131" i="19"/>
  <c r="I1132" i="19"/>
  <c r="I1133" i="19"/>
  <c r="I1134" i="19"/>
  <c r="I1135" i="19"/>
  <c r="I1136" i="19"/>
  <c r="I1137" i="19"/>
  <c r="I1138" i="19"/>
  <c r="I1139" i="19"/>
  <c r="I1140" i="19"/>
  <c r="I1141" i="19"/>
  <c r="I1142" i="19"/>
  <c r="I1143" i="19"/>
  <c r="I1144" i="19"/>
  <c r="I1145" i="19"/>
  <c r="I1146" i="19"/>
  <c r="I1147" i="19"/>
  <c r="I1148" i="19"/>
  <c r="I1149" i="19"/>
  <c r="I1150" i="19"/>
  <c r="I1151" i="19"/>
  <c r="I1152" i="19"/>
  <c r="I1153" i="19"/>
  <c r="I1154" i="19"/>
  <c r="I1155" i="19"/>
  <c r="I1156" i="19"/>
  <c r="I1157" i="19"/>
  <c r="I1158" i="19"/>
  <c r="I1159" i="19"/>
  <c r="I1160" i="19"/>
  <c r="I1161" i="19"/>
  <c r="I1162" i="19"/>
  <c r="I1163" i="19"/>
  <c r="I1164" i="19"/>
  <c r="I1165" i="19"/>
  <c r="I1166" i="19"/>
  <c r="I1167" i="19"/>
  <c r="I1168" i="19"/>
  <c r="I1169" i="19"/>
  <c r="I1170" i="19"/>
  <c r="I1171" i="19"/>
  <c r="I1172" i="19"/>
  <c r="I1173" i="19"/>
  <c r="I1174" i="19"/>
  <c r="I1175" i="19"/>
  <c r="I1176" i="19"/>
  <c r="I1177" i="19"/>
  <c r="I1178" i="19"/>
  <c r="I1179" i="19"/>
  <c r="I1180" i="19"/>
  <c r="I1181" i="19"/>
  <c r="I1182" i="19"/>
  <c r="I1183" i="19"/>
  <c r="I1184" i="19"/>
  <c r="I1185" i="19"/>
  <c r="I1186" i="19"/>
  <c r="I1187" i="19"/>
  <c r="I1188" i="19"/>
  <c r="I1189" i="19"/>
  <c r="I1190" i="19"/>
  <c r="I1191" i="19"/>
  <c r="I1192" i="19"/>
  <c r="I1193" i="19"/>
  <c r="I1194" i="19"/>
  <c r="I1195" i="19"/>
  <c r="I1196" i="19"/>
  <c r="I1197" i="19"/>
  <c r="I1198" i="19"/>
  <c r="I1199" i="19"/>
  <c r="I1200" i="19"/>
  <c r="I1201" i="19"/>
  <c r="I1202" i="19"/>
  <c r="I1203" i="19"/>
  <c r="I1204" i="19"/>
  <c r="I1205" i="19"/>
  <c r="I1206" i="19"/>
  <c r="I1207" i="19"/>
  <c r="I1208" i="19"/>
  <c r="I1209" i="19"/>
  <c r="I1210" i="19"/>
  <c r="I1211" i="19"/>
  <c r="I1212" i="19"/>
  <c r="I1213" i="19"/>
  <c r="I1214" i="19"/>
  <c r="I1215" i="19"/>
  <c r="I1216" i="19"/>
  <c r="I1217" i="19"/>
  <c r="I1218" i="19"/>
  <c r="I1219" i="19"/>
  <c r="I1220" i="19"/>
  <c r="I1221" i="19"/>
  <c r="I1222" i="19"/>
  <c r="I1223" i="19"/>
  <c r="I1224" i="19"/>
  <c r="I1225" i="19"/>
  <c r="I1226" i="19"/>
  <c r="I1227" i="19"/>
  <c r="I1228" i="19"/>
  <c r="I1229" i="19"/>
  <c r="I1230" i="19"/>
  <c r="I1231" i="19"/>
  <c r="I1232" i="19"/>
  <c r="I1233" i="19"/>
  <c r="I1234" i="19"/>
  <c r="I1235" i="19"/>
  <c r="I1236" i="19"/>
  <c r="I1237" i="19"/>
  <c r="I1238" i="19"/>
  <c r="I1239" i="19"/>
  <c r="I1240" i="19"/>
  <c r="I1241" i="19"/>
  <c r="I1242" i="19"/>
  <c r="I1243" i="19"/>
  <c r="I1244" i="19"/>
  <c r="I1245" i="19"/>
  <c r="I1246" i="19"/>
  <c r="I1247" i="19"/>
  <c r="I1248" i="19"/>
  <c r="I1249" i="19"/>
  <c r="I1250" i="19"/>
  <c r="I1251" i="19"/>
  <c r="I1252" i="19"/>
  <c r="I1253" i="19"/>
  <c r="I1254" i="19"/>
  <c r="I1255" i="19"/>
  <c r="I1256" i="19"/>
  <c r="I1257" i="19"/>
  <c r="I1258" i="19"/>
  <c r="I1259" i="19"/>
  <c r="I1260" i="19"/>
  <c r="I1261" i="19"/>
  <c r="I1262" i="19"/>
  <c r="I1263" i="19"/>
  <c r="I1264" i="19"/>
  <c r="I1265" i="19"/>
  <c r="I1266" i="19"/>
  <c r="I1267" i="19"/>
  <c r="I1268" i="19"/>
  <c r="I1269" i="19"/>
  <c r="I1270" i="19"/>
  <c r="I1271" i="19"/>
  <c r="I1272" i="19"/>
  <c r="I1273" i="19"/>
  <c r="I1274" i="19"/>
  <c r="I1275" i="19"/>
  <c r="I1276" i="19"/>
  <c r="I1277" i="19"/>
  <c r="I1278" i="19"/>
  <c r="I1279" i="19"/>
  <c r="I1280" i="19"/>
  <c r="I1281" i="19"/>
  <c r="I1282" i="19"/>
  <c r="I1283" i="19"/>
  <c r="I1284" i="19"/>
  <c r="I1285" i="19"/>
  <c r="I1286" i="19"/>
  <c r="I1287" i="19"/>
  <c r="I1288" i="19"/>
  <c r="I1289" i="19"/>
  <c r="I1290" i="19"/>
  <c r="I1291" i="19"/>
  <c r="I1292" i="19"/>
  <c r="I1293" i="19"/>
  <c r="I1294" i="19"/>
  <c r="I1295" i="19"/>
  <c r="I1296" i="19"/>
  <c r="I1297" i="19"/>
  <c r="I1298" i="19"/>
  <c r="I1299" i="19"/>
  <c r="I1300" i="19"/>
  <c r="I1301" i="19"/>
  <c r="I1302" i="19"/>
  <c r="I1303" i="19"/>
  <c r="I1304" i="19"/>
  <c r="I1305" i="19"/>
  <c r="I1306" i="19"/>
  <c r="I1307" i="19"/>
  <c r="I1308" i="19"/>
  <c r="I1309" i="19"/>
  <c r="I1310" i="19"/>
  <c r="I1311" i="19"/>
  <c r="I1312" i="19"/>
  <c r="I1313" i="19"/>
  <c r="I1314" i="19"/>
  <c r="I1315" i="19"/>
  <c r="I1316" i="19"/>
  <c r="I1317" i="19"/>
  <c r="I1318" i="19"/>
  <c r="I1319" i="19"/>
  <c r="I1320" i="19"/>
  <c r="I1321" i="19"/>
  <c r="I1322" i="19"/>
  <c r="I1323" i="19"/>
  <c r="I1324" i="19"/>
  <c r="I1325" i="19"/>
  <c r="I1326" i="19"/>
  <c r="I1327" i="19"/>
  <c r="I1328" i="19"/>
  <c r="I1329" i="19"/>
  <c r="I1330" i="19"/>
  <c r="I1331" i="19"/>
  <c r="I1332" i="19"/>
  <c r="I1333" i="19"/>
  <c r="I1334" i="19"/>
  <c r="I1335" i="19"/>
  <c r="I1336" i="19"/>
  <c r="I1337" i="19"/>
  <c r="I1338" i="19"/>
  <c r="I1339" i="19"/>
  <c r="I1340" i="19"/>
  <c r="I1341" i="19"/>
  <c r="I1342" i="19"/>
  <c r="I1343" i="19"/>
  <c r="I1344" i="19"/>
  <c r="I1345" i="19"/>
  <c r="I1346" i="19"/>
  <c r="I1347" i="19"/>
  <c r="I1348" i="19"/>
  <c r="I1349" i="19"/>
  <c r="I1350" i="19"/>
  <c r="I1351" i="19"/>
  <c r="I1352" i="19"/>
  <c r="I1353" i="19"/>
  <c r="I1354" i="19"/>
  <c r="I1355" i="19"/>
  <c r="I1356" i="19"/>
  <c r="I1357" i="19"/>
  <c r="I1358" i="19"/>
  <c r="I1359" i="19"/>
  <c r="I1360" i="19"/>
  <c r="I1361" i="19"/>
  <c r="I1362" i="19"/>
  <c r="I1363" i="19"/>
  <c r="I1364" i="19"/>
  <c r="I1365" i="19"/>
  <c r="I1366" i="19"/>
  <c r="I1367" i="19"/>
  <c r="I1368" i="19"/>
  <c r="I1369" i="19"/>
  <c r="I1370" i="19"/>
  <c r="I1371" i="19"/>
  <c r="I1372" i="19"/>
  <c r="I1373" i="19"/>
  <c r="I1374" i="19"/>
  <c r="I1375" i="19"/>
  <c r="I1376" i="19"/>
  <c r="I1377" i="19"/>
  <c r="I1378" i="19"/>
  <c r="I1379" i="19"/>
  <c r="I1380" i="19"/>
  <c r="I1381" i="19"/>
  <c r="I1382" i="19"/>
  <c r="I1383" i="19"/>
  <c r="I1384" i="19"/>
  <c r="I1385" i="19"/>
  <c r="I1386" i="19"/>
  <c r="I1387" i="19"/>
  <c r="I1388" i="19"/>
  <c r="I1389" i="19"/>
  <c r="I1390" i="19"/>
  <c r="I1391" i="19"/>
  <c r="I1392" i="19"/>
  <c r="I1393" i="19"/>
  <c r="I1394" i="19"/>
  <c r="I1395" i="19"/>
  <c r="I1396" i="19"/>
  <c r="I1397" i="19"/>
  <c r="I1398" i="19"/>
  <c r="I1399" i="19"/>
  <c r="I1400" i="19"/>
  <c r="I1401" i="19"/>
  <c r="I1402" i="19"/>
  <c r="I1403" i="19"/>
  <c r="I1404" i="19"/>
  <c r="I1405" i="19"/>
  <c r="I1406" i="19"/>
  <c r="I1407" i="19"/>
  <c r="I1408" i="19"/>
  <c r="I1409" i="19"/>
  <c r="I1410" i="19"/>
  <c r="I1411" i="19"/>
  <c r="I1412" i="19"/>
  <c r="I1413" i="19"/>
  <c r="I1414" i="19"/>
  <c r="I1415" i="19"/>
  <c r="I1416" i="19"/>
  <c r="I1417" i="19"/>
  <c r="I1418" i="19"/>
  <c r="I1419" i="19"/>
  <c r="I1420" i="19"/>
  <c r="I1421" i="19"/>
  <c r="I1422" i="19"/>
  <c r="I1423" i="19"/>
  <c r="I1424" i="19"/>
  <c r="I1425" i="19"/>
  <c r="I1426" i="19"/>
  <c r="I1427" i="19"/>
  <c r="I1428" i="19"/>
  <c r="I1429" i="19"/>
  <c r="I1430" i="19"/>
  <c r="I1431" i="19"/>
  <c r="I1432" i="19"/>
  <c r="I1433" i="19"/>
  <c r="I1434" i="19"/>
  <c r="I1435" i="19"/>
  <c r="I1436" i="19"/>
  <c r="I1437" i="19"/>
  <c r="I1438" i="19"/>
  <c r="I1439" i="19"/>
  <c r="I1440" i="19"/>
  <c r="I1441" i="19"/>
  <c r="I1442" i="19"/>
  <c r="I1443" i="19"/>
  <c r="I1444" i="19"/>
  <c r="I1445" i="19"/>
  <c r="I1446" i="19"/>
  <c r="I1447" i="19"/>
  <c r="I1448" i="19"/>
  <c r="I1449" i="19"/>
  <c r="I1450" i="19"/>
  <c r="I1451" i="19"/>
  <c r="I1452" i="19"/>
  <c r="I1453" i="19"/>
  <c r="I1454" i="19"/>
  <c r="I1455" i="19"/>
  <c r="I1456" i="19"/>
  <c r="I1457" i="19"/>
  <c r="I1458" i="19"/>
  <c r="I1459" i="19"/>
  <c r="I1460" i="19"/>
  <c r="I1461" i="19"/>
  <c r="I1462" i="19"/>
  <c r="I1463" i="19"/>
  <c r="I1464" i="19"/>
  <c r="I1465" i="19"/>
  <c r="I1466" i="19"/>
  <c r="I1467" i="19"/>
  <c r="I1468" i="19"/>
  <c r="I1469" i="19"/>
  <c r="I1470" i="19"/>
  <c r="I1471" i="19"/>
  <c r="I1472" i="19"/>
  <c r="I1473" i="19"/>
  <c r="I1474" i="19"/>
  <c r="I1475" i="19"/>
  <c r="I1476" i="19"/>
  <c r="I1477" i="19"/>
  <c r="I1478" i="19"/>
  <c r="I1479" i="19"/>
  <c r="I1480" i="19"/>
  <c r="I1481" i="19"/>
  <c r="I1482" i="19"/>
  <c r="I1483" i="19"/>
  <c r="I1484" i="19"/>
  <c r="I1485" i="19"/>
  <c r="I1486" i="19"/>
  <c r="I1487" i="19"/>
  <c r="I1488" i="19"/>
  <c r="I1489" i="19"/>
  <c r="I1490" i="19"/>
  <c r="I1491" i="19"/>
  <c r="I1492" i="19"/>
  <c r="I1493" i="19"/>
  <c r="I1494" i="19"/>
  <c r="I1495" i="19"/>
  <c r="I1496" i="19"/>
  <c r="I1497" i="19"/>
  <c r="I1498" i="19"/>
  <c r="I1499" i="19"/>
  <c r="I1500" i="19"/>
  <c r="I1501" i="19"/>
  <c r="I1502" i="19"/>
  <c r="I1503" i="19"/>
  <c r="I1504" i="19"/>
  <c r="I1505" i="19"/>
  <c r="I1506" i="19"/>
  <c r="I1507" i="19"/>
  <c r="I1508" i="19"/>
  <c r="I1509" i="19"/>
  <c r="I1510" i="19"/>
  <c r="I1511" i="19"/>
  <c r="I1512" i="19"/>
  <c r="I1513" i="19"/>
  <c r="I1514" i="19"/>
  <c r="I1515" i="19"/>
  <c r="I1516" i="19"/>
  <c r="I1517" i="19"/>
  <c r="I1518" i="19"/>
  <c r="I1519" i="19"/>
  <c r="I1520" i="19"/>
  <c r="I1521" i="19"/>
  <c r="I1522" i="19"/>
  <c r="I1523" i="19"/>
  <c r="I1524" i="19"/>
  <c r="I1525" i="19"/>
  <c r="I1526" i="19"/>
  <c r="I1527" i="19"/>
  <c r="I1528" i="19"/>
  <c r="I1529" i="19"/>
  <c r="I1530" i="19"/>
  <c r="I1531" i="19"/>
  <c r="I1532" i="19"/>
  <c r="I1533" i="19"/>
  <c r="I1534" i="19"/>
  <c r="I1535" i="19"/>
  <c r="I1536" i="19"/>
  <c r="I1537" i="19"/>
  <c r="I1538" i="19"/>
  <c r="I1539" i="19"/>
  <c r="I1540" i="19"/>
  <c r="I1541" i="19"/>
  <c r="I1542" i="19"/>
  <c r="I1543" i="19"/>
  <c r="I1544" i="19"/>
  <c r="I1545" i="19"/>
  <c r="I1546" i="19"/>
  <c r="I1547" i="19"/>
  <c r="I1548" i="19"/>
  <c r="I1549" i="19"/>
  <c r="I1550" i="19"/>
  <c r="I1551" i="19"/>
  <c r="I1552" i="19"/>
  <c r="I1553" i="19"/>
  <c r="I1554" i="19"/>
  <c r="I1555" i="19"/>
  <c r="I1556" i="19"/>
  <c r="I1557" i="19"/>
  <c r="I1558" i="19"/>
  <c r="I1559" i="19"/>
  <c r="I1560" i="19"/>
  <c r="I1561" i="19"/>
  <c r="I1562" i="19"/>
  <c r="I1563" i="19"/>
  <c r="I1564" i="19"/>
  <c r="I1565" i="19"/>
  <c r="I1566" i="19"/>
  <c r="I1567" i="19"/>
  <c r="I1568" i="19"/>
  <c r="I1569" i="19"/>
  <c r="I1570" i="19"/>
  <c r="I1571" i="19"/>
  <c r="I1572" i="19"/>
  <c r="I1573" i="19"/>
  <c r="I1574" i="19"/>
  <c r="I1575" i="19"/>
  <c r="I1576" i="19"/>
  <c r="I1577" i="19"/>
  <c r="I1578" i="19"/>
  <c r="I1579" i="19"/>
  <c r="I1580" i="19"/>
  <c r="I1581" i="19"/>
  <c r="I1582" i="19"/>
  <c r="I1583" i="19"/>
  <c r="I1584" i="19"/>
  <c r="I1585" i="19"/>
  <c r="I1586" i="19"/>
  <c r="I1587" i="19"/>
  <c r="I1588" i="19"/>
  <c r="I1589" i="19"/>
  <c r="I1590" i="19"/>
  <c r="I1591" i="19"/>
  <c r="I1592" i="19"/>
  <c r="I1593" i="19"/>
  <c r="I1594" i="19"/>
  <c r="I1595" i="19"/>
  <c r="I1596" i="19"/>
  <c r="I1597" i="19"/>
  <c r="I1598" i="19"/>
  <c r="I1599" i="19"/>
  <c r="I1600" i="19"/>
  <c r="I1601" i="19"/>
  <c r="I1602" i="19"/>
  <c r="I1603" i="19"/>
  <c r="I1604" i="19"/>
  <c r="I1605" i="19"/>
  <c r="I1606" i="19"/>
  <c r="I1607" i="19"/>
  <c r="I1608" i="19"/>
  <c r="I1609" i="19"/>
  <c r="I1610" i="19"/>
  <c r="I1611" i="19"/>
  <c r="I1612" i="19"/>
  <c r="I1613" i="19"/>
  <c r="I1614" i="19"/>
  <c r="I1615" i="19"/>
  <c r="I1616" i="19"/>
  <c r="I1617" i="19"/>
  <c r="I1618" i="19"/>
  <c r="I1619" i="19"/>
  <c r="I1620" i="19"/>
  <c r="I1621" i="19"/>
  <c r="I1622" i="19"/>
  <c r="I1623" i="19"/>
  <c r="I1624" i="19"/>
  <c r="I1625" i="19"/>
  <c r="I1626" i="19"/>
  <c r="I1627" i="19"/>
  <c r="I1628" i="19"/>
  <c r="I1629" i="19"/>
  <c r="I1630" i="19"/>
  <c r="I1631" i="19"/>
  <c r="I1632" i="19"/>
  <c r="I1633" i="19"/>
  <c r="I1634" i="19"/>
  <c r="I1635" i="19"/>
  <c r="I1636" i="19"/>
  <c r="I1637" i="19"/>
  <c r="I1638" i="19"/>
  <c r="I1639" i="19"/>
  <c r="I1640" i="19"/>
  <c r="I1641" i="19"/>
  <c r="I1642" i="19"/>
  <c r="I1643" i="19"/>
  <c r="I1644" i="19"/>
  <c r="I1645" i="19"/>
  <c r="I1646" i="19"/>
  <c r="I1647" i="19"/>
  <c r="I1648" i="19"/>
  <c r="I1649" i="19"/>
  <c r="I1650" i="19"/>
  <c r="I1651" i="19"/>
  <c r="I1652" i="19"/>
  <c r="I1653" i="19"/>
  <c r="I1654" i="19"/>
  <c r="I1655" i="19"/>
  <c r="I1656" i="19"/>
  <c r="I1657" i="19"/>
  <c r="I1658" i="19"/>
  <c r="I1659" i="19"/>
  <c r="I1660" i="19"/>
  <c r="I1661" i="19"/>
  <c r="I1662" i="19"/>
  <c r="I1663" i="19"/>
  <c r="I1664" i="19"/>
  <c r="I1665" i="19"/>
  <c r="I1666" i="19"/>
  <c r="I1667" i="19"/>
  <c r="I1668" i="19"/>
  <c r="I1669" i="19"/>
  <c r="I1670" i="19"/>
  <c r="I1671" i="19"/>
  <c r="I1672" i="19"/>
  <c r="I1673" i="19"/>
  <c r="I1674" i="19"/>
  <c r="I1675" i="19"/>
  <c r="I1676" i="19"/>
  <c r="I1677" i="19"/>
  <c r="I1678" i="19"/>
  <c r="I1679" i="19"/>
  <c r="I1680" i="19"/>
  <c r="I1681" i="19"/>
  <c r="I1682" i="19"/>
  <c r="I1683" i="19"/>
  <c r="I1684" i="19"/>
  <c r="I1685" i="19"/>
  <c r="I1686" i="19"/>
  <c r="I1687" i="19"/>
  <c r="I1688" i="19"/>
  <c r="I1689" i="19"/>
  <c r="I1690" i="19"/>
  <c r="I1691" i="19"/>
  <c r="I1692" i="19"/>
  <c r="I1693" i="19"/>
  <c r="I1694" i="19"/>
  <c r="I1695" i="19"/>
  <c r="I1696" i="19"/>
  <c r="I1697" i="19"/>
  <c r="I1698" i="19"/>
  <c r="I1699" i="19"/>
  <c r="I1700" i="19"/>
  <c r="I1701" i="19"/>
  <c r="I1702" i="19"/>
  <c r="I1703" i="19"/>
  <c r="I1704" i="19"/>
  <c r="I1705" i="19"/>
  <c r="I1706" i="19"/>
  <c r="I1707" i="19"/>
  <c r="I1708" i="19"/>
  <c r="I1709" i="19"/>
  <c r="I1710" i="19"/>
  <c r="I1711" i="19"/>
  <c r="I1712" i="19"/>
  <c r="I1713" i="19"/>
  <c r="I1714" i="19"/>
  <c r="I1715" i="19"/>
  <c r="I1716" i="19"/>
  <c r="I1717" i="19"/>
  <c r="I1718" i="19"/>
  <c r="I1719" i="19"/>
  <c r="I1720" i="19"/>
  <c r="I1721" i="19"/>
  <c r="I1722" i="19"/>
  <c r="I1723" i="19"/>
  <c r="I1724" i="19"/>
  <c r="I1725" i="19"/>
  <c r="I1726" i="19"/>
  <c r="I1727" i="19"/>
  <c r="I1728" i="19"/>
  <c r="I1729" i="19"/>
  <c r="I1730" i="19"/>
  <c r="I1731" i="19"/>
  <c r="I1732" i="19"/>
  <c r="I1733" i="19"/>
  <c r="I1734" i="19"/>
  <c r="I1735" i="19"/>
  <c r="I1736" i="19"/>
  <c r="I1737" i="19"/>
  <c r="I1738" i="19"/>
  <c r="I1739" i="19"/>
  <c r="I1740" i="19"/>
  <c r="I1741" i="19"/>
  <c r="I1742" i="19"/>
  <c r="I1743" i="19"/>
  <c r="I1744" i="19"/>
  <c r="I1745" i="19"/>
  <c r="I1746" i="19"/>
  <c r="I1747" i="19"/>
  <c r="I1748" i="19"/>
  <c r="I1749" i="19"/>
  <c r="I1750" i="19"/>
  <c r="I1751" i="19"/>
  <c r="I1752" i="19"/>
  <c r="I1753" i="19"/>
  <c r="I1754" i="19"/>
  <c r="I1755" i="19"/>
  <c r="I1756" i="19"/>
  <c r="I1757" i="19"/>
  <c r="I1758" i="19"/>
  <c r="I1759" i="19"/>
  <c r="I1760" i="19"/>
  <c r="I1761" i="19"/>
  <c r="I1762" i="19"/>
  <c r="I1763" i="19"/>
  <c r="I1764" i="19"/>
  <c r="I1765" i="19"/>
  <c r="I1766" i="19"/>
  <c r="I1767" i="19"/>
  <c r="I1768" i="19"/>
  <c r="I1769" i="19"/>
  <c r="I1770" i="19"/>
  <c r="I1771" i="19"/>
  <c r="I1772" i="19"/>
  <c r="I1773" i="19"/>
  <c r="I1774" i="19"/>
  <c r="I1775" i="19"/>
  <c r="I1776" i="19"/>
  <c r="I1777" i="19"/>
  <c r="I1778" i="19"/>
  <c r="I1779" i="19"/>
  <c r="I1780" i="19"/>
  <c r="I1781" i="19"/>
  <c r="I1782" i="19"/>
  <c r="I1783" i="19"/>
  <c r="I1784" i="19"/>
  <c r="I1785" i="19"/>
  <c r="I1786" i="19"/>
  <c r="I1787" i="19"/>
  <c r="I1788" i="19"/>
  <c r="I1789" i="19"/>
  <c r="I1790" i="19"/>
  <c r="I1791" i="19"/>
  <c r="I1792" i="19"/>
  <c r="I1793" i="19"/>
  <c r="I1794" i="19"/>
  <c r="I1795" i="19"/>
  <c r="I1796" i="19"/>
  <c r="I1797" i="19"/>
  <c r="I1798" i="19"/>
  <c r="I1799" i="19"/>
  <c r="I1800" i="19"/>
  <c r="I1801" i="19"/>
  <c r="I1802" i="19"/>
  <c r="I1803" i="19"/>
  <c r="I1804" i="19"/>
  <c r="I1805" i="19"/>
  <c r="I1806" i="19"/>
  <c r="I1807" i="19"/>
  <c r="I1808" i="19"/>
  <c r="I1809" i="19"/>
  <c r="I1810" i="19"/>
  <c r="I1811" i="19"/>
  <c r="I1812" i="19"/>
  <c r="I1813" i="19"/>
  <c r="I1814" i="19"/>
  <c r="I1815" i="19"/>
  <c r="I1816" i="19"/>
  <c r="I1817" i="19"/>
  <c r="I1818" i="19"/>
  <c r="I1819" i="19"/>
  <c r="I1820" i="19"/>
  <c r="I1821" i="19"/>
  <c r="I1822" i="19"/>
  <c r="I1823" i="19"/>
  <c r="I1824" i="19"/>
  <c r="I1825" i="19"/>
  <c r="I1826" i="19"/>
  <c r="I1827" i="19"/>
  <c r="I1828" i="19"/>
  <c r="I1829" i="19"/>
  <c r="I1830" i="19"/>
  <c r="I1831" i="19"/>
  <c r="I1832" i="19"/>
  <c r="I1833" i="19"/>
  <c r="I1834" i="19"/>
  <c r="I1835" i="19"/>
  <c r="I1836" i="19"/>
  <c r="I1837" i="19"/>
  <c r="I1838" i="19"/>
  <c r="I1839" i="19"/>
  <c r="I1840" i="19"/>
  <c r="I1841" i="19"/>
  <c r="I1842" i="19"/>
  <c r="I1843" i="19"/>
  <c r="I1844" i="19"/>
  <c r="I1845" i="19"/>
  <c r="I1846" i="19"/>
  <c r="I1847" i="19"/>
  <c r="I1848" i="19"/>
  <c r="I1849" i="19"/>
  <c r="I1850" i="19"/>
  <c r="I1851" i="19"/>
  <c r="I1852" i="19"/>
  <c r="I1853" i="19"/>
  <c r="I1854" i="19"/>
  <c r="I1855" i="19"/>
  <c r="I1856" i="19"/>
  <c r="I1857" i="19"/>
  <c r="I1858" i="19"/>
  <c r="I1859" i="19"/>
  <c r="I1860" i="19"/>
  <c r="I1861" i="19"/>
  <c r="I1862" i="19"/>
  <c r="I1863" i="19"/>
  <c r="I1864" i="19"/>
  <c r="I1865" i="19"/>
  <c r="I1866" i="19"/>
  <c r="I1867" i="19"/>
  <c r="I1868" i="19"/>
  <c r="I1869" i="19"/>
  <c r="I1870" i="19"/>
  <c r="I1871" i="19"/>
  <c r="I1872" i="19"/>
  <c r="I1873" i="19"/>
  <c r="I1874" i="19"/>
  <c r="I1875" i="19"/>
  <c r="I1876" i="19"/>
  <c r="I1877" i="19"/>
  <c r="I1878" i="19"/>
  <c r="I1879" i="19"/>
  <c r="I1880" i="19"/>
  <c r="I1881" i="19"/>
  <c r="I1882" i="19"/>
  <c r="I1883" i="19"/>
  <c r="I1884" i="19"/>
  <c r="I1885" i="19"/>
  <c r="I1886" i="19"/>
  <c r="I1887" i="19"/>
  <c r="I1888" i="19"/>
  <c r="I1889" i="19"/>
  <c r="I1890" i="19"/>
  <c r="I1891" i="19"/>
  <c r="I1892" i="19"/>
  <c r="I1893" i="19"/>
  <c r="I1894" i="19"/>
  <c r="I1895" i="19"/>
  <c r="I1896" i="19"/>
  <c r="I1897" i="19"/>
  <c r="I1898" i="19"/>
  <c r="I1899" i="19"/>
  <c r="I1900" i="19"/>
  <c r="I1901" i="19"/>
  <c r="I1902" i="19"/>
  <c r="I1903" i="19"/>
  <c r="I1904" i="19"/>
  <c r="I1905" i="19"/>
  <c r="I1906" i="19"/>
  <c r="I1907" i="19"/>
  <c r="I1908" i="19"/>
  <c r="I1909" i="19"/>
  <c r="I1910" i="19"/>
  <c r="I1911" i="19"/>
  <c r="I1912" i="19"/>
  <c r="I1913" i="19"/>
  <c r="I1914" i="19"/>
  <c r="I1915" i="19"/>
  <c r="I1916" i="19"/>
  <c r="I1917" i="19"/>
  <c r="I1918" i="19"/>
  <c r="I1919" i="19"/>
  <c r="I1920" i="19"/>
  <c r="I1921" i="19"/>
  <c r="I1922" i="19"/>
  <c r="I1923" i="19"/>
  <c r="I1924" i="19"/>
  <c r="I1925" i="19"/>
  <c r="I1926" i="19"/>
  <c r="I1927" i="19"/>
  <c r="I1928" i="19"/>
  <c r="I1929" i="19"/>
  <c r="I1930" i="19"/>
  <c r="I1931" i="19"/>
  <c r="I1932" i="19"/>
  <c r="I1933" i="19"/>
  <c r="I1934" i="19"/>
  <c r="I1935" i="19"/>
  <c r="I1936" i="19"/>
  <c r="I1937" i="19"/>
  <c r="I1938" i="19"/>
  <c r="I1939" i="19"/>
  <c r="I1940" i="19"/>
  <c r="I1941" i="19"/>
  <c r="I1942" i="19"/>
  <c r="I1943" i="19"/>
  <c r="I1944" i="19"/>
  <c r="I1945" i="19"/>
  <c r="I1946" i="19"/>
  <c r="I1947" i="19"/>
  <c r="I1948" i="19"/>
  <c r="I1949" i="19"/>
  <c r="I1950" i="19"/>
  <c r="I1951" i="19"/>
  <c r="I1952" i="19"/>
  <c r="I1953" i="19"/>
  <c r="I1954" i="19"/>
  <c r="I1955" i="19"/>
  <c r="I1956" i="19"/>
  <c r="I1957" i="19"/>
  <c r="I1958" i="19"/>
  <c r="I1959" i="19"/>
  <c r="I1960" i="19"/>
  <c r="I1961" i="19"/>
  <c r="I2" i="19"/>
  <c r="I3" i="20"/>
  <c r="I4" i="20"/>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2" i="20"/>
  <c r="H2" i="19"/>
  <c r="H3" i="19"/>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53" i="19"/>
  <c r="H54" i="19"/>
  <c r="H55" i="19"/>
  <c r="H56" i="19"/>
  <c r="H57" i="19"/>
  <c r="H58" i="19"/>
  <c r="H59" i="19"/>
  <c r="H60" i="19"/>
  <c r="H61" i="19"/>
  <c r="H62" i="19"/>
  <c r="H63" i="19"/>
  <c r="H64" i="19"/>
  <c r="H65" i="19"/>
  <c r="H66" i="19"/>
  <c r="H67" i="19"/>
  <c r="H68" i="19"/>
  <c r="H69" i="19"/>
  <c r="H70" i="19"/>
  <c r="H71" i="19"/>
  <c r="H72" i="19"/>
  <c r="H73" i="19"/>
  <c r="H74" i="19"/>
  <c r="H75" i="19"/>
  <c r="H76" i="19"/>
  <c r="H77" i="19"/>
  <c r="H78" i="19"/>
  <c r="H79" i="19"/>
  <c r="H80" i="19"/>
  <c r="H81" i="19"/>
  <c r="H82" i="19"/>
  <c r="H83" i="19"/>
  <c r="H84" i="19"/>
  <c r="H85" i="19"/>
  <c r="H86" i="19"/>
  <c r="H87" i="19"/>
  <c r="H88" i="19"/>
  <c r="H89" i="19"/>
  <c r="H90" i="19"/>
  <c r="H91" i="19"/>
  <c r="H92" i="19"/>
  <c r="H93" i="19"/>
  <c r="H94" i="19"/>
  <c r="H95" i="19"/>
  <c r="H96" i="19"/>
  <c r="H97" i="19"/>
  <c r="H98" i="19"/>
  <c r="H99" i="19"/>
  <c r="H100" i="19"/>
  <c r="H101" i="19"/>
  <c r="H102" i="19"/>
  <c r="H103" i="19"/>
  <c r="H104" i="19"/>
  <c r="H105" i="19"/>
  <c r="H106" i="19"/>
  <c r="H107" i="19"/>
  <c r="H108" i="19"/>
  <c r="H109" i="19"/>
  <c r="H110" i="19"/>
  <c r="H111" i="19"/>
  <c r="H112" i="19"/>
  <c r="H113" i="19"/>
  <c r="H114" i="19"/>
  <c r="H115" i="19"/>
  <c r="H116" i="19"/>
  <c r="H117" i="19"/>
  <c r="H118" i="19"/>
  <c r="H119" i="19"/>
  <c r="H120" i="19"/>
  <c r="H121" i="19"/>
  <c r="H122" i="19"/>
  <c r="H123" i="19"/>
  <c r="H124" i="19"/>
  <c r="H125" i="19"/>
  <c r="H126" i="19"/>
  <c r="H127" i="19"/>
  <c r="H128" i="19"/>
  <c r="H129" i="19"/>
  <c r="H130" i="19"/>
  <c r="H131" i="19"/>
  <c r="H132" i="19"/>
  <c r="H133" i="19"/>
  <c r="H134" i="19"/>
  <c r="H135" i="19"/>
  <c r="H136" i="19"/>
  <c r="H137" i="19"/>
  <c r="H138" i="19"/>
  <c r="H139" i="19"/>
  <c r="H140" i="19"/>
  <c r="H141" i="19"/>
  <c r="H142" i="19"/>
  <c r="H143" i="19"/>
  <c r="H144" i="19"/>
  <c r="H145" i="19"/>
  <c r="H146" i="19"/>
  <c r="H147" i="19"/>
  <c r="H148" i="19"/>
  <c r="H149" i="19"/>
  <c r="H150" i="19"/>
  <c r="H151" i="19"/>
  <c r="H152" i="19"/>
  <c r="H153" i="19"/>
  <c r="H154" i="19"/>
  <c r="H155" i="19"/>
  <c r="H156" i="19"/>
  <c r="H157" i="19"/>
  <c r="H158" i="19"/>
  <c r="H159" i="19"/>
  <c r="H160" i="19"/>
  <c r="H161" i="19"/>
  <c r="H162" i="19"/>
  <c r="H163" i="19"/>
  <c r="H164" i="19"/>
  <c r="H165" i="19"/>
  <c r="H166" i="19"/>
  <c r="H167" i="19"/>
  <c r="H168" i="19"/>
  <c r="H169" i="19"/>
  <c r="H170" i="19"/>
  <c r="H171" i="19"/>
  <c r="H172" i="19"/>
  <c r="H173" i="19"/>
  <c r="H174" i="19"/>
  <c r="H175" i="19"/>
  <c r="H176" i="19"/>
  <c r="H177" i="19"/>
  <c r="H178" i="19"/>
  <c r="H179" i="19"/>
  <c r="H180" i="19"/>
  <c r="H181" i="19"/>
  <c r="H182" i="19"/>
  <c r="H183" i="19"/>
  <c r="H184" i="19"/>
  <c r="H185" i="19"/>
  <c r="H186" i="19"/>
  <c r="H187" i="19"/>
  <c r="H188" i="19"/>
  <c r="H189" i="19"/>
  <c r="H190" i="19"/>
  <c r="H191" i="19"/>
  <c r="H192" i="19"/>
  <c r="H193" i="19"/>
  <c r="H194" i="19"/>
  <c r="H195" i="19"/>
  <c r="H196" i="19"/>
  <c r="H197" i="19"/>
  <c r="H198" i="19"/>
  <c r="H199" i="19"/>
  <c r="H200" i="19"/>
  <c r="H201" i="19"/>
  <c r="H202" i="19"/>
  <c r="H203" i="19"/>
  <c r="H204" i="19"/>
  <c r="H205" i="19"/>
  <c r="H206" i="19"/>
  <c r="H207" i="19"/>
  <c r="H208" i="19"/>
  <c r="H209" i="19"/>
  <c r="H210" i="19"/>
  <c r="H211" i="19"/>
  <c r="H212" i="19"/>
  <c r="H213" i="19"/>
  <c r="H214" i="19"/>
  <c r="H215" i="19"/>
  <c r="H216" i="19"/>
  <c r="H217" i="19"/>
  <c r="H218" i="19"/>
  <c r="H219" i="19"/>
  <c r="H220" i="19"/>
  <c r="H221" i="19"/>
  <c r="H222" i="19"/>
  <c r="H223" i="19"/>
  <c r="H224" i="19"/>
  <c r="H225" i="19"/>
  <c r="H226" i="19"/>
  <c r="H227" i="19"/>
  <c r="H228" i="19"/>
  <c r="H229" i="19"/>
  <c r="H230" i="19"/>
  <c r="H231" i="19"/>
  <c r="H232" i="19"/>
  <c r="H233" i="19"/>
  <c r="H234" i="19"/>
  <c r="H235" i="19"/>
  <c r="H236" i="19"/>
  <c r="H237" i="19"/>
  <c r="H238" i="19"/>
  <c r="H239" i="19"/>
  <c r="H240" i="19"/>
  <c r="H241" i="19"/>
  <c r="H242" i="19"/>
  <c r="H243" i="19"/>
  <c r="H244" i="19"/>
  <c r="H245" i="19"/>
  <c r="H246" i="19"/>
  <c r="H247" i="19"/>
  <c r="H248" i="19"/>
  <c r="H249" i="19"/>
  <c r="H250" i="19"/>
  <c r="H251" i="19"/>
  <c r="H252" i="19"/>
  <c r="H253" i="19"/>
  <c r="H254" i="19"/>
  <c r="H255" i="19"/>
  <c r="H256" i="19"/>
  <c r="H257" i="19"/>
  <c r="H258" i="19"/>
  <c r="H259" i="19"/>
  <c r="H260" i="19"/>
  <c r="H261" i="19"/>
  <c r="H262" i="19"/>
  <c r="H263" i="19"/>
  <c r="H264" i="19"/>
  <c r="H265" i="19"/>
  <c r="H266" i="19"/>
  <c r="H267" i="19"/>
  <c r="H268" i="19"/>
  <c r="H269" i="19"/>
  <c r="H270" i="19"/>
  <c r="H271" i="19"/>
  <c r="H272" i="19"/>
  <c r="H273" i="19"/>
  <c r="H274" i="19"/>
  <c r="H275" i="19"/>
  <c r="H276" i="19"/>
  <c r="H277" i="19"/>
  <c r="H278" i="19"/>
  <c r="H279" i="19"/>
  <c r="H280" i="19"/>
  <c r="H281" i="19"/>
  <c r="H282" i="19"/>
  <c r="H283" i="19"/>
  <c r="H284" i="19"/>
  <c r="H285" i="19"/>
  <c r="H286" i="19"/>
  <c r="H287" i="19"/>
  <c r="H288" i="19"/>
  <c r="H289" i="19"/>
  <c r="H290" i="19"/>
  <c r="H291" i="19"/>
  <c r="H292" i="19"/>
  <c r="H293" i="19"/>
  <c r="H294" i="19"/>
  <c r="H295" i="19"/>
  <c r="H296" i="19"/>
  <c r="H297" i="19"/>
  <c r="H298" i="19"/>
  <c r="H299" i="19"/>
  <c r="H300" i="19"/>
  <c r="H301" i="19"/>
  <c r="H302" i="19"/>
  <c r="H303" i="19"/>
  <c r="H304" i="19"/>
  <c r="H305" i="19"/>
  <c r="H306" i="19"/>
  <c r="H307" i="19"/>
  <c r="H308" i="19"/>
  <c r="H309" i="19"/>
  <c r="H310" i="19"/>
  <c r="H311" i="19"/>
  <c r="H312" i="19"/>
  <c r="H313" i="19"/>
  <c r="H314" i="19"/>
  <c r="H315" i="19"/>
  <c r="H316" i="19"/>
  <c r="H317" i="19"/>
  <c r="H318" i="19"/>
  <c r="H319" i="19"/>
  <c r="H320" i="19"/>
  <c r="H321" i="19"/>
  <c r="H322" i="19"/>
  <c r="H323" i="19"/>
  <c r="H324" i="19"/>
  <c r="H325" i="19"/>
  <c r="H326" i="19"/>
  <c r="H327" i="19"/>
  <c r="H328" i="19"/>
  <c r="H329" i="19"/>
  <c r="H330" i="19"/>
  <c r="H331" i="19"/>
  <c r="H332" i="19"/>
  <c r="H333" i="19"/>
  <c r="H334" i="19"/>
  <c r="H335" i="19"/>
  <c r="H336" i="19"/>
  <c r="H337" i="19"/>
  <c r="H338" i="19"/>
  <c r="H339" i="19"/>
  <c r="H340" i="19"/>
  <c r="H341" i="19"/>
  <c r="H342" i="19"/>
  <c r="H343" i="19"/>
  <c r="H344" i="19"/>
  <c r="H345" i="19"/>
  <c r="H346" i="19"/>
  <c r="H347" i="19"/>
  <c r="H348" i="19"/>
  <c r="H349" i="19"/>
  <c r="H350" i="19"/>
  <c r="H351" i="19"/>
  <c r="H352" i="19"/>
  <c r="H353" i="19"/>
  <c r="H354" i="19"/>
  <c r="H355" i="19"/>
  <c r="H356" i="19"/>
  <c r="H357" i="19"/>
  <c r="H358" i="19"/>
  <c r="H359" i="19"/>
  <c r="H360" i="19"/>
  <c r="H361" i="19"/>
  <c r="H362" i="19"/>
  <c r="H363" i="19"/>
  <c r="H364" i="19"/>
  <c r="H365" i="19"/>
  <c r="H366" i="19"/>
  <c r="H367" i="19"/>
  <c r="H368" i="19"/>
  <c r="H369" i="19"/>
  <c r="H370" i="19"/>
  <c r="H371" i="19"/>
  <c r="H372" i="19"/>
  <c r="H373" i="19"/>
  <c r="H374" i="19"/>
  <c r="H375" i="19"/>
  <c r="H376" i="19"/>
  <c r="H377" i="19"/>
  <c r="H378" i="19"/>
  <c r="H379" i="19"/>
  <c r="H380" i="19"/>
  <c r="H381" i="19"/>
  <c r="H382" i="19"/>
  <c r="H383" i="19"/>
  <c r="H384" i="19"/>
  <c r="H385" i="19"/>
  <c r="H386" i="19"/>
  <c r="H387" i="19"/>
  <c r="H388" i="19"/>
  <c r="H389" i="19"/>
  <c r="H390" i="19"/>
  <c r="H391" i="19"/>
  <c r="H392" i="19"/>
  <c r="H393" i="19"/>
  <c r="H394" i="19"/>
  <c r="H395" i="19"/>
  <c r="H396" i="19"/>
  <c r="H397" i="19"/>
  <c r="H398" i="19"/>
  <c r="H399" i="19"/>
  <c r="H400" i="19"/>
  <c r="H401" i="19"/>
  <c r="H402" i="19"/>
  <c r="H403" i="19"/>
  <c r="H404" i="19"/>
  <c r="H405" i="19"/>
  <c r="H406" i="19"/>
  <c r="H407" i="19"/>
  <c r="H408" i="19"/>
  <c r="H409" i="19"/>
  <c r="H410" i="19"/>
  <c r="H411" i="19"/>
  <c r="H412" i="19"/>
  <c r="H413" i="19"/>
  <c r="H414" i="19"/>
  <c r="H415" i="19"/>
  <c r="H416" i="19"/>
  <c r="H417" i="19"/>
  <c r="H418" i="19"/>
  <c r="H419" i="19"/>
  <c r="H420" i="19"/>
  <c r="H421" i="19"/>
  <c r="H422" i="19"/>
  <c r="H423" i="19"/>
  <c r="H424" i="19"/>
  <c r="H425" i="19"/>
  <c r="H426" i="19"/>
  <c r="H427" i="19"/>
  <c r="H428" i="19"/>
  <c r="H429" i="19"/>
  <c r="H430" i="19"/>
  <c r="H431" i="19"/>
  <c r="H432" i="19"/>
  <c r="H433" i="19"/>
  <c r="H434" i="19"/>
  <c r="H435" i="19"/>
  <c r="H436" i="19"/>
  <c r="H437" i="19"/>
  <c r="H438" i="19"/>
  <c r="H439" i="19"/>
  <c r="H440" i="19"/>
  <c r="H441" i="19"/>
  <c r="H442" i="19"/>
  <c r="H443" i="19"/>
  <c r="H444" i="19"/>
  <c r="H445" i="19"/>
  <c r="H446" i="19"/>
  <c r="H447" i="19"/>
  <c r="H448" i="19"/>
  <c r="H449" i="19"/>
  <c r="H450" i="19"/>
  <c r="H451" i="19"/>
  <c r="H452" i="19"/>
  <c r="H453" i="19"/>
  <c r="H454" i="19"/>
  <c r="H455" i="19"/>
  <c r="H456" i="19"/>
  <c r="H457" i="19"/>
  <c r="H458" i="19"/>
  <c r="H459" i="19"/>
  <c r="H460" i="19"/>
  <c r="H461" i="19"/>
  <c r="H462" i="19"/>
  <c r="H463" i="19"/>
  <c r="H464" i="19"/>
  <c r="H465" i="19"/>
  <c r="H466" i="19"/>
  <c r="H467" i="19"/>
  <c r="H468" i="19"/>
  <c r="H469" i="19"/>
  <c r="H470" i="19"/>
  <c r="H471" i="19"/>
  <c r="H472" i="19"/>
  <c r="H473" i="19"/>
  <c r="H474" i="19"/>
  <c r="H475" i="19"/>
  <c r="H476" i="19"/>
  <c r="H477" i="19"/>
  <c r="H478" i="19"/>
  <c r="H479" i="19"/>
  <c r="H480" i="19"/>
  <c r="H481" i="19"/>
  <c r="H482" i="19"/>
  <c r="H483" i="19"/>
  <c r="H484" i="19"/>
  <c r="H485" i="19"/>
  <c r="H486" i="19"/>
  <c r="H487" i="19"/>
  <c r="H488" i="19"/>
  <c r="H489" i="19"/>
  <c r="H490" i="19"/>
  <c r="H491" i="19"/>
  <c r="H492" i="19"/>
  <c r="H493" i="19"/>
  <c r="H494" i="19"/>
  <c r="H495" i="19"/>
  <c r="H496" i="19"/>
  <c r="H497" i="19"/>
  <c r="H498" i="19"/>
  <c r="H499" i="19"/>
  <c r="H500" i="19"/>
  <c r="H501" i="19"/>
  <c r="H502" i="19"/>
  <c r="H503" i="19"/>
  <c r="H504" i="19"/>
  <c r="H505" i="19"/>
  <c r="H506" i="19"/>
  <c r="H507" i="19"/>
  <c r="H508" i="19"/>
  <c r="H509" i="19"/>
  <c r="H510" i="19"/>
  <c r="H511" i="19"/>
  <c r="H512" i="19"/>
  <c r="H513" i="19"/>
  <c r="H514" i="19"/>
  <c r="H515" i="19"/>
  <c r="H516" i="19"/>
  <c r="H517" i="19"/>
  <c r="H518" i="19"/>
  <c r="H519" i="19"/>
  <c r="H520" i="19"/>
  <c r="H521" i="19"/>
  <c r="H522" i="19"/>
  <c r="H523" i="19"/>
  <c r="H524" i="19"/>
  <c r="H525" i="19"/>
  <c r="H526" i="19"/>
  <c r="H527" i="19"/>
  <c r="H528" i="19"/>
  <c r="H529" i="19"/>
  <c r="H530" i="19"/>
  <c r="H531" i="19"/>
  <c r="H532" i="19"/>
  <c r="H533" i="19"/>
  <c r="H534" i="19"/>
  <c r="H535" i="19"/>
  <c r="H536" i="19"/>
  <c r="H537" i="19"/>
  <c r="H538" i="19"/>
  <c r="H539" i="19"/>
  <c r="H540" i="19"/>
  <c r="H541" i="19"/>
  <c r="H542" i="19"/>
  <c r="H543" i="19"/>
  <c r="H544" i="19"/>
  <c r="H545" i="19"/>
  <c r="H546" i="19"/>
  <c r="H547" i="19"/>
  <c r="H548" i="19"/>
  <c r="H549" i="19"/>
  <c r="H550" i="19"/>
  <c r="H551" i="19"/>
  <c r="H552" i="19"/>
  <c r="H553" i="19"/>
  <c r="H554" i="19"/>
  <c r="H555" i="19"/>
  <c r="H556" i="19"/>
  <c r="H557" i="19"/>
  <c r="H558" i="19"/>
  <c r="H559" i="19"/>
  <c r="H560" i="19"/>
  <c r="H561" i="19"/>
  <c r="H562" i="19"/>
  <c r="H563" i="19"/>
  <c r="H564" i="19"/>
  <c r="H565" i="19"/>
  <c r="H566" i="19"/>
  <c r="H567" i="19"/>
  <c r="H568" i="19"/>
  <c r="H569" i="19"/>
  <c r="H570" i="19"/>
  <c r="H571" i="19"/>
  <c r="H572" i="19"/>
  <c r="H573" i="19"/>
  <c r="H574" i="19"/>
  <c r="H575" i="19"/>
  <c r="H576" i="19"/>
  <c r="H577" i="19"/>
  <c r="H578" i="19"/>
  <c r="H579" i="19"/>
  <c r="H580" i="19"/>
  <c r="H581" i="19"/>
  <c r="H582" i="19"/>
  <c r="H583" i="19"/>
  <c r="H584" i="19"/>
  <c r="H585" i="19"/>
  <c r="H586" i="19"/>
  <c r="H587" i="19"/>
  <c r="H588" i="19"/>
  <c r="H589" i="19"/>
  <c r="H590" i="19"/>
  <c r="H591" i="19"/>
  <c r="H592" i="19"/>
  <c r="H593" i="19"/>
  <c r="H594" i="19"/>
  <c r="H595" i="19"/>
  <c r="H596" i="19"/>
  <c r="H597" i="19"/>
  <c r="H598" i="19"/>
  <c r="H599" i="19"/>
  <c r="H600" i="19"/>
  <c r="H601" i="19"/>
  <c r="H602" i="19"/>
  <c r="H603" i="19"/>
  <c r="H604" i="19"/>
  <c r="H605" i="19"/>
  <c r="H606" i="19"/>
  <c r="H607" i="19"/>
  <c r="H608" i="19"/>
  <c r="H609" i="19"/>
  <c r="H610" i="19"/>
  <c r="H611" i="19"/>
  <c r="H612" i="19"/>
  <c r="H613" i="19"/>
  <c r="H614" i="19"/>
  <c r="H615" i="19"/>
  <c r="H616" i="19"/>
  <c r="H617" i="19"/>
  <c r="H618" i="19"/>
  <c r="H619" i="19"/>
  <c r="H620" i="19"/>
  <c r="H621" i="19"/>
  <c r="H622" i="19"/>
  <c r="H623" i="19"/>
  <c r="H624" i="19"/>
  <c r="H625" i="19"/>
  <c r="H626" i="19"/>
  <c r="H627" i="19"/>
  <c r="H628" i="19"/>
  <c r="H629" i="19"/>
  <c r="H630" i="19"/>
  <c r="H631" i="19"/>
  <c r="H632" i="19"/>
  <c r="H633" i="19"/>
  <c r="H634" i="19"/>
  <c r="H635" i="19"/>
  <c r="H636" i="19"/>
  <c r="H637" i="19"/>
  <c r="H638" i="19"/>
  <c r="H639" i="19"/>
  <c r="H640" i="19"/>
  <c r="H641" i="19"/>
  <c r="H642" i="19"/>
  <c r="H643" i="19"/>
  <c r="H644" i="19"/>
  <c r="H645" i="19"/>
  <c r="H646" i="19"/>
  <c r="H647" i="19"/>
  <c r="H648" i="19"/>
  <c r="H649" i="19"/>
  <c r="H650" i="19"/>
  <c r="H651" i="19"/>
  <c r="H652" i="19"/>
  <c r="H653" i="19"/>
  <c r="H654" i="19"/>
  <c r="H655" i="19"/>
  <c r="H656" i="19"/>
  <c r="H657" i="19"/>
  <c r="H658" i="19"/>
  <c r="H659" i="19"/>
  <c r="H660" i="19"/>
  <c r="H661" i="19"/>
  <c r="H662" i="19"/>
  <c r="H663" i="19"/>
  <c r="H664" i="19"/>
  <c r="H665" i="19"/>
  <c r="H666" i="19"/>
  <c r="H667" i="19"/>
  <c r="H668" i="19"/>
  <c r="H669" i="19"/>
  <c r="H670" i="19"/>
  <c r="H671" i="19"/>
  <c r="H672" i="19"/>
  <c r="H673" i="19"/>
  <c r="H674" i="19"/>
  <c r="H675" i="19"/>
  <c r="H676" i="19"/>
  <c r="H677" i="19"/>
  <c r="H678" i="19"/>
  <c r="H679" i="19"/>
  <c r="H680" i="19"/>
  <c r="H681" i="19"/>
  <c r="H682" i="19"/>
  <c r="H683" i="19"/>
  <c r="H684" i="19"/>
  <c r="H685" i="19"/>
  <c r="H686" i="19"/>
  <c r="H687" i="19"/>
  <c r="H688" i="19"/>
  <c r="H689" i="19"/>
  <c r="H690" i="19"/>
  <c r="H691" i="19"/>
  <c r="H692" i="19"/>
  <c r="H693" i="19"/>
  <c r="H694" i="19"/>
  <c r="H695" i="19"/>
  <c r="H696" i="19"/>
  <c r="H697" i="19"/>
  <c r="H698" i="19"/>
  <c r="H699" i="19"/>
  <c r="H700" i="19"/>
  <c r="H701" i="19"/>
  <c r="H702" i="19"/>
  <c r="H703" i="19"/>
  <c r="H704" i="19"/>
  <c r="H705" i="19"/>
  <c r="H706" i="19"/>
  <c r="H707" i="19"/>
  <c r="H708" i="19"/>
  <c r="H709" i="19"/>
  <c r="H710" i="19"/>
  <c r="H711" i="19"/>
  <c r="H712" i="19"/>
  <c r="H713" i="19"/>
  <c r="H714" i="19"/>
  <c r="H715" i="19"/>
  <c r="H716" i="19"/>
  <c r="H717" i="19"/>
  <c r="H718" i="19"/>
  <c r="H719" i="19"/>
  <c r="H720" i="19"/>
  <c r="H721" i="19"/>
  <c r="H722" i="19"/>
  <c r="H723" i="19"/>
  <c r="H724" i="19"/>
  <c r="H725" i="19"/>
  <c r="H726" i="19"/>
  <c r="H727" i="19"/>
  <c r="H728" i="19"/>
  <c r="H729" i="19"/>
  <c r="H730" i="19"/>
  <c r="H731" i="19"/>
  <c r="H732" i="19"/>
  <c r="H733" i="19"/>
  <c r="H734" i="19"/>
  <c r="H735" i="19"/>
  <c r="H736" i="19"/>
  <c r="H737" i="19"/>
  <c r="H738" i="19"/>
  <c r="H739" i="19"/>
  <c r="H740" i="19"/>
  <c r="H741" i="19"/>
  <c r="H742" i="19"/>
  <c r="H743" i="19"/>
  <c r="H744" i="19"/>
  <c r="H745" i="19"/>
  <c r="H746" i="19"/>
  <c r="H747" i="19"/>
  <c r="H748" i="19"/>
  <c r="H749" i="19"/>
  <c r="H750" i="19"/>
  <c r="H751" i="19"/>
  <c r="H752" i="19"/>
  <c r="H753" i="19"/>
  <c r="H754" i="19"/>
  <c r="H755" i="19"/>
  <c r="H756" i="19"/>
  <c r="H757" i="19"/>
  <c r="H758" i="19"/>
  <c r="H759" i="19"/>
  <c r="H760" i="19"/>
  <c r="H761" i="19"/>
  <c r="H762" i="19"/>
  <c r="H763" i="19"/>
  <c r="H764" i="19"/>
  <c r="H765" i="19"/>
  <c r="H766" i="19"/>
  <c r="H767" i="19"/>
  <c r="H768" i="19"/>
  <c r="H769" i="19"/>
  <c r="H770" i="19"/>
  <c r="H771" i="19"/>
  <c r="H772" i="19"/>
  <c r="H773" i="19"/>
  <c r="H774" i="19"/>
  <c r="H775" i="19"/>
  <c r="H776" i="19"/>
  <c r="H777" i="19"/>
  <c r="H778" i="19"/>
  <c r="H779" i="19"/>
  <c r="H780" i="19"/>
  <c r="H781" i="19"/>
  <c r="H782" i="19"/>
  <c r="H783" i="19"/>
  <c r="H784" i="19"/>
  <c r="H785" i="19"/>
  <c r="H786" i="19"/>
  <c r="H787" i="19"/>
  <c r="H788" i="19"/>
  <c r="H789" i="19"/>
  <c r="H790" i="19"/>
  <c r="H791" i="19"/>
  <c r="H792" i="19"/>
  <c r="H793" i="19"/>
  <c r="H794" i="19"/>
  <c r="H795" i="19"/>
  <c r="H796" i="19"/>
  <c r="H797" i="19"/>
  <c r="H798" i="19"/>
  <c r="H799" i="19"/>
  <c r="H800" i="19"/>
  <c r="H801" i="19"/>
  <c r="H802" i="19"/>
  <c r="H803" i="19"/>
  <c r="H804" i="19"/>
  <c r="H805" i="19"/>
  <c r="H806" i="19"/>
  <c r="H807" i="19"/>
  <c r="H808" i="19"/>
  <c r="H809" i="19"/>
  <c r="H810" i="19"/>
  <c r="H811" i="19"/>
  <c r="H812" i="19"/>
  <c r="H813" i="19"/>
  <c r="H814" i="19"/>
  <c r="H815" i="19"/>
  <c r="H816" i="19"/>
  <c r="H817" i="19"/>
  <c r="H818" i="19"/>
  <c r="H819" i="19"/>
  <c r="H820" i="19"/>
  <c r="H821" i="19"/>
  <c r="H822" i="19"/>
  <c r="H823" i="19"/>
  <c r="H824" i="19"/>
  <c r="H825" i="19"/>
  <c r="H826" i="19"/>
  <c r="H827" i="19"/>
  <c r="H828" i="19"/>
  <c r="H829" i="19"/>
  <c r="H830" i="19"/>
  <c r="H831" i="19"/>
  <c r="H832" i="19"/>
  <c r="H833" i="19"/>
  <c r="H834" i="19"/>
  <c r="H835" i="19"/>
  <c r="H836" i="19"/>
  <c r="H837" i="19"/>
  <c r="H838" i="19"/>
  <c r="H839" i="19"/>
  <c r="H840" i="19"/>
  <c r="H841" i="19"/>
  <c r="H842" i="19"/>
  <c r="H843" i="19"/>
  <c r="H844" i="19"/>
  <c r="H845" i="19"/>
  <c r="H846" i="19"/>
  <c r="H847" i="19"/>
  <c r="H848" i="19"/>
  <c r="H849" i="19"/>
  <c r="H850" i="19"/>
  <c r="H851" i="19"/>
  <c r="H852" i="19"/>
  <c r="H853" i="19"/>
  <c r="H854" i="19"/>
  <c r="H855" i="19"/>
  <c r="H856" i="19"/>
  <c r="H857" i="19"/>
  <c r="H858" i="19"/>
  <c r="H859" i="19"/>
  <c r="H860" i="19"/>
  <c r="H861" i="19"/>
  <c r="H862" i="19"/>
  <c r="H863" i="19"/>
  <c r="H864" i="19"/>
  <c r="H865" i="19"/>
  <c r="H866" i="19"/>
  <c r="H867" i="19"/>
  <c r="H868" i="19"/>
  <c r="H869" i="19"/>
  <c r="H870" i="19"/>
  <c r="H871" i="19"/>
  <c r="H872" i="19"/>
  <c r="H873" i="19"/>
  <c r="H874" i="19"/>
  <c r="H875" i="19"/>
  <c r="H876" i="19"/>
  <c r="H877" i="19"/>
  <c r="H878" i="19"/>
  <c r="H879" i="19"/>
  <c r="H880" i="19"/>
  <c r="H881" i="19"/>
  <c r="H882" i="19"/>
  <c r="H883" i="19"/>
  <c r="H884" i="19"/>
  <c r="H885" i="19"/>
  <c r="H886" i="19"/>
  <c r="H887" i="19"/>
  <c r="H888" i="19"/>
  <c r="H889" i="19"/>
  <c r="H890" i="19"/>
  <c r="H891" i="19"/>
  <c r="H892" i="19"/>
  <c r="H893" i="19"/>
  <c r="H894" i="19"/>
  <c r="H895" i="19"/>
  <c r="H896" i="19"/>
  <c r="H897" i="19"/>
  <c r="H898" i="19"/>
  <c r="H899" i="19"/>
  <c r="H900" i="19"/>
  <c r="H901" i="19"/>
  <c r="H902" i="19"/>
  <c r="H903" i="19"/>
  <c r="H904" i="19"/>
  <c r="H905" i="19"/>
  <c r="H906" i="19"/>
  <c r="H907" i="19"/>
  <c r="H908" i="19"/>
  <c r="H909" i="19"/>
  <c r="H910" i="19"/>
  <c r="H911" i="19"/>
  <c r="H912" i="19"/>
  <c r="H913" i="19"/>
  <c r="H914" i="19"/>
  <c r="H915" i="19"/>
  <c r="H916" i="19"/>
  <c r="H917" i="19"/>
  <c r="H918" i="19"/>
  <c r="H919" i="19"/>
  <c r="H920" i="19"/>
  <c r="H921" i="19"/>
  <c r="H922" i="19"/>
  <c r="H923" i="19"/>
  <c r="H924" i="19"/>
  <c r="H925" i="19"/>
  <c r="H926" i="19"/>
  <c r="H927" i="19"/>
  <c r="H928" i="19"/>
  <c r="H929" i="19"/>
  <c r="H930" i="19"/>
  <c r="H931" i="19"/>
  <c r="H932" i="19"/>
  <c r="H933" i="19"/>
  <c r="H934" i="19"/>
  <c r="H935" i="19"/>
  <c r="H936" i="19"/>
  <c r="H937" i="19"/>
  <c r="H938" i="19"/>
  <c r="H939" i="19"/>
  <c r="H940" i="19"/>
  <c r="H941" i="19"/>
  <c r="H942" i="19"/>
  <c r="H943" i="19"/>
  <c r="H944" i="19"/>
  <c r="H945" i="19"/>
  <c r="H946" i="19"/>
  <c r="H947" i="19"/>
  <c r="H948" i="19"/>
  <c r="H949" i="19"/>
  <c r="H950" i="19"/>
  <c r="H951" i="19"/>
  <c r="H952" i="19"/>
  <c r="H953" i="19"/>
  <c r="H954" i="19"/>
  <c r="H955" i="19"/>
  <c r="H956" i="19"/>
  <c r="H957" i="19"/>
  <c r="H958" i="19"/>
  <c r="H959" i="19"/>
  <c r="H960" i="19"/>
  <c r="H961" i="19"/>
  <c r="H962" i="19"/>
  <c r="H963" i="19"/>
  <c r="H964" i="19"/>
  <c r="H965" i="19"/>
  <c r="H966" i="19"/>
  <c r="H967" i="19"/>
  <c r="H968" i="19"/>
  <c r="H969" i="19"/>
  <c r="H970" i="19"/>
  <c r="H971" i="19"/>
  <c r="H972" i="19"/>
  <c r="H973" i="19"/>
  <c r="H974" i="19"/>
  <c r="H975" i="19"/>
  <c r="H976" i="19"/>
  <c r="H977" i="19"/>
  <c r="H978" i="19"/>
  <c r="H979" i="19"/>
  <c r="H980" i="19"/>
  <c r="H981" i="19"/>
  <c r="H982" i="19"/>
  <c r="H983" i="19"/>
  <c r="H984" i="19"/>
  <c r="H985" i="19"/>
  <c r="H986" i="19"/>
  <c r="H987" i="19"/>
  <c r="H988" i="19"/>
  <c r="H989" i="19"/>
  <c r="H990" i="19"/>
  <c r="H991" i="19"/>
  <c r="H992" i="19"/>
  <c r="H993" i="19"/>
  <c r="H994" i="19"/>
  <c r="H995" i="19"/>
  <c r="H996" i="19"/>
  <c r="H997" i="19"/>
  <c r="H998" i="19"/>
  <c r="H999" i="19"/>
  <c r="H1000" i="19"/>
  <c r="H1001" i="19"/>
  <c r="H1002" i="19"/>
  <c r="H1003" i="19"/>
  <c r="H1004" i="19"/>
  <c r="H1005" i="19"/>
  <c r="H1006" i="19"/>
  <c r="H1007" i="19"/>
  <c r="H1008" i="19"/>
  <c r="H1009" i="19"/>
  <c r="H1010" i="19"/>
  <c r="H1011" i="19"/>
  <c r="H1012" i="19"/>
  <c r="H1013" i="19"/>
  <c r="H1014" i="19"/>
  <c r="H1015" i="19"/>
  <c r="H1016" i="19"/>
  <c r="H1017" i="19"/>
  <c r="H1018" i="19"/>
  <c r="H1019" i="19"/>
  <c r="H1020" i="19"/>
  <c r="H1021" i="19"/>
  <c r="H1022" i="19"/>
  <c r="H1023" i="19"/>
  <c r="H1024" i="19"/>
  <c r="H1025" i="19"/>
  <c r="H1026" i="19"/>
  <c r="H1027" i="19"/>
  <c r="H1028" i="19"/>
  <c r="H1029" i="19"/>
  <c r="H1030" i="19"/>
  <c r="H1031" i="19"/>
  <c r="H1032" i="19"/>
  <c r="H1033" i="19"/>
  <c r="H1034" i="19"/>
  <c r="H1035" i="19"/>
  <c r="H1036" i="19"/>
  <c r="H1037" i="19"/>
  <c r="H1038" i="19"/>
  <c r="H1039" i="19"/>
  <c r="H1040" i="19"/>
  <c r="H1041" i="19"/>
  <c r="H1042" i="19"/>
  <c r="H1043" i="19"/>
  <c r="H1044" i="19"/>
  <c r="H1045" i="19"/>
  <c r="H1046" i="19"/>
  <c r="H1047" i="19"/>
  <c r="H1048" i="19"/>
  <c r="H1049" i="19"/>
  <c r="H1050" i="19"/>
  <c r="H1051" i="19"/>
  <c r="H1052" i="19"/>
  <c r="H1053" i="19"/>
  <c r="H1054" i="19"/>
  <c r="H1055" i="19"/>
  <c r="H1056" i="19"/>
  <c r="H1057" i="19"/>
  <c r="H1058" i="19"/>
  <c r="H1059" i="19"/>
  <c r="H1060" i="19"/>
  <c r="H1061" i="19"/>
  <c r="H1062" i="19"/>
  <c r="H1063" i="19"/>
  <c r="H1064" i="19"/>
  <c r="H1065" i="19"/>
  <c r="H1066" i="19"/>
  <c r="H1067" i="19"/>
  <c r="H1068" i="19"/>
  <c r="H1069" i="19"/>
  <c r="H1070" i="19"/>
  <c r="H1071" i="19"/>
  <c r="H1072" i="19"/>
  <c r="H1073" i="19"/>
  <c r="H1074" i="19"/>
  <c r="H1075" i="19"/>
  <c r="H1076" i="19"/>
  <c r="H1077" i="19"/>
  <c r="H1078" i="19"/>
  <c r="H1079" i="19"/>
  <c r="H1080" i="19"/>
  <c r="H1081" i="19"/>
  <c r="H1082" i="19"/>
  <c r="H1083" i="19"/>
  <c r="H1084" i="19"/>
  <c r="H1085" i="19"/>
  <c r="H1086" i="19"/>
  <c r="H1087" i="19"/>
  <c r="H1088" i="19"/>
  <c r="H1089" i="19"/>
  <c r="H1090" i="19"/>
  <c r="H1091" i="19"/>
  <c r="H1092" i="19"/>
  <c r="H1093" i="19"/>
  <c r="H1094" i="19"/>
  <c r="H1095" i="19"/>
  <c r="H1096" i="19"/>
  <c r="H1097" i="19"/>
  <c r="H1098" i="19"/>
  <c r="H1099" i="19"/>
  <c r="H1100" i="19"/>
  <c r="H1101" i="19"/>
  <c r="H1102" i="19"/>
  <c r="H1103" i="19"/>
  <c r="H1104" i="19"/>
  <c r="H1105" i="19"/>
  <c r="H1106" i="19"/>
  <c r="H1107" i="19"/>
  <c r="H1108" i="19"/>
  <c r="H1109" i="19"/>
  <c r="H1110" i="19"/>
  <c r="H1111" i="19"/>
  <c r="H1112" i="19"/>
  <c r="H1113" i="19"/>
  <c r="H1114" i="19"/>
  <c r="H1115" i="19"/>
  <c r="H1116" i="19"/>
  <c r="H1117" i="19"/>
  <c r="H1118" i="19"/>
  <c r="H1119" i="19"/>
  <c r="H1120" i="19"/>
  <c r="H1121" i="19"/>
  <c r="H1122" i="19"/>
  <c r="H1123" i="19"/>
  <c r="H1124" i="19"/>
  <c r="H1125" i="19"/>
  <c r="H1126" i="19"/>
  <c r="H1127" i="19"/>
  <c r="H1128" i="19"/>
  <c r="H1129" i="19"/>
  <c r="H1130" i="19"/>
  <c r="H1131" i="19"/>
  <c r="H1132" i="19"/>
  <c r="H1133" i="19"/>
  <c r="H1134" i="19"/>
  <c r="H1135" i="19"/>
  <c r="H1136" i="19"/>
  <c r="H1137" i="19"/>
  <c r="H1138" i="19"/>
  <c r="H1139" i="19"/>
  <c r="H1140" i="19"/>
  <c r="H1141" i="19"/>
  <c r="H1142" i="19"/>
  <c r="H1143" i="19"/>
  <c r="H1144" i="19"/>
  <c r="H1145" i="19"/>
  <c r="H1146" i="19"/>
  <c r="H1147" i="19"/>
  <c r="H1148" i="19"/>
  <c r="H1149" i="19"/>
  <c r="H1150" i="19"/>
  <c r="H1151" i="19"/>
  <c r="H1152" i="19"/>
  <c r="H1153" i="19"/>
  <c r="H1154" i="19"/>
  <c r="H1155" i="19"/>
  <c r="H1156" i="19"/>
  <c r="H1157" i="19"/>
  <c r="H1158" i="19"/>
  <c r="H1159" i="19"/>
  <c r="H1160" i="19"/>
  <c r="H1161" i="19"/>
  <c r="H1162" i="19"/>
  <c r="H1163" i="19"/>
  <c r="H1164" i="19"/>
  <c r="H1165" i="19"/>
  <c r="H1166" i="19"/>
  <c r="H1167" i="19"/>
  <c r="H1168" i="19"/>
  <c r="H1169" i="19"/>
  <c r="H1170" i="19"/>
  <c r="H1171" i="19"/>
  <c r="H1172" i="19"/>
  <c r="H1173" i="19"/>
  <c r="H1174" i="19"/>
  <c r="H1175" i="19"/>
  <c r="H1176" i="19"/>
  <c r="H1177" i="19"/>
  <c r="H1178" i="19"/>
  <c r="H1179" i="19"/>
  <c r="H1180" i="19"/>
  <c r="H1181" i="19"/>
  <c r="H1182" i="19"/>
  <c r="H1183" i="19"/>
  <c r="H1184" i="19"/>
  <c r="H1185" i="19"/>
  <c r="H1186" i="19"/>
  <c r="H1187" i="19"/>
  <c r="H1188" i="19"/>
  <c r="H1189" i="19"/>
  <c r="H1190" i="19"/>
  <c r="H1191" i="19"/>
  <c r="H1192" i="19"/>
  <c r="H1193" i="19"/>
  <c r="H1194" i="19"/>
  <c r="H1195" i="19"/>
  <c r="H1196" i="19"/>
  <c r="H1197" i="19"/>
  <c r="H1198" i="19"/>
  <c r="H1199" i="19"/>
  <c r="H1200" i="19"/>
  <c r="H1201" i="19"/>
  <c r="H1202" i="19"/>
  <c r="H1203" i="19"/>
  <c r="H1204" i="19"/>
  <c r="H1205" i="19"/>
  <c r="H1206" i="19"/>
  <c r="H1207" i="19"/>
  <c r="H1208" i="19"/>
  <c r="H1209" i="19"/>
  <c r="H1210" i="19"/>
  <c r="H1211" i="19"/>
  <c r="H1212" i="19"/>
  <c r="H1213" i="19"/>
  <c r="H1214" i="19"/>
  <c r="H1215" i="19"/>
  <c r="H1216" i="19"/>
  <c r="H1217" i="19"/>
  <c r="H1218" i="19"/>
  <c r="H1219" i="19"/>
  <c r="H1220" i="19"/>
  <c r="H1221" i="19"/>
  <c r="H1222" i="19"/>
  <c r="H1223" i="19"/>
  <c r="H1224" i="19"/>
  <c r="H1225" i="19"/>
  <c r="H1226" i="19"/>
  <c r="H1227" i="19"/>
  <c r="H1228" i="19"/>
  <c r="H1229" i="19"/>
  <c r="H1230" i="19"/>
  <c r="H1231" i="19"/>
  <c r="H1232" i="19"/>
  <c r="H1233" i="19"/>
  <c r="H1234" i="19"/>
  <c r="H1235" i="19"/>
  <c r="H1236" i="19"/>
  <c r="H1237" i="19"/>
  <c r="H1238" i="19"/>
  <c r="H1239" i="19"/>
  <c r="H1240" i="19"/>
  <c r="H1241" i="19"/>
  <c r="H1242" i="19"/>
  <c r="H1243" i="19"/>
  <c r="H1244" i="19"/>
  <c r="H1245" i="19"/>
  <c r="H1246" i="19"/>
  <c r="H1247" i="19"/>
  <c r="H1248" i="19"/>
  <c r="H1249" i="19"/>
  <c r="H1250" i="19"/>
  <c r="H1251" i="19"/>
  <c r="H1252" i="19"/>
  <c r="H1253" i="19"/>
  <c r="H1254" i="19"/>
  <c r="H1255" i="19"/>
  <c r="H1256" i="19"/>
  <c r="H1257" i="19"/>
  <c r="H1258" i="19"/>
  <c r="H1259" i="19"/>
  <c r="H1260" i="19"/>
  <c r="H1261" i="19"/>
  <c r="H1262" i="19"/>
  <c r="H1263" i="19"/>
  <c r="H1264" i="19"/>
  <c r="H1265" i="19"/>
  <c r="H1266" i="19"/>
  <c r="H1267" i="19"/>
  <c r="H1268" i="19"/>
  <c r="H1269" i="19"/>
  <c r="H1270" i="19"/>
  <c r="H1271" i="19"/>
  <c r="H1272" i="19"/>
  <c r="H1273" i="19"/>
  <c r="H1274" i="19"/>
  <c r="H1275" i="19"/>
  <c r="H1276" i="19"/>
  <c r="H1277" i="19"/>
  <c r="H1278" i="19"/>
  <c r="H1279" i="19"/>
  <c r="H1280" i="19"/>
  <c r="H1281" i="19"/>
  <c r="H1282" i="19"/>
  <c r="H1283" i="19"/>
  <c r="H1284" i="19"/>
  <c r="H1285" i="19"/>
  <c r="H1286" i="19"/>
  <c r="H1287" i="19"/>
  <c r="H1288" i="19"/>
  <c r="H1289" i="19"/>
  <c r="H1290" i="19"/>
  <c r="H1291" i="19"/>
  <c r="H1292" i="19"/>
  <c r="H1293" i="19"/>
  <c r="H1294" i="19"/>
  <c r="H1295" i="19"/>
  <c r="H1296" i="19"/>
  <c r="H1297" i="19"/>
  <c r="H1298" i="19"/>
  <c r="H1299" i="19"/>
  <c r="H1300" i="19"/>
  <c r="H1301" i="19"/>
  <c r="H1302" i="19"/>
  <c r="H1303" i="19"/>
  <c r="H1304" i="19"/>
  <c r="H1305" i="19"/>
  <c r="H1306" i="19"/>
  <c r="H1307" i="19"/>
  <c r="H1308" i="19"/>
  <c r="H1309" i="19"/>
  <c r="H1310" i="19"/>
  <c r="H1311" i="19"/>
  <c r="H1312" i="19"/>
  <c r="H1313" i="19"/>
  <c r="H1314" i="19"/>
  <c r="H1315" i="19"/>
  <c r="H1316" i="19"/>
  <c r="H1317" i="19"/>
  <c r="H1318" i="19"/>
  <c r="H1319" i="19"/>
  <c r="H1320" i="19"/>
  <c r="H1321" i="19"/>
  <c r="H1322" i="19"/>
  <c r="H1323" i="19"/>
  <c r="H1324" i="19"/>
  <c r="H1325" i="19"/>
  <c r="H1326" i="19"/>
  <c r="H1327" i="19"/>
  <c r="H1328" i="19"/>
  <c r="H1329" i="19"/>
  <c r="H1330" i="19"/>
  <c r="H1331" i="19"/>
  <c r="H1332" i="19"/>
  <c r="H1333" i="19"/>
  <c r="H1334" i="19"/>
  <c r="H1335" i="19"/>
  <c r="H1336" i="19"/>
  <c r="H1337" i="19"/>
  <c r="H1338" i="19"/>
  <c r="H1339" i="19"/>
  <c r="H1340" i="19"/>
  <c r="H1341" i="19"/>
  <c r="H1342" i="19"/>
  <c r="H1343" i="19"/>
  <c r="H1344" i="19"/>
  <c r="H1345" i="19"/>
  <c r="H1346" i="19"/>
  <c r="H1347" i="19"/>
  <c r="H1348" i="19"/>
  <c r="H1349" i="19"/>
  <c r="H1350" i="19"/>
  <c r="H1351" i="19"/>
  <c r="H1352" i="19"/>
  <c r="H1353" i="19"/>
  <c r="H1354" i="19"/>
  <c r="H1355" i="19"/>
  <c r="H1356" i="19"/>
  <c r="H1357" i="19"/>
  <c r="H1358" i="19"/>
  <c r="H1359" i="19"/>
  <c r="H1360" i="19"/>
  <c r="H1361" i="19"/>
  <c r="H1362" i="19"/>
  <c r="H1363" i="19"/>
  <c r="H1364" i="19"/>
  <c r="H1365" i="19"/>
  <c r="H1366" i="19"/>
  <c r="H1367" i="19"/>
  <c r="H1368" i="19"/>
  <c r="H1369" i="19"/>
  <c r="H1370" i="19"/>
  <c r="H1371" i="19"/>
  <c r="H1372" i="19"/>
  <c r="H1373" i="19"/>
  <c r="H1374" i="19"/>
  <c r="H1375" i="19"/>
  <c r="H1376" i="19"/>
  <c r="H1377" i="19"/>
  <c r="H1378" i="19"/>
  <c r="H1379" i="19"/>
  <c r="H1380" i="19"/>
  <c r="H1381" i="19"/>
  <c r="H1382" i="19"/>
  <c r="H1383" i="19"/>
  <c r="H1384" i="19"/>
  <c r="H1385" i="19"/>
  <c r="H1386" i="19"/>
  <c r="H1387" i="19"/>
  <c r="H1388" i="19"/>
  <c r="H1389" i="19"/>
  <c r="H1390" i="19"/>
  <c r="H1391" i="19"/>
  <c r="H1392" i="19"/>
  <c r="H1393" i="19"/>
  <c r="H1394" i="19"/>
  <c r="H1395" i="19"/>
  <c r="H1396" i="19"/>
  <c r="H1397" i="19"/>
  <c r="H1398" i="19"/>
  <c r="H1399" i="19"/>
  <c r="H1400" i="19"/>
  <c r="H1401" i="19"/>
  <c r="H1402" i="19"/>
  <c r="H1403" i="19"/>
  <c r="H1404" i="19"/>
  <c r="H1405" i="19"/>
  <c r="H1406" i="19"/>
  <c r="H1407" i="19"/>
  <c r="H1408" i="19"/>
  <c r="H1409" i="19"/>
  <c r="H1410" i="19"/>
  <c r="H1411" i="19"/>
  <c r="H1412" i="19"/>
  <c r="H1413" i="19"/>
  <c r="H1414" i="19"/>
  <c r="H1415" i="19"/>
  <c r="H1416" i="19"/>
  <c r="H1417" i="19"/>
  <c r="H1418" i="19"/>
  <c r="H1419" i="19"/>
  <c r="H1420" i="19"/>
  <c r="H1421" i="19"/>
  <c r="H1422" i="19"/>
  <c r="H1423" i="19"/>
  <c r="H1424" i="19"/>
  <c r="H1425" i="19"/>
  <c r="H1426" i="19"/>
  <c r="H1427" i="19"/>
  <c r="H1428" i="19"/>
  <c r="H1429" i="19"/>
  <c r="H1430" i="19"/>
  <c r="H1431" i="19"/>
  <c r="H1432" i="19"/>
  <c r="H1433" i="19"/>
  <c r="H1434" i="19"/>
  <c r="H1435" i="19"/>
  <c r="H1436" i="19"/>
  <c r="H1437" i="19"/>
  <c r="H1438" i="19"/>
  <c r="H1439" i="19"/>
  <c r="H1440" i="19"/>
  <c r="H1441" i="19"/>
  <c r="H1442" i="19"/>
  <c r="H1443" i="19"/>
  <c r="H1444" i="19"/>
  <c r="H1445" i="19"/>
  <c r="H1446" i="19"/>
  <c r="H1447" i="19"/>
  <c r="H1448" i="19"/>
  <c r="H1449" i="19"/>
  <c r="H1450" i="19"/>
  <c r="H1451" i="19"/>
  <c r="H1452" i="19"/>
  <c r="H1453" i="19"/>
  <c r="H1454" i="19"/>
  <c r="H1455" i="19"/>
  <c r="H1456" i="19"/>
  <c r="H1457" i="19"/>
  <c r="H1458" i="19"/>
  <c r="H1459" i="19"/>
  <c r="H1460" i="19"/>
  <c r="H1461" i="19"/>
  <c r="H1462" i="19"/>
  <c r="H1463" i="19"/>
  <c r="H1464" i="19"/>
  <c r="H1465" i="19"/>
  <c r="H1466" i="19"/>
  <c r="H1467" i="19"/>
  <c r="H1468" i="19"/>
  <c r="H1469" i="19"/>
  <c r="H1470" i="19"/>
  <c r="H1471" i="19"/>
  <c r="H1472" i="19"/>
  <c r="H1473" i="19"/>
  <c r="H1474" i="19"/>
  <c r="H1475" i="19"/>
  <c r="H1476" i="19"/>
  <c r="H1477" i="19"/>
  <c r="H1478" i="19"/>
  <c r="H1479" i="19"/>
  <c r="H1480" i="19"/>
  <c r="H1481" i="19"/>
  <c r="H1482" i="19"/>
  <c r="H1483" i="19"/>
  <c r="H1484" i="19"/>
  <c r="H1485" i="19"/>
  <c r="H1486" i="19"/>
  <c r="H1487" i="19"/>
  <c r="H1488" i="19"/>
  <c r="H1489" i="19"/>
  <c r="H1490" i="19"/>
  <c r="H1491" i="19"/>
  <c r="H1492" i="19"/>
  <c r="H1493" i="19"/>
  <c r="H1494" i="19"/>
  <c r="H1495" i="19"/>
  <c r="H1496" i="19"/>
  <c r="H1497" i="19"/>
  <c r="H1498" i="19"/>
  <c r="H1499" i="19"/>
  <c r="H1500" i="19"/>
  <c r="H1501" i="19"/>
  <c r="H1502" i="19"/>
  <c r="H1503" i="19"/>
  <c r="H1504" i="19"/>
  <c r="H1505" i="19"/>
  <c r="H1506" i="19"/>
  <c r="H1507" i="19"/>
  <c r="H1508" i="19"/>
  <c r="H1509" i="19"/>
  <c r="H1510" i="19"/>
  <c r="H1511" i="19"/>
  <c r="H1512" i="19"/>
  <c r="H1513" i="19"/>
  <c r="H1514" i="19"/>
  <c r="H1515" i="19"/>
  <c r="H1516" i="19"/>
  <c r="H1517" i="19"/>
  <c r="H1518" i="19"/>
  <c r="H1519" i="19"/>
  <c r="H1520" i="19"/>
  <c r="H1521" i="19"/>
  <c r="H1522" i="19"/>
  <c r="H1523" i="19"/>
  <c r="H1524" i="19"/>
  <c r="H1525" i="19"/>
  <c r="H1526" i="19"/>
  <c r="H1527" i="19"/>
  <c r="H1528" i="19"/>
  <c r="H1529" i="19"/>
  <c r="H1530" i="19"/>
  <c r="H1531" i="19"/>
  <c r="H1532" i="19"/>
  <c r="H1533" i="19"/>
  <c r="H1534" i="19"/>
  <c r="H1535" i="19"/>
  <c r="H1536" i="19"/>
  <c r="H1537" i="19"/>
  <c r="H1538" i="19"/>
  <c r="H1539" i="19"/>
  <c r="H1540" i="19"/>
  <c r="H1541" i="19"/>
  <c r="H1542" i="19"/>
  <c r="H1543" i="19"/>
  <c r="H1544" i="19"/>
  <c r="H1545" i="19"/>
  <c r="H1546" i="19"/>
  <c r="H1547" i="19"/>
  <c r="H1548" i="19"/>
  <c r="H1549" i="19"/>
  <c r="H1550" i="19"/>
  <c r="H1551" i="19"/>
  <c r="H1552" i="19"/>
  <c r="H1553" i="19"/>
  <c r="H1554" i="19"/>
  <c r="H1555" i="19"/>
  <c r="H1556" i="19"/>
  <c r="H1557" i="19"/>
  <c r="H1558" i="19"/>
  <c r="H1559" i="19"/>
  <c r="H1560" i="19"/>
  <c r="H1561" i="19"/>
  <c r="H1562" i="19"/>
  <c r="H1563" i="19"/>
  <c r="H1564" i="19"/>
  <c r="H1565" i="19"/>
  <c r="H1566" i="19"/>
  <c r="H1567" i="19"/>
  <c r="H1568" i="19"/>
  <c r="H1569" i="19"/>
  <c r="H1570" i="19"/>
  <c r="H1571" i="19"/>
  <c r="H1572" i="19"/>
  <c r="H1573" i="19"/>
  <c r="H1574" i="19"/>
  <c r="H1575" i="19"/>
  <c r="H1576" i="19"/>
  <c r="H1577" i="19"/>
  <c r="H1578" i="19"/>
  <c r="H1579" i="19"/>
  <c r="H1580" i="19"/>
  <c r="H1581" i="19"/>
  <c r="H1582" i="19"/>
  <c r="H1583" i="19"/>
  <c r="H1584" i="19"/>
  <c r="H1585" i="19"/>
  <c r="H1586" i="19"/>
  <c r="H1587" i="19"/>
  <c r="H1588" i="19"/>
  <c r="H1589" i="19"/>
  <c r="H1590" i="19"/>
  <c r="H1591" i="19"/>
  <c r="H1592" i="19"/>
  <c r="H1593" i="19"/>
  <c r="H1594" i="19"/>
  <c r="H1595" i="19"/>
  <c r="H1596" i="19"/>
  <c r="H1597" i="19"/>
  <c r="H1598" i="19"/>
  <c r="H1599" i="19"/>
  <c r="H1600" i="19"/>
  <c r="H1601" i="19"/>
  <c r="H1602" i="19"/>
  <c r="H1603" i="19"/>
  <c r="H1604" i="19"/>
  <c r="H1605" i="19"/>
  <c r="H1606" i="19"/>
  <c r="H1607" i="19"/>
  <c r="H1608" i="19"/>
  <c r="H1609" i="19"/>
  <c r="H1610" i="19"/>
  <c r="H1611" i="19"/>
  <c r="H1612" i="19"/>
  <c r="H1613" i="19"/>
  <c r="H1614" i="19"/>
  <c r="H1615" i="19"/>
  <c r="H1616" i="19"/>
  <c r="H1617" i="19"/>
  <c r="H1618" i="19"/>
  <c r="H1619" i="19"/>
  <c r="H1620" i="19"/>
  <c r="H1621" i="19"/>
  <c r="H1622" i="19"/>
  <c r="H1623" i="19"/>
  <c r="H1624" i="19"/>
  <c r="H1625" i="19"/>
  <c r="H1626" i="19"/>
  <c r="H1627" i="19"/>
  <c r="H1628" i="19"/>
  <c r="H1629" i="19"/>
  <c r="H1630" i="19"/>
  <c r="H1631" i="19"/>
  <c r="H1632" i="19"/>
  <c r="H1633" i="19"/>
  <c r="H1634" i="19"/>
  <c r="H1635" i="19"/>
  <c r="H1636" i="19"/>
  <c r="H1637" i="19"/>
  <c r="H1638" i="19"/>
  <c r="H1639" i="19"/>
  <c r="H1640" i="19"/>
  <c r="H1641" i="19"/>
  <c r="H1642" i="19"/>
  <c r="H1643" i="19"/>
  <c r="H1644" i="19"/>
  <c r="H1645" i="19"/>
  <c r="H1646" i="19"/>
  <c r="H1647" i="19"/>
  <c r="H1648" i="19"/>
  <c r="H1649" i="19"/>
  <c r="H1650" i="19"/>
  <c r="H1651" i="19"/>
  <c r="H1652" i="19"/>
  <c r="H1653" i="19"/>
  <c r="H1654" i="19"/>
  <c r="H1655" i="19"/>
  <c r="H1656" i="19"/>
  <c r="H1657" i="19"/>
  <c r="H1658" i="19"/>
  <c r="H1659" i="19"/>
  <c r="H1660" i="19"/>
  <c r="H1661" i="19"/>
  <c r="H1662" i="19"/>
  <c r="H1663" i="19"/>
  <c r="H1664" i="19"/>
  <c r="H1665" i="19"/>
  <c r="H1666" i="19"/>
  <c r="H1667" i="19"/>
  <c r="H1668" i="19"/>
  <c r="H1669" i="19"/>
  <c r="H1670" i="19"/>
  <c r="H1671" i="19"/>
  <c r="H1672" i="19"/>
  <c r="H1673" i="19"/>
  <c r="H1674" i="19"/>
  <c r="H1675" i="19"/>
  <c r="H1676" i="19"/>
  <c r="H1677" i="19"/>
  <c r="H1678" i="19"/>
  <c r="H1679" i="19"/>
  <c r="H1680" i="19"/>
  <c r="H1681" i="19"/>
  <c r="H1682" i="19"/>
  <c r="H1683" i="19"/>
  <c r="H1684" i="19"/>
  <c r="H1685" i="19"/>
  <c r="H1686" i="19"/>
  <c r="H1687" i="19"/>
  <c r="H1688" i="19"/>
  <c r="H1689" i="19"/>
  <c r="H1690" i="19"/>
  <c r="H1691" i="19"/>
  <c r="H1692" i="19"/>
  <c r="H1693" i="19"/>
  <c r="H1694" i="19"/>
  <c r="H1695" i="19"/>
  <c r="H1696" i="19"/>
  <c r="H1697" i="19"/>
  <c r="H1698" i="19"/>
  <c r="H1699" i="19"/>
  <c r="H1700" i="19"/>
  <c r="H1701" i="19"/>
  <c r="H1702" i="19"/>
  <c r="H1703" i="19"/>
  <c r="H1704" i="19"/>
  <c r="H1705" i="19"/>
  <c r="H1706" i="19"/>
  <c r="H1707" i="19"/>
  <c r="H1708" i="19"/>
  <c r="H1709" i="19"/>
  <c r="H1710" i="19"/>
  <c r="H1711" i="19"/>
  <c r="H1712" i="19"/>
  <c r="H1713" i="19"/>
  <c r="H1714" i="19"/>
  <c r="H1715" i="19"/>
  <c r="H1716" i="19"/>
  <c r="H1717" i="19"/>
  <c r="H1718" i="19"/>
  <c r="H1719" i="19"/>
  <c r="H1720" i="19"/>
  <c r="H1721" i="19"/>
  <c r="H1722" i="19"/>
  <c r="H1723" i="19"/>
  <c r="H1724" i="19"/>
  <c r="H1725" i="19"/>
  <c r="H1726" i="19"/>
  <c r="H1727" i="19"/>
  <c r="H1728" i="19"/>
  <c r="H1729" i="19"/>
  <c r="H1730" i="19"/>
  <c r="H1731" i="19"/>
  <c r="H1732" i="19"/>
  <c r="H1733" i="19"/>
  <c r="H1734" i="19"/>
  <c r="H1735" i="19"/>
  <c r="H1736" i="19"/>
  <c r="H1737" i="19"/>
  <c r="H1738" i="19"/>
  <c r="H1739" i="19"/>
  <c r="H1740" i="19"/>
  <c r="H1741" i="19"/>
  <c r="H1742" i="19"/>
  <c r="H1743" i="19"/>
  <c r="H1744" i="19"/>
  <c r="H1745" i="19"/>
  <c r="H1746" i="19"/>
  <c r="H1747" i="19"/>
  <c r="H1748" i="19"/>
  <c r="H1749" i="19"/>
  <c r="H1750" i="19"/>
  <c r="H1751" i="19"/>
  <c r="H1752" i="19"/>
  <c r="H1753" i="19"/>
  <c r="H1754" i="19"/>
  <c r="H1755" i="19"/>
  <c r="H1756" i="19"/>
  <c r="H1757" i="19"/>
  <c r="H1758" i="19"/>
  <c r="H1759" i="19"/>
  <c r="H1760" i="19"/>
  <c r="H1761" i="19"/>
  <c r="H1762" i="19"/>
  <c r="H1763" i="19"/>
  <c r="H1764" i="19"/>
  <c r="H1765" i="19"/>
  <c r="H1766" i="19"/>
  <c r="H1767" i="19"/>
  <c r="H1768" i="19"/>
  <c r="H1769" i="19"/>
  <c r="H1770" i="19"/>
  <c r="H1771" i="19"/>
  <c r="H1772" i="19"/>
  <c r="H1773" i="19"/>
  <c r="H1774" i="19"/>
  <c r="H1775" i="19"/>
  <c r="H1776" i="19"/>
  <c r="H1777" i="19"/>
  <c r="H1778" i="19"/>
  <c r="H1779" i="19"/>
  <c r="H1780" i="19"/>
  <c r="H1781" i="19"/>
  <c r="H1782" i="19"/>
  <c r="H1783" i="19"/>
  <c r="H1784" i="19"/>
  <c r="H1785" i="19"/>
  <c r="H1786" i="19"/>
  <c r="H1787" i="19"/>
  <c r="H1788" i="19"/>
  <c r="H1789" i="19"/>
  <c r="H1790" i="19"/>
  <c r="H1791" i="19"/>
  <c r="H1792" i="19"/>
  <c r="H1793" i="19"/>
  <c r="H1794" i="19"/>
  <c r="H1795" i="19"/>
  <c r="H1796" i="19"/>
  <c r="H1797" i="19"/>
  <c r="H1798" i="19"/>
  <c r="H1799" i="19"/>
  <c r="H1800" i="19"/>
  <c r="H1801" i="19"/>
  <c r="H1802" i="19"/>
  <c r="H1803" i="19"/>
  <c r="H1804" i="19"/>
  <c r="H1805" i="19"/>
  <c r="H1806" i="19"/>
  <c r="H1807" i="19"/>
  <c r="H1808" i="19"/>
  <c r="H1809" i="19"/>
  <c r="H1810" i="19"/>
  <c r="H1811" i="19"/>
  <c r="H1812" i="19"/>
  <c r="H1813" i="19"/>
  <c r="H1814" i="19"/>
  <c r="H1815" i="19"/>
  <c r="H1816" i="19"/>
  <c r="H1817" i="19"/>
  <c r="H1818" i="19"/>
  <c r="H1819" i="19"/>
  <c r="H1820" i="19"/>
  <c r="H1821" i="19"/>
  <c r="H1822" i="19"/>
  <c r="H1823" i="19"/>
  <c r="H1824" i="19"/>
  <c r="H1825" i="19"/>
  <c r="H1826" i="19"/>
  <c r="H1827" i="19"/>
  <c r="H1828" i="19"/>
  <c r="H1829" i="19"/>
  <c r="H1830" i="19"/>
  <c r="H1831" i="19"/>
  <c r="H1832" i="19"/>
  <c r="H1833" i="19"/>
  <c r="H1834" i="19"/>
  <c r="H1835" i="19"/>
  <c r="H1836" i="19"/>
  <c r="H1837" i="19"/>
  <c r="H1838" i="19"/>
  <c r="H1839" i="19"/>
  <c r="H1840" i="19"/>
  <c r="H1841" i="19"/>
  <c r="H1842" i="19"/>
  <c r="H1843" i="19"/>
  <c r="H1844" i="19"/>
  <c r="H1845" i="19"/>
  <c r="H1846" i="19"/>
  <c r="H1847" i="19"/>
  <c r="H1848" i="19"/>
  <c r="H1849" i="19"/>
  <c r="H1850" i="19"/>
  <c r="H1851" i="19"/>
  <c r="H1852" i="19"/>
  <c r="H1853" i="19"/>
  <c r="H1854" i="19"/>
  <c r="H1855" i="19"/>
  <c r="H1856" i="19"/>
  <c r="H1857" i="19"/>
  <c r="H1858" i="19"/>
  <c r="H1859" i="19"/>
  <c r="H1860" i="19"/>
  <c r="H1861" i="19"/>
  <c r="H1862" i="19"/>
  <c r="H1863" i="19"/>
  <c r="H1864" i="19"/>
  <c r="H1865" i="19"/>
  <c r="H1866" i="19"/>
  <c r="H1867" i="19"/>
  <c r="H1868" i="19"/>
  <c r="H1869" i="19"/>
  <c r="H1870" i="19"/>
  <c r="H1871" i="19"/>
  <c r="H1872" i="19"/>
  <c r="H1873" i="19"/>
  <c r="H1874" i="19"/>
  <c r="H1875" i="19"/>
  <c r="H1876" i="19"/>
  <c r="H1877" i="19"/>
  <c r="H1878" i="19"/>
  <c r="H1879" i="19"/>
  <c r="H1880" i="19"/>
  <c r="H1881" i="19"/>
  <c r="H1882" i="19"/>
  <c r="H1883" i="19"/>
  <c r="H1884" i="19"/>
  <c r="H1885" i="19"/>
  <c r="H1886" i="19"/>
  <c r="H1887" i="19"/>
  <c r="H1888" i="19"/>
  <c r="H1889" i="19"/>
  <c r="H1890" i="19"/>
  <c r="H1891" i="19"/>
  <c r="H1892" i="19"/>
  <c r="H1893" i="19"/>
  <c r="H1894" i="19"/>
  <c r="H1895" i="19"/>
  <c r="H1896" i="19"/>
  <c r="H1897" i="19"/>
  <c r="H1898" i="19"/>
  <c r="H1899" i="19"/>
  <c r="H1900" i="19"/>
  <c r="H1901" i="19"/>
  <c r="H1902" i="19"/>
  <c r="H1903" i="19"/>
  <c r="H1904" i="19"/>
  <c r="H1905" i="19"/>
  <c r="H1906" i="19"/>
  <c r="H1907" i="19"/>
  <c r="H1908" i="19"/>
  <c r="H1909" i="19"/>
  <c r="H1910" i="19"/>
  <c r="H1911" i="19"/>
  <c r="H1912" i="19"/>
  <c r="H1913" i="19"/>
  <c r="H1914" i="19"/>
  <c r="H1915" i="19"/>
  <c r="H1916" i="19"/>
  <c r="H1917" i="19"/>
  <c r="H1918" i="19"/>
  <c r="H1919" i="19"/>
  <c r="H1920" i="19"/>
  <c r="H1921" i="19"/>
  <c r="H1922" i="19"/>
  <c r="H1923" i="19"/>
  <c r="H1924" i="19"/>
  <c r="H1925" i="19"/>
  <c r="H1926" i="19"/>
  <c r="H1927" i="19"/>
  <c r="H1928" i="19"/>
  <c r="H1929" i="19"/>
  <c r="H1930" i="19"/>
  <c r="H1931" i="19"/>
  <c r="H1932" i="19"/>
  <c r="H1933" i="19"/>
  <c r="H1934" i="19"/>
  <c r="H1935" i="19"/>
  <c r="H1936" i="19"/>
  <c r="H1937" i="19"/>
  <c r="H1938" i="19"/>
  <c r="H1939" i="19"/>
  <c r="H1940" i="19"/>
  <c r="H1941" i="19"/>
  <c r="H1942" i="19"/>
  <c r="H1943" i="19"/>
  <c r="H1944" i="19"/>
  <c r="H1945" i="19"/>
  <c r="H1946" i="19"/>
  <c r="H1947" i="19"/>
  <c r="H1948" i="19"/>
  <c r="H1949" i="19"/>
  <c r="H1950" i="19"/>
  <c r="H1951" i="19"/>
  <c r="H1952" i="19"/>
  <c r="H1953" i="19"/>
  <c r="H1954" i="19"/>
  <c r="H1955" i="19"/>
  <c r="H1956" i="19"/>
  <c r="H1957" i="19"/>
  <c r="H1958" i="19"/>
  <c r="H1959" i="19"/>
  <c r="H1960" i="19"/>
  <c r="H1961" i="19"/>
  <c r="B17" i="20"/>
  <c r="B16" i="20"/>
  <c r="B6" i="20"/>
  <c r="B7" i="20"/>
  <c r="B8" i="20"/>
  <c r="B9" i="20"/>
  <c r="B5" i="20"/>
  <c r="K4" i="19" l="1"/>
  <c r="K3" i="19"/>
  <c r="K14" i="19"/>
  <c r="K12" i="19"/>
  <c r="K11" i="19"/>
  <c r="K10" i="19"/>
  <c r="K9" i="19"/>
  <c r="K8" i="19"/>
  <c r="K7" i="19"/>
  <c r="K15" i="19"/>
  <c r="K6" i="19"/>
  <c r="K5" i="19"/>
  <c r="K34" i="20"/>
  <c r="K22" i="20"/>
  <c r="K10" i="20"/>
  <c r="K2" i="19"/>
  <c r="K33" i="20"/>
  <c r="K21" i="20"/>
  <c r="K9" i="20"/>
  <c r="K32" i="20"/>
  <c r="K20" i="20"/>
  <c r="K8" i="20"/>
  <c r="K31" i="20"/>
  <c r="K19" i="20"/>
  <c r="K7" i="20"/>
  <c r="K2" i="20"/>
  <c r="K30" i="20"/>
  <c r="K18" i="20"/>
  <c r="K6" i="20"/>
  <c r="K41" i="20"/>
  <c r="K29" i="20"/>
  <c r="K17" i="20"/>
  <c r="K5" i="20"/>
  <c r="K40" i="20"/>
  <c r="K28" i="20"/>
  <c r="K16" i="20"/>
  <c r="K4" i="20"/>
  <c r="K39" i="20"/>
  <c r="K27" i="20"/>
  <c r="K15" i="20"/>
  <c r="K3" i="20"/>
  <c r="K38" i="20"/>
  <c r="K26" i="20"/>
  <c r="K14" i="20"/>
  <c r="K37" i="20"/>
  <c r="K25" i="20"/>
  <c r="K13" i="20"/>
  <c r="K36" i="20"/>
  <c r="K24" i="20"/>
  <c r="K12" i="20"/>
  <c r="K35" i="20"/>
  <c r="K23" i="20"/>
  <c r="K11" i="20"/>
  <c r="C649" i="23"/>
  <c r="N5" i="28" s="1"/>
  <c r="M5" i="28"/>
  <c r="M9" i="28" a="1"/>
  <c r="M9" i="28" s="1"/>
  <c r="K9" i="28" s="1"/>
  <c r="G649" i="23"/>
  <c r="H649" i="23"/>
  <c r="K4" i="5"/>
  <c r="CG4" i="1"/>
  <c r="CG5" i="1"/>
  <c r="CG6" i="1"/>
  <c r="CG7" i="1"/>
  <c r="CG8" i="1"/>
  <c r="CG9" i="1"/>
  <c r="CG10" i="1"/>
  <c r="CG11" i="1"/>
  <c r="CG12" i="1"/>
  <c r="CG13" i="1"/>
  <c r="CG14" i="1"/>
  <c r="D22" i="5" s="1"/>
  <c r="CG15" i="1"/>
  <c r="CG16" i="1"/>
  <c r="CG17" i="1"/>
  <c r="CG18" i="1"/>
  <c r="CG19" i="1"/>
  <c r="CG20" i="1"/>
  <c r="CG21" i="1"/>
  <c r="CG22" i="1"/>
  <c r="CG23" i="1"/>
  <c r="CG24" i="1"/>
  <c r="CG25" i="1"/>
  <c r="CG26" i="1"/>
  <c r="CG27" i="1"/>
  <c r="CG28" i="1"/>
  <c r="CG29" i="1"/>
  <c r="CG30" i="1"/>
  <c r="CG31" i="1"/>
  <c r="CG32" i="1"/>
  <c r="CG33" i="1"/>
  <c r="CG34" i="1"/>
  <c r="CG35" i="1"/>
  <c r="CG36" i="1"/>
  <c r="CG37" i="1"/>
  <c r="CG38" i="1"/>
  <c r="CG39" i="1"/>
  <c r="CG40" i="1"/>
  <c r="CG41" i="1"/>
  <c r="CG42" i="1"/>
  <c r="CG3" i="1"/>
  <c r="D7" i="5"/>
  <c r="B9" i="5"/>
  <c r="C30" i="5"/>
  <c r="B30" i="5"/>
  <c r="C29" i="5"/>
  <c r="B29" i="5"/>
  <c r="C22" i="5"/>
  <c r="A22" i="5"/>
  <c r="C15" i="5"/>
  <c r="C26" i="5"/>
  <c r="A26" i="5"/>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3" i="1"/>
  <c r="C24" i="5"/>
  <c r="A24" i="5"/>
  <c r="D3" i="3"/>
  <c r="E3" i="3" s="1"/>
  <c r="D4" i="3"/>
  <c r="E4" i="3" s="1"/>
  <c r="D5" i="3"/>
  <c r="E5" i="3" s="1"/>
  <c r="D6" i="3"/>
  <c r="E6" i="3" s="1"/>
  <c r="D7" i="3"/>
  <c r="E7" i="3" s="1"/>
  <c r="D8" i="3"/>
  <c r="E8" i="3" s="1"/>
  <c r="D9" i="3"/>
  <c r="E9" i="3" s="1"/>
  <c r="D10" i="3"/>
  <c r="E10" i="3" s="1"/>
  <c r="D11" i="3"/>
  <c r="E11" i="3" s="1"/>
  <c r="D12" i="3"/>
  <c r="E12" i="3" s="1"/>
  <c r="D13" i="3"/>
  <c r="E13" i="3" s="1"/>
  <c r="D14" i="3"/>
  <c r="E14" i="3" s="1"/>
  <c r="D15" i="3"/>
  <c r="E15" i="3" s="1"/>
  <c r="D16" i="3"/>
  <c r="E16" i="3" s="1"/>
  <c r="D17" i="3"/>
  <c r="E17" i="3" s="1"/>
  <c r="D18" i="3"/>
  <c r="E18" i="3" s="1"/>
  <c r="D19" i="3"/>
  <c r="E19" i="3" s="1"/>
  <c r="D20" i="3"/>
  <c r="E20" i="3" s="1"/>
  <c r="D21" i="3"/>
  <c r="E21" i="3" s="1"/>
  <c r="D22" i="3"/>
  <c r="E22" i="3" s="1"/>
  <c r="D23" i="3"/>
  <c r="E23" i="3" s="1"/>
  <c r="D24" i="3"/>
  <c r="E24" i="3" s="1"/>
  <c r="D25" i="3"/>
  <c r="E25" i="3" s="1"/>
  <c r="D26" i="3"/>
  <c r="E26" i="3" s="1"/>
  <c r="D27" i="3"/>
  <c r="E27" i="3" s="1"/>
  <c r="D28" i="3"/>
  <c r="E28" i="3" s="1"/>
  <c r="D29" i="3"/>
  <c r="E29" i="3" s="1"/>
  <c r="D30" i="3"/>
  <c r="E30" i="3" s="1"/>
  <c r="D31" i="3"/>
  <c r="E31" i="3" s="1"/>
  <c r="D32" i="3"/>
  <c r="E32" i="3" s="1"/>
  <c r="D33" i="3"/>
  <c r="E33" i="3" s="1"/>
  <c r="D34" i="3"/>
  <c r="E34" i="3" s="1"/>
  <c r="D35" i="3"/>
  <c r="E35" i="3" s="1"/>
  <c r="D36" i="3"/>
  <c r="E36" i="3" s="1"/>
  <c r="D37" i="3"/>
  <c r="E37" i="3" s="1"/>
  <c r="D38" i="3"/>
  <c r="E38" i="3" s="1"/>
  <c r="D39" i="3"/>
  <c r="E39" i="3" s="1"/>
  <c r="D40" i="3"/>
  <c r="E40" i="3" s="1"/>
  <c r="D41" i="3"/>
  <c r="E41" i="3" s="1"/>
  <c r="D42" i="3"/>
  <c r="E42" i="3" s="1"/>
  <c r="D43" i="3"/>
  <c r="E43" i="3" s="1"/>
  <c r="D44" i="3"/>
  <c r="E44" i="3" s="1"/>
  <c r="D45" i="3"/>
  <c r="E45" i="3" s="1"/>
  <c r="D46" i="3"/>
  <c r="E46" i="3" s="1"/>
  <c r="D47" i="3"/>
  <c r="E47" i="3" s="1"/>
  <c r="D48" i="3"/>
  <c r="E48" i="3" s="1"/>
  <c r="D49" i="3"/>
  <c r="E49" i="3" s="1"/>
  <c r="D50" i="3"/>
  <c r="E50" i="3" s="1"/>
  <c r="D51" i="3"/>
  <c r="E51" i="3" s="1"/>
  <c r="D52" i="3"/>
  <c r="E52" i="3" s="1"/>
  <c r="D53" i="3"/>
  <c r="E53" i="3" s="1"/>
  <c r="D54" i="3"/>
  <c r="E54" i="3" s="1"/>
  <c r="D55" i="3"/>
  <c r="E55" i="3" s="1"/>
  <c r="D56" i="3"/>
  <c r="E56" i="3" s="1"/>
  <c r="D57" i="3"/>
  <c r="E57" i="3" s="1"/>
  <c r="D58" i="3"/>
  <c r="E58" i="3" s="1"/>
  <c r="D59" i="3"/>
  <c r="E59" i="3" s="1"/>
  <c r="D60" i="3"/>
  <c r="E60" i="3" s="1"/>
  <c r="D61" i="3"/>
  <c r="E61" i="3" s="1"/>
  <c r="D62" i="3"/>
  <c r="E62" i="3" s="1"/>
  <c r="D63" i="3"/>
  <c r="E63" i="3" s="1"/>
  <c r="D64" i="3"/>
  <c r="E64" i="3" s="1"/>
  <c r="D65" i="3"/>
  <c r="E65" i="3" s="1"/>
  <c r="D66" i="3"/>
  <c r="E66" i="3" s="1"/>
  <c r="D67" i="3"/>
  <c r="E67" i="3" s="1"/>
  <c r="D68" i="3"/>
  <c r="E68" i="3" s="1"/>
  <c r="D69" i="3"/>
  <c r="E69" i="3" s="1"/>
  <c r="D70" i="3"/>
  <c r="E70" i="3" s="1"/>
  <c r="D71" i="3"/>
  <c r="E71" i="3" s="1"/>
  <c r="D72" i="3"/>
  <c r="E72" i="3" s="1"/>
  <c r="D73" i="3"/>
  <c r="E73" i="3" s="1"/>
  <c r="D74" i="3"/>
  <c r="E74" i="3" s="1"/>
  <c r="D75" i="3"/>
  <c r="E75" i="3" s="1"/>
  <c r="D76" i="3"/>
  <c r="E76" i="3" s="1"/>
  <c r="D77" i="3"/>
  <c r="E77" i="3" s="1"/>
  <c r="D78" i="3"/>
  <c r="E78" i="3" s="1"/>
  <c r="D79" i="3"/>
  <c r="E79" i="3" s="1"/>
  <c r="D80" i="3"/>
  <c r="E80" i="3" s="1"/>
  <c r="D81" i="3"/>
  <c r="E81" i="3" s="1"/>
  <c r="D82" i="3"/>
  <c r="E82" i="3" s="1"/>
  <c r="D83" i="3"/>
  <c r="E83" i="3" s="1"/>
  <c r="D84" i="3"/>
  <c r="E84" i="3" s="1"/>
  <c r="D85" i="3"/>
  <c r="E85" i="3" s="1"/>
  <c r="D86" i="3"/>
  <c r="E86" i="3" s="1"/>
  <c r="D87" i="3"/>
  <c r="E87" i="3" s="1"/>
  <c r="D88" i="3"/>
  <c r="E88" i="3" s="1"/>
  <c r="D89" i="3"/>
  <c r="E89" i="3" s="1"/>
  <c r="D90" i="3"/>
  <c r="E90" i="3" s="1"/>
  <c r="D91" i="3"/>
  <c r="E91" i="3" s="1"/>
  <c r="D92" i="3"/>
  <c r="E92" i="3" s="1"/>
  <c r="D93" i="3"/>
  <c r="E93" i="3" s="1"/>
  <c r="D94" i="3"/>
  <c r="E94" i="3" s="1"/>
  <c r="D95" i="3"/>
  <c r="E95" i="3" s="1"/>
  <c r="D96" i="3"/>
  <c r="E96" i="3" s="1"/>
  <c r="D97" i="3"/>
  <c r="E97" i="3" s="1"/>
  <c r="D98" i="3"/>
  <c r="E98" i="3" s="1"/>
  <c r="D99" i="3"/>
  <c r="E99" i="3" s="1"/>
  <c r="D100" i="3"/>
  <c r="E100" i="3" s="1"/>
  <c r="D101" i="3"/>
  <c r="E101" i="3" s="1"/>
  <c r="D102" i="3"/>
  <c r="E102" i="3" s="1"/>
  <c r="D103" i="3"/>
  <c r="E103" i="3" s="1"/>
  <c r="D104" i="3"/>
  <c r="E104" i="3" s="1"/>
  <c r="D105" i="3"/>
  <c r="E105" i="3" s="1"/>
  <c r="D106" i="3"/>
  <c r="E106" i="3" s="1"/>
  <c r="D107" i="3"/>
  <c r="E107" i="3" s="1"/>
  <c r="D108" i="3"/>
  <c r="E108" i="3" s="1"/>
  <c r="D109" i="3"/>
  <c r="E109" i="3" s="1"/>
  <c r="D110" i="3"/>
  <c r="E110" i="3" s="1"/>
  <c r="D111" i="3"/>
  <c r="E111" i="3" s="1"/>
  <c r="D112" i="3"/>
  <c r="E112" i="3" s="1"/>
  <c r="D113" i="3"/>
  <c r="E113" i="3" s="1"/>
  <c r="D114" i="3"/>
  <c r="E114" i="3" s="1"/>
  <c r="D115" i="3"/>
  <c r="E115" i="3" s="1"/>
  <c r="D116" i="3"/>
  <c r="E116" i="3" s="1"/>
  <c r="D117" i="3"/>
  <c r="E117" i="3" s="1"/>
  <c r="D118" i="3"/>
  <c r="E118" i="3" s="1"/>
  <c r="D119" i="3"/>
  <c r="E119" i="3" s="1"/>
  <c r="D120" i="3"/>
  <c r="E120" i="3" s="1"/>
  <c r="D121" i="3"/>
  <c r="E121" i="3" s="1"/>
  <c r="D122" i="3"/>
  <c r="E122" i="3" s="1"/>
  <c r="D123" i="3"/>
  <c r="E123" i="3" s="1"/>
  <c r="D124" i="3"/>
  <c r="E124" i="3" s="1"/>
  <c r="D125" i="3"/>
  <c r="E125" i="3" s="1"/>
  <c r="D126" i="3"/>
  <c r="E126" i="3" s="1"/>
  <c r="D127" i="3"/>
  <c r="E127" i="3" s="1"/>
  <c r="D128" i="3"/>
  <c r="E128" i="3" s="1"/>
  <c r="D129" i="3"/>
  <c r="E129" i="3" s="1"/>
  <c r="D130" i="3"/>
  <c r="E130" i="3" s="1"/>
  <c r="D131" i="3"/>
  <c r="E131" i="3" s="1"/>
  <c r="D132" i="3"/>
  <c r="E132" i="3" s="1"/>
  <c r="D133" i="3"/>
  <c r="E133" i="3" s="1"/>
  <c r="D134" i="3"/>
  <c r="E134" i="3" s="1"/>
  <c r="D135" i="3"/>
  <c r="E135" i="3" s="1"/>
  <c r="D136" i="3"/>
  <c r="E136" i="3" s="1"/>
  <c r="D137" i="3"/>
  <c r="E137" i="3" s="1"/>
  <c r="D138" i="3"/>
  <c r="E138" i="3" s="1"/>
  <c r="D139" i="3"/>
  <c r="E139" i="3" s="1"/>
  <c r="D140" i="3"/>
  <c r="E140" i="3" s="1"/>
  <c r="D141" i="3"/>
  <c r="E141" i="3" s="1"/>
  <c r="D142" i="3"/>
  <c r="E142" i="3" s="1"/>
  <c r="D143" i="3"/>
  <c r="E143" i="3" s="1"/>
  <c r="D144" i="3"/>
  <c r="E144" i="3" s="1"/>
  <c r="D145" i="3"/>
  <c r="E145" i="3" s="1"/>
  <c r="D146" i="3"/>
  <c r="E146" i="3" s="1"/>
  <c r="D147" i="3"/>
  <c r="E147" i="3" s="1"/>
  <c r="D148" i="3"/>
  <c r="E148" i="3" s="1"/>
  <c r="D149" i="3"/>
  <c r="E149" i="3" s="1"/>
  <c r="D150" i="3"/>
  <c r="E150" i="3" s="1"/>
  <c r="D151" i="3"/>
  <c r="E151" i="3" s="1"/>
  <c r="D152" i="3"/>
  <c r="E152" i="3" s="1"/>
  <c r="D153" i="3"/>
  <c r="E153" i="3" s="1"/>
  <c r="D154" i="3"/>
  <c r="E154" i="3" s="1"/>
  <c r="D155" i="3"/>
  <c r="E155" i="3" s="1"/>
  <c r="D156" i="3"/>
  <c r="E156" i="3" s="1"/>
  <c r="D157" i="3"/>
  <c r="E157" i="3" s="1"/>
  <c r="D158" i="3"/>
  <c r="E158" i="3" s="1"/>
  <c r="D159" i="3"/>
  <c r="E159" i="3" s="1"/>
  <c r="D160" i="3"/>
  <c r="E160" i="3" s="1"/>
  <c r="D161" i="3"/>
  <c r="E161" i="3" s="1"/>
  <c r="D162" i="3"/>
  <c r="E162" i="3" s="1"/>
  <c r="D163" i="3"/>
  <c r="E163" i="3" s="1"/>
  <c r="D164" i="3"/>
  <c r="E164" i="3" s="1"/>
  <c r="D165" i="3"/>
  <c r="E165" i="3" s="1"/>
  <c r="D166" i="3"/>
  <c r="E166" i="3" s="1"/>
  <c r="D167" i="3"/>
  <c r="E167" i="3" s="1"/>
  <c r="D168" i="3"/>
  <c r="E168" i="3" s="1"/>
  <c r="D169" i="3"/>
  <c r="E169" i="3" s="1"/>
  <c r="D170" i="3"/>
  <c r="E170" i="3" s="1"/>
  <c r="D171" i="3"/>
  <c r="E171" i="3" s="1"/>
  <c r="D172" i="3"/>
  <c r="E172" i="3" s="1"/>
  <c r="D173" i="3"/>
  <c r="E173" i="3" s="1"/>
  <c r="D174" i="3"/>
  <c r="E174" i="3" s="1"/>
  <c r="D175" i="3"/>
  <c r="E175" i="3" s="1"/>
  <c r="D176" i="3"/>
  <c r="E176" i="3" s="1"/>
  <c r="D177" i="3"/>
  <c r="E177" i="3" s="1"/>
  <c r="D178" i="3"/>
  <c r="E178" i="3" s="1"/>
  <c r="D179" i="3"/>
  <c r="E179" i="3" s="1"/>
  <c r="D180" i="3"/>
  <c r="E180" i="3" s="1"/>
  <c r="D181" i="3"/>
  <c r="E181" i="3" s="1"/>
  <c r="D182" i="3"/>
  <c r="E182" i="3" s="1"/>
  <c r="D183" i="3"/>
  <c r="E183" i="3" s="1"/>
  <c r="D184" i="3"/>
  <c r="E184" i="3" s="1"/>
  <c r="D185" i="3"/>
  <c r="E185" i="3" s="1"/>
  <c r="D186" i="3"/>
  <c r="E186" i="3" s="1"/>
  <c r="D187" i="3"/>
  <c r="E187" i="3" s="1"/>
  <c r="D188" i="3"/>
  <c r="E188" i="3" s="1"/>
  <c r="D189" i="3"/>
  <c r="E189" i="3" s="1"/>
  <c r="D190" i="3"/>
  <c r="E190" i="3" s="1"/>
  <c r="D191" i="3"/>
  <c r="E191" i="3" s="1"/>
  <c r="D192" i="3"/>
  <c r="E192" i="3" s="1"/>
  <c r="D193" i="3"/>
  <c r="E193" i="3" s="1"/>
  <c r="D194" i="3"/>
  <c r="E194" i="3" s="1"/>
  <c r="D195" i="3"/>
  <c r="E195" i="3" s="1"/>
  <c r="D196" i="3"/>
  <c r="E196" i="3" s="1"/>
  <c r="D197" i="3"/>
  <c r="E197" i="3" s="1"/>
  <c r="D198" i="3"/>
  <c r="E198" i="3" s="1"/>
  <c r="D199" i="3"/>
  <c r="E199" i="3" s="1"/>
  <c r="D200" i="3"/>
  <c r="E200" i="3" s="1"/>
  <c r="D201" i="3"/>
  <c r="E201" i="3" s="1"/>
  <c r="D202" i="3"/>
  <c r="E202" i="3" s="1"/>
  <c r="D203" i="3"/>
  <c r="E203" i="3" s="1"/>
  <c r="D204" i="3"/>
  <c r="E204" i="3" s="1"/>
  <c r="D205" i="3"/>
  <c r="E205" i="3" s="1"/>
  <c r="D206" i="3"/>
  <c r="E206" i="3" s="1"/>
  <c r="D207" i="3"/>
  <c r="E207" i="3" s="1"/>
  <c r="D208" i="3"/>
  <c r="E208" i="3" s="1"/>
  <c r="D209" i="3"/>
  <c r="E209" i="3" s="1"/>
  <c r="D210" i="3"/>
  <c r="E210" i="3" s="1"/>
  <c r="D211" i="3"/>
  <c r="E211" i="3" s="1"/>
  <c r="D212" i="3"/>
  <c r="E212" i="3" s="1"/>
  <c r="D213" i="3"/>
  <c r="E213" i="3" s="1"/>
  <c r="D214" i="3"/>
  <c r="E214" i="3" s="1"/>
  <c r="D215" i="3"/>
  <c r="E215" i="3" s="1"/>
  <c r="D216" i="3"/>
  <c r="E216" i="3" s="1"/>
  <c r="D217" i="3"/>
  <c r="E217" i="3" s="1"/>
  <c r="D218" i="3"/>
  <c r="E218" i="3" s="1"/>
  <c r="D219" i="3"/>
  <c r="E219" i="3" s="1"/>
  <c r="D220" i="3"/>
  <c r="E220" i="3" s="1"/>
  <c r="D221" i="3"/>
  <c r="E221" i="3" s="1"/>
  <c r="D222" i="3"/>
  <c r="E222" i="3" s="1"/>
  <c r="D223" i="3"/>
  <c r="E223" i="3" s="1"/>
  <c r="D224" i="3"/>
  <c r="E224" i="3" s="1"/>
  <c r="D225" i="3"/>
  <c r="E225" i="3" s="1"/>
  <c r="D226" i="3"/>
  <c r="E226" i="3" s="1"/>
  <c r="D227" i="3"/>
  <c r="E227" i="3" s="1"/>
  <c r="D228" i="3"/>
  <c r="E228" i="3" s="1"/>
  <c r="D229" i="3"/>
  <c r="E229" i="3" s="1"/>
  <c r="D230" i="3"/>
  <c r="E230" i="3" s="1"/>
  <c r="D231" i="3"/>
  <c r="E231" i="3" s="1"/>
  <c r="D232" i="3"/>
  <c r="E232" i="3" s="1"/>
  <c r="D233" i="3"/>
  <c r="E233" i="3" s="1"/>
  <c r="D234" i="3"/>
  <c r="E234" i="3" s="1"/>
  <c r="D235" i="3"/>
  <c r="E235" i="3" s="1"/>
  <c r="D236" i="3"/>
  <c r="E236" i="3" s="1"/>
  <c r="D237" i="3"/>
  <c r="E237" i="3" s="1"/>
  <c r="D238" i="3"/>
  <c r="E238" i="3" s="1"/>
  <c r="D239" i="3"/>
  <c r="E239" i="3" s="1"/>
  <c r="D240" i="3"/>
  <c r="E240" i="3" s="1"/>
  <c r="D241" i="3"/>
  <c r="E241" i="3" s="1"/>
  <c r="D242" i="3"/>
  <c r="E242" i="3" s="1"/>
  <c r="D243" i="3"/>
  <c r="E243" i="3" s="1"/>
  <c r="D244" i="3"/>
  <c r="E244" i="3" s="1"/>
  <c r="D245" i="3"/>
  <c r="E245" i="3" s="1"/>
  <c r="D246" i="3"/>
  <c r="E246" i="3" s="1"/>
  <c r="D247" i="3"/>
  <c r="E247" i="3" s="1"/>
  <c r="D248" i="3"/>
  <c r="E248" i="3" s="1"/>
  <c r="D249" i="3"/>
  <c r="E249" i="3" s="1"/>
  <c r="D250" i="3"/>
  <c r="E250" i="3" s="1"/>
  <c r="D251" i="3"/>
  <c r="E251" i="3" s="1"/>
  <c r="D252" i="3"/>
  <c r="E252" i="3" s="1"/>
  <c r="D253" i="3"/>
  <c r="E253" i="3" s="1"/>
  <c r="D254" i="3"/>
  <c r="E254" i="3" s="1"/>
  <c r="D255" i="3"/>
  <c r="E255" i="3" s="1"/>
  <c r="D256" i="3"/>
  <c r="E256" i="3" s="1"/>
  <c r="D257" i="3"/>
  <c r="E257" i="3" s="1"/>
  <c r="D258" i="3"/>
  <c r="E258" i="3" s="1"/>
  <c r="D259" i="3"/>
  <c r="E259" i="3" s="1"/>
  <c r="D260" i="3"/>
  <c r="E260" i="3" s="1"/>
  <c r="D261" i="3"/>
  <c r="E261" i="3" s="1"/>
  <c r="D262" i="3"/>
  <c r="E262" i="3" s="1"/>
  <c r="D263" i="3"/>
  <c r="E263" i="3" s="1"/>
  <c r="D264" i="3"/>
  <c r="E264" i="3" s="1"/>
  <c r="D265" i="3"/>
  <c r="E265" i="3" s="1"/>
  <c r="D266" i="3"/>
  <c r="E266" i="3" s="1"/>
  <c r="D267" i="3"/>
  <c r="E267" i="3" s="1"/>
  <c r="D268" i="3"/>
  <c r="E268" i="3" s="1"/>
  <c r="D269" i="3"/>
  <c r="E269" i="3" s="1"/>
  <c r="D270" i="3"/>
  <c r="E270" i="3" s="1"/>
  <c r="D271" i="3"/>
  <c r="E271" i="3" s="1"/>
  <c r="D272" i="3"/>
  <c r="E272" i="3" s="1"/>
  <c r="D273" i="3"/>
  <c r="E273" i="3" s="1"/>
  <c r="D274" i="3"/>
  <c r="E274" i="3" s="1"/>
  <c r="D275" i="3"/>
  <c r="E275" i="3" s="1"/>
  <c r="D276" i="3"/>
  <c r="E276" i="3" s="1"/>
  <c r="D277" i="3"/>
  <c r="E277" i="3" s="1"/>
  <c r="D278" i="3"/>
  <c r="E278" i="3" s="1"/>
  <c r="D279" i="3"/>
  <c r="E279" i="3" s="1"/>
  <c r="D280" i="3"/>
  <c r="E280" i="3" s="1"/>
  <c r="D281" i="3"/>
  <c r="E281" i="3" s="1"/>
  <c r="D282" i="3"/>
  <c r="E282" i="3" s="1"/>
  <c r="D283" i="3"/>
  <c r="E283" i="3" s="1"/>
  <c r="D284" i="3"/>
  <c r="E284" i="3" s="1"/>
  <c r="D285" i="3"/>
  <c r="E285" i="3" s="1"/>
  <c r="D286" i="3"/>
  <c r="E286" i="3" s="1"/>
  <c r="D287" i="3"/>
  <c r="E287" i="3" s="1"/>
  <c r="D288" i="3"/>
  <c r="E288" i="3" s="1"/>
  <c r="D289" i="3"/>
  <c r="E289" i="3" s="1"/>
  <c r="D290" i="3"/>
  <c r="E290" i="3" s="1"/>
  <c r="D291" i="3"/>
  <c r="E291" i="3" s="1"/>
  <c r="D292" i="3"/>
  <c r="E292" i="3" s="1"/>
  <c r="D293" i="3"/>
  <c r="E293" i="3" s="1"/>
  <c r="D294" i="3"/>
  <c r="E294" i="3" s="1"/>
  <c r="D295" i="3"/>
  <c r="E295" i="3" s="1"/>
  <c r="D296" i="3"/>
  <c r="E296" i="3" s="1"/>
  <c r="D297" i="3"/>
  <c r="E297" i="3" s="1"/>
  <c r="D298" i="3"/>
  <c r="E298" i="3" s="1"/>
  <c r="D299" i="3"/>
  <c r="E299" i="3" s="1"/>
  <c r="D300" i="3"/>
  <c r="E300" i="3" s="1"/>
  <c r="D301" i="3"/>
  <c r="E301" i="3" s="1"/>
  <c r="D302" i="3"/>
  <c r="E302" i="3" s="1"/>
  <c r="D303" i="3"/>
  <c r="E303" i="3" s="1"/>
  <c r="D304" i="3"/>
  <c r="E304" i="3" s="1"/>
  <c r="D305" i="3"/>
  <c r="E305" i="3" s="1"/>
  <c r="D306" i="3"/>
  <c r="E306" i="3" s="1"/>
  <c r="D307" i="3"/>
  <c r="E307" i="3" s="1"/>
  <c r="D308" i="3"/>
  <c r="E308" i="3" s="1"/>
  <c r="D309" i="3"/>
  <c r="E309" i="3" s="1"/>
  <c r="D310" i="3"/>
  <c r="E310" i="3" s="1"/>
  <c r="D311" i="3"/>
  <c r="E311" i="3" s="1"/>
  <c r="D312" i="3"/>
  <c r="E312" i="3" s="1"/>
  <c r="D313" i="3"/>
  <c r="E313" i="3" s="1"/>
  <c r="D314" i="3"/>
  <c r="E314" i="3" s="1"/>
  <c r="D315" i="3"/>
  <c r="E315" i="3" s="1"/>
  <c r="D316" i="3"/>
  <c r="E316" i="3" s="1"/>
  <c r="D317" i="3"/>
  <c r="E317" i="3" s="1"/>
  <c r="D318" i="3"/>
  <c r="E318" i="3" s="1"/>
  <c r="D319" i="3"/>
  <c r="E319" i="3" s="1"/>
  <c r="D320" i="3"/>
  <c r="E320" i="3" s="1"/>
  <c r="D321" i="3"/>
  <c r="E321" i="3" s="1"/>
  <c r="D322" i="3"/>
  <c r="E322" i="3" s="1"/>
  <c r="D323" i="3"/>
  <c r="E323" i="3" s="1"/>
  <c r="D324" i="3"/>
  <c r="E324" i="3" s="1"/>
  <c r="D325" i="3"/>
  <c r="E325" i="3" s="1"/>
  <c r="D326" i="3"/>
  <c r="E326" i="3" s="1"/>
  <c r="D327" i="3"/>
  <c r="E327" i="3" s="1"/>
  <c r="D328" i="3"/>
  <c r="E328" i="3" s="1"/>
  <c r="D329" i="3"/>
  <c r="E329" i="3" s="1"/>
  <c r="D330" i="3"/>
  <c r="E330" i="3" s="1"/>
  <c r="D331" i="3"/>
  <c r="E331" i="3" s="1"/>
  <c r="D332" i="3"/>
  <c r="E332" i="3" s="1"/>
  <c r="D333" i="3"/>
  <c r="E333" i="3" s="1"/>
  <c r="D334" i="3"/>
  <c r="E334" i="3" s="1"/>
  <c r="D335" i="3"/>
  <c r="E335" i="3" s="1"/>
  <c r="D336" i="3"/>
  <c r="E336" i="3" s="1"/>
  <c r="D337" i="3"/>
  <c r="E337" i="3" s="1"/>
  <c r="D338" i="3"/>
  <c r="E338" i="3" s="1"/>
  <c r="D339" i="3"/>
  <c r="E339" i="3" s="1"/>
  <c r="D340" i="3"/>
  <c r="E340" i="3" s="1"/>
  <c r="D341" i="3"/>
  <c r="E341" i="3" s="1"/>
  <c r="D342" i="3"/>
  <c r="E342" i="3" s="1"/>
  <c r="D343" i="3"/>
  <c r="E343" i="3" s="1"/>
  <c r="D344" i="3"/>
  <c r="E344" i="3" s="1"/>
  <c r="D345" i="3"/>
  <c r="E345" i="3" s="1"/>
  <c r="D346" i="3"/>
  <c r="E346" i="3" s="1"/>
  <c r="D347" i="3"/>
  <c r="E347" i="3" s="1"/>
  <c r="D348" i="3"/>
  <c r="E348" i="3" s="1"/>
  <c r="D349" i="3"/>
  <c r="E349" i="3" s="1"/>
  <c r="D350" i="3"/>
  <c r="E350" i="3" s="1"/>
  <c r="D351" i="3"/>
  <c r="E351" i="3" s="1"/>
  <c r="D352" i="3"/>
  <c r="E352" i="3" s="1"/>
  <c r="D353" i="3"/>
  <c r="E353" i="3" s="1"/>
  <c r="D354" i="3"/>
  <c r="E354" i="3" s="1"/>
  <c r="D355" i="3"/>
  <c r="E355" i="3" s="1"/>
  <c r="D356" i="3"/>
  <c r="E356" i="3" s="1"/>
  <c r="D357" i="3"/>
  <c r="E357" i="3" s="1"/>
  <c r="D358" i="3"/>
  <c r="E358" i="3" s="1"/>
  <c r="D359" i="3"/>
  <c r="E359" i="3" s="1"/>
  <c r="D360" i="3"/>
  <c r="E360" i="3" s="1"/>
  <c r="D361" i="3"/>
  <c r="E361" i="3" s="1"/>
  <c r="D2" i="3"/>
  <c r="E2" i="3" s="1"/>
  <c r="Y37" i="3"/>
  <c r="Z37" i="3" s="1"/>
  <c r="X29" i="3"/>
  <c r="X38" i="3" s="1"/>
  <c r="X30" i="3"/>
  <c r="X31" i="3"/>
  <c r="X32" i="3"/>
  <c r="X33" i="3"/>
  <c r="X34" i="3"/>
  <c r="X35" i="3"/>
  <c r="X36" i="3"/>
  <c r="X37" i="3"/>
  <c r="W37" i="3"/>
  <c r="W36" i="3"/>
  <c r="Y36" i="3" s="1"/>
  <c r="Z36" i="3" s="1"/>
  <c r="W35" i="3"/>
  <c r="Y35" i="3" s="1"/>
  <c r="Z35" i="3" s="1"/>
  <c r="W34" i="3"/>
  <c r="Y34" i="3" s="1"/>
  <c r="Z34" i="3" s="1"/>
  <c r="W33" i="3"/>
  <c r="Y33" i="3" s="1"/>
  <c r="Z33" i="3" s="1"/>
  <c r="W32" i="3"/>
  <c r="Y32" i="3" s="1"/>
  <c r="Z32" i="3" s="1"/>
  <c r="W31" i="3"/>
  <c r="Y31" i="3" s="1"/>
  <c r="Z31" i="3" s="1"/>
  <c r="W30" i="3"/>
  <c r="Y30" i="3" s="1"/>
  <c r="Z30" i="3" s="1"/>
  <c r="W29" i="3"/>
  <c r="U29" i="3"/>
  <c r="V29" i="3" s="1"/>
  <c r="S30" i="3"/>
  <c r="U30" i="3" s="1"/>
  <c r="V30" i="3" s="1"/>
  <c r="T30" i="3"/>
  <c r="S31" i="3"/>
  <c r="U31" i="3" s="1"/>
  <c r="V31" i="3" s="1"/>
  <c r="T31" i="3"/>
  <c r="T38" i="3" s="1"/>
  <c r="S32" i="3"/>
  <c r="U32" i="3" s="1"/>
  <c r="V32" i="3" s="1"/>
  <c r="T32" i="3"/>
  <c r="S33" i="3"/>
  <c r="U33" i="3" s="1"/>
  <c r="V33" i="3" s="1"/>
  <c r="T33" i="3"/>
  <c r="S34" i="3"/>
  <c r="U34" i="3" s="1"/>
  <c r="V34" i="3" s="1"/>
  <c r="T34" i="3"/>
  <c r="S35" i="3"/>
  <c r="U35" i="3" s="1"/>
  <c r="V35" i="3" s="1"/>
  <c r="T35" i="3"/>
  <c r="S36" i="3"/>
  <c r="U36" i="3" s="1"/>
  <c r="V36" i="3" s="1"/>
  <c r="T36" i="3"/>
  <c r="S37" i="3"/>
  <c r="U37" i="3" s="1"/>
  <c r="V37" i="3" s="1"/>
  <c r="T37" i="3"/>
  <c r="S29" i="3"/>
  <c r="T29" i="3"/>
  <c r="K5" i="28" l="1"/>
  <c r="L5" i="28" s="1"/>
  <c r="I649" i="23"/>
  <c r="L9" i="28"/>
  <c r="N9" i="28"/>
  <c r="Y29" i="3"/>
  <c r="Z29" i="3" s="1"/>
  <c r="W38" i="3"/>
  <c r="Y38" i="3" s="1"/>
  <c r="Z38" i="3" s="1"/>
  <c r="S38" i="3"/>
  <c r="U38" i="3" s="1"/>
  <c r="V38" i="3" s="1"/>
  <c r="P1" i="3" l="1"/>
  <c r="P5" i="3" s="1"/>
  <c r="B2" i="3"/>
  <c r="P43" i="1"/>
  <c r="Q43" i="1"/>
  <c r="R43" i="1"/>
  <c r="S43" i="1"/>
  <c r="T43" i="1"/>
  <c r="U43" i="1"/>
  <c r="V43" i="1"/>
  <c r="X43" i="1"/>
  <c r="Y43" i="1"/>
  <c r="Z43" i="1"/>
  <c r="AA43" i="1"/>
  <c r="AC43" i="1"/>
  <c r="AD43" i="1"/>
  <c r="AE43" i="1"/>
  <c r="AF43" i="1"/>
  <c r="AH43" i="1"/>
  <c r="AI43" i="1"/>
  <c r="AJ43" i="1"/>
  <c r="AK43" i="1"/>
  <c r="AM43" i="1"/>
  <c r="AN43" i="1"/>
  <c r="AO43" i="1"/>
  <c r="AP43" i="1"/>
  <c r="AR43" i="1"/>
  <c r="AS43" i="1"/>
  <c r="AT43" i="1"/>
  <c r="AU43" i="1"/>
  <c r="AV43" i="1"/>
  <c r="AW43" i="1"/>
  <c r="AX43" i="1"/>
  <c r="AY43" i="1"/>
  <c r="AZ43" i="1"/>
  <c r="BA43" i="1"/>
  <c r="BB43" i="1"/>
  <c r="BC43" i="1"/>
  <c r="BD43" i="1"/>
  <c r="BF43" i="1"/>
  <c r="BH43" i="1"/>
  <c r="BJ43" i="1"/>
  <c r="BL43" i="1"/>
  <c r="BN43" i="1"/>
  <c r="BO43" i="1"/>
  <c r="BQ43" i="1"/>
  <c r="BS43" i="1"/>
  <c r="BT43" i="1"/>
  <c r="BU43" i="1"/>
  <c r="BV43" i="1"/>
  <c r="D30" i="5" s="1"/>
  <c r="BX43" i="1"/>
  <c r="C31" i="5"/>
  <c r="B31" i="5"/>
  <c r="D19" i="5"/>
  <c r="C19" i="5"/>
  <c r="B19" i="5"/>
  <c r="A19" i="5"/>
  <c r="C17" i="5"/>
  <c r="D17" i="5"/>
  <c r="B17" i="5"/>
  <c r="A17" i="5"/>
  <c r="D15" i="5"/>
  <c r="B15" i="5"/>
  <c r="A15" i="5"/>
  <c r="D13" i="5"/>
  <c r="C13" i="5"/>
  <c r="B13" i="5"/>
  <c r="A13" i="5"/>
  <c r="T5" i="3" l="1"/>
  <c r="W5" i="3"/>
  <c r="U5" i="3"/>
  <c r="X5" i="3"/>
  <c r="Z5" i="3"/>
  <c r="V5" i="3"/>
  <c r="S5" i="3"/>
  <c r="D29" i="5"/>
  <c r="A304" i="3"/>
  <c r="A267" i="3"/>
  <c r="A314" i="3"/>
  <c r="A254" i="3"/>
  <c r="A170" i="3"/>
  <c r="A337" i="3"/>
  <c r="A301" i="3"/>
  <c r="A265" i="3"/>
  <c r="A229" i="3"/>
  <c r="A205" i="3"/>
  <c r="A157" i="3"/>
  <c r="A121" i="3"/>
  <c r="A109" i="3"/>
  <c r="A49" i="3"/>
  <c r="A360" i="3"/>
  <c r="A336" i="3"/>
  <c r="A300" i="3"/>
  <c r="A252" i="3"/>
  <c r="A228" i="3"/>
  <c r="A192" i="3"/>
  <c r="A168" i="3"/>
  <c r="A120" i="3"/>
  <c r="A84" i="3"/>
  <c r="A60" i="3"/>
  <c r="A48" i="3"/>
  <c r="A12" i="3"/>
  <c r="A359" i="3"/>
  <c r="A347" i="3"/>
  <c r="A335" i="3"/>
  <c r="A323" i="3"/>
  <c r="A311" i="3"/>
  <c r="A299" i="3"/>
  <c r="A287" i="3"/>
  <c r="A275" i="3"/>
  <c r="A263" i="3"/>
  <c r="A251" i="3"/>
  <c r="A239" i="3"/>
  <c r="A227" i="3"/>
  <c r="A215" i="3"/>
  <c r="A203" i="3"/>
  <c r="A191" i="3"/>
  <c r="A179" i="3"/>
  <c r="A167" i="3"/>
  <c r="A155" i="3"/>
  <c r="A143" i="3"/>
  <c r="A131" i="3"/>
  <c r="A119" i="3"/>
  <c r="A107" i="3"/>
  <c r="A95" i="3"/>
  <c r="A83" i="3"/>
  <c r="A71" i="3"/>
  <c r="A59" i="3"/>
  <c r="A47" i="3"/>
  <c r="A35" i="3"/>
  <c r="A23" i="3"/>
  <c r="A11" i="3"/>
  <c r="A344" i="3"/>
  <c r="A316" i="3"/>
  <c r="A327" i="3"/>
  <c r="A255" i="3"/>
  <c r="A338" i="3"/>
  <c r="A290" i="3"/>
  <c r="A242" i="3"/>
  <c r="A206" i="3"/>
  <c r="A146" i="3"/>
  <c r="A349" i="3"/>
  <c r="A289" i="3"/>
  <c r="A241" i="3"/>
  <c r="A169" i="3"/>
  <c r="A73" i="3"/>
  <c r="A312" i="3"/>
  <c r="A276" i="3"/>
  <c r="A240" i="3"/>
  <c r="A204" i="3"/>
  <c r="A144" i="3"/>
  <c r="A96" i="3"/>
  <c r="A36" i="3"/>
  <c r="A358" i="3"/>
  <c r="A346" i="3"/>
  <c r="A334" i="3"/>
  <c r="A322" i="3"/>
  <c r="A310" i="3"/>
  <c r="A298" i="3"/>
  <c r="A286" i="3"/>
  <c r="A274" i="3"/>
  <c r="A262" i="3"/>
  <c r="A250" i="3"/>
  <c r="A238" i="3"/>
  <c r="A226" i="3"/>
  <c r="A214" i="3"/>
  <c r="A202" i="3"/>
  <c r="A190" i="3"/>
  <c r="A178" i="3"/>
  <c r="A166" i="3"/>
  <c r="A154" i="3"/>
  <c r="A142" i="3"/>
  <c r="A130" i="3"/>
  <c r="A118" i="3"/>
  <c r="A106" i="3"/>
  <c r="A94" i="3"/>
  <c r="A82" i="3"/>
  <c r="A70" i="3"/>
  <c r="A58" i="3"/>
  <c r="A46" i="3"/>
  <c r="A34" i="3"/>
  <c r="A22" i="3"/>
  <c r="A10" i="3"/>
  <c r="A332" i="3"/>
  <c r="A340" i="3"/>
  <c r="A315" i="3"/>
  <c r="A231" i="3"/>
  <c r="A326" i="3"/>
  <c r="A302" i="3"/>
  <c r="A266" i="3"/>
  <c r="A218" i="3"/>
  <c r="A182" i="3"/>
  <c r="A361" i="3"/>
  <c r="A313" i="3"/>
  <c r="A277" i="3"/>
  <c r="A217" i="3"/>
  <c r="A181" i="3"/>
  <c r="A145" i="3"/>
  <c r="A97" i="3"/>
  <c r="A61" i="3"/>
  <c r="A25" i="3"/>
  <c r="A348" i="3"/>
  <c r="A324" i="3"/>
  <c r="A288" i="3"/>
  <c r="A264" i="3"/>
  <c r="A216" i="3"/>
  <c r="A180" i="3"/>
  <c r="A156" i="3"/>
  <c r="A132" i="3"/>
  <c r="A108" i="3"/>
  <c r="A72" i="3"/>
  <c r="A24" i="3"/>
  <c r="A357" i="3"/>
  <c r="A345" i="3"/>
  <c r="A333" i="3"/>
  <c r="A321" i="3"/>
  <c r="A309" i="3"/>
  <c r="A297" i="3"/>
  <c r="A285" i="3"/>
  <c r="A273" i="3"/>
  <c r="A261" i="3"/>
  <c r="A249" i="3"/>
  <c r="A237" i="3"/>
  <c r="A225" i="3"/>
  <c r="A213" i="3"/>
  <c r="A201" i="3"/>
  <c r="A189" i="3"/>
  <c r="A177" i="3"/>
  <c r="A165" i="3"/>
  <c r="A153" i="3"/>
  <c r="A141" i="3"/>
  <c r="A129" i="3"/>
  <c r="A117" i="3"/>
  <c r="A105" i="3"/>
  <c r="A93" i="3"/>
  <c r="A81" i="3"/>
  <c r="A69" i="3"/>
  <c r="A57" i="3"/>
  <c r="A45" i="3"/>
  <c r="A33" i="3"/>
  <c r="A21" i="3"/>
  <c r="A9" i="3"/>
  <c r="A356" i="3"/>
  <c r="A320" i="3"/>
  <c r="A308" i="3"/>
  <c r="A296" i="3"/>
  <c r="A284" i="3"/>
  <c r="A272" i="3"/>
  <c r="A260" i="3"/>
  <c r="A248" i="3"/>
  <c r="A236" i="3"/>
  <c r="A224" i="3"/>
  <c r="A212" i="3"/>
  <c r="A200" i="3"/>
  <c r="A188" i="3"/>
  <c r="A176" i="3"/>
  <c r="A164" i="3"/>
  <c r="A152" i="3"/>
  <c r="A140" i="3"/>
  <c r="A128" i="3"/>
  <c r="A116" i="3"/>
  <c r="A104" i="3"/>
  <c r="A92" i="3"/>
  <c r="A80" i="3"/>
  <c r="A68" i="3"/>
  <c r="A56" i="3"/>
  <c r="A44" i="3"/>
  <c r="A32" i="3"/>
  <c r="A20" i="3"/>
  <c r="A8" i="3"/>
  <c r="A331" i="3"/>
  <c r="A295" i="3"/>
  <c r="A271" i="3"/>
  <c r="A247" i="3"/>
  <c r="A223" i="3"/>
  <c r="A199" i="3"/>
  <c r="A187" i="3"/>
  <c r="A175" i="3"/>
  <c r="A163" i="3"/>
  <c r="A151" i="3"/>
  <c r="A139" i="3"/>
  <c r="A127" i="3"/>
  <c r="A115" i="3"/>
  <c r="A103" i="3"/>
  <c r="A91" i="3"/>
  <c r="A79" i="3"/>
  <c r="A67" i="3"/>
  <c r="A55" i="3"/>
  <c r="A43" i="3"/>
  <c r="A31" i="3"/>
  <c r="A19" i="3"/>
  <c r="A7" i="3"/>
  <c r="A355" i="3"/>
  <c r="A307" i="3"/>
  <c r="A235" i="3"/>
  <c r="A354" i="3"/>
  <c r="A330" i="3"/>
  <c r="A306" i="3"/>
  <c r="A282" i="3"/>
  <c r="A258" i="3"/>
  <c r="A234" i="3"/>
  <c r="A186" i="3"/>
  <c r="A138" i="3"/>
  <c r="A18" i="3"/>
  <c r="A343" i="3"/>
  <c r="A319" i="3"/>
  <c r="A283" i="3"/>
  <c r="A259" i="3"/>
  <c r="A211" i="3"/>
  <c r="A342" i="3"/>
  <c r="A318" i="3"/>
  <c r="A294" i="3"/>
  <c r="A270" i="3"/>
  <c r="A246" i="3"/>
  <c r="A222" i="3"/>
  <c r="A210" i="3"/>
  <c r="A198" i="3"/>
  <c r="A174" i="3"/>
  <c r="A162" i="3"/>
  <c r="A150" i="3"/>
  <c r="A126" i="3"/>
  <c r="A114" i="3"/>
  <c r="A102" i="3"/>
  <c r="A90" i="3"/>
  <c r="A78" i="3"/>
  <c r="A66" i="3"/>
  <c r="A54" i="3"/>
  <c r="A42" i="3"/>
  <c r="A30" i="3"/>
  <c r="A6" i="3"/>
  <c r="A353" i="3"/>
  <c r="A341" i="3"/>
  <c r="A329" i="3"/>
  <c r="A317" i="3"/>
  <c r="A305" i="3"/>
  <c r="A293" i="3"/>
  <c r="A281" i="3"/>
  <c r="A269" i="3"/>
  <c r="A257" i="3"/>
  <c r="A245" i="3"/>
  <c r="A233" i="3"/>
  <c r="A221" i="3"/>
  <c r="A209" i="3"/>
  <c r="A197" i="3"/>
  <c r="A185" i="3"/>
  <c r="A173" i="3"/>
  <c r="A161" i="3"/>
  <c r="A149" i="3"/>
  <c r="A137" i="3"/>
  <c r="A125" i="3"/>
  <c r="A113" i="3"/>
  <c r="A101" i="3"/>
  <c r="A89" i="3"/>
  <c r="A77" i="3"/>
  <c r="A65" i="3"/>
  <c r="A53" i="3"/>
  <c r="A41" i="3"/>
  <c r="A29" i="3"/>
  <c r="A17" i="3"/>
  <c r="A5" i="3"/>
  <c r="A352" i="3"/>
  <c r="A292" i="3"/>
  <c r="A280" i="3"/>
  <c r="A268" i="3"/>
  <c r="A256" i="3"/>
  <c r="A244" i="3"/>
  <c r="A232" i="3"/>
  <c r="A220" i="3"/>
  <c r="A208" i="3"/>
  <c r="A196" i="3"/>
  <c r="A184" i="3"/>
  <c r="A172" i="3"/>
  <c r="A160" i="3"/>
  <c r="A148" i="3"/>
  <c r="A136" i="3"/>
  <c r="A124" i="3"/>
  <c r="A112" i="3"/>
  <c r="A100" i="3"/>
  <c r="A88" i="3"/>
  <c r="A76" i="3"/>
  <c r="A64" i="3"/>
  <c r="A52" i="3"/>
  <c r="A40" i="3"/>
  <c r="A28" i="3"/>
  <c r="A16" i="3"/>
  <c r="A4" i="3"/>
  <c r="A339" i="3"/>
  <c r="A279" i="3"/>
  <c r="A243" i="3"/>
  <c r="A219" i="3"/>
  <c r="A207" i="3"/>
  <c r="A195" i="3"/>
  <c r="A183" i="3"/>
  <c r="A171" i="3"/>
  <c r="A159" i="3"/>
  <c r="A147" i="3"/>
  <c r="A135" i="3"/>
  <c r="A123" i="3"/>
  <c r="A111" i="3"/>
  <c r="A99" i="3"/>
  <c r="A87" i="3"/>
  <c r="A75" i="3"/>
  <c r="A63" i="3"/>
  <c r="A51" i="3"/>
  <c r="A39" i="3"/>
  <c r="A27" i="3"/>
  <c r="A15" i="3"/>
  <c r="A3" i="3"/>
  <c r="A291" i="3"/>
  <c r="A350" i="3"/>
  <c r="A278" i="3"/>
  <c r="A230" i="3"/>
  <c r="A194" i="3"/>
  <c r="A158" i="3"/>
  <c r="A134" i="3"/>
  <c r="A122" i="3"/>
  <c r="A110" i="3"/>
  <c r="A98" i="3"/>
  <c r="A86" i="3"/>
  <c r="A74" i="3"/>
  <c r="A62" i="3"/>
  <c r="A50" i="3"/>
  <c r="A38" i="3"/>
  <c r="A26" i="3"/>
  <c r="A14" i="3"/>
  <c r="A328" i="3"/>
  <c r="A351" i="3"/>
  <c r="A303" i="3"/>
  <c r="A2" i="3"/>
  <c r="A325" i="3"/>
  <c r="A253" i="3"/>
  <c r="A193" i="3"/>
  <c r="A133" i="3"/>
  <c r="A85" i="3"/>
  <c r="A37" i="3"/>
  <c r="A13" i="3"/>
  <c r="P7" i="3"/>
  <c r="P6" i="3"/>
  <c r="P4" i="3"/>
  <c r="P14" i="3"/>
  <c r="P9" i="3"/>
  <c r="P8" i="3"/>
  <c r="P3" i="3"/>
  <c r="P11" i="3"/>
  <c r="P10" i="3"/>
  <c r="C7" i="5"/>
  <c r="B7" i="5"/>
  <c r="A7" i="5"/>
  <c r="A9" i="5"/>
  <c r="Y5" i="3" l="1"/>
  <c r="X11" i="3"/>
  <c r="V11" i="3"/>
  <c r="Z11" i="3"/>
  <c r="S11" i="3"/>
  <c r="W11" i="3"/>
  <c r="T11" i="3"/>
  <c r="U11" i="3"/>
  <c r="T6" i="3"/>
  <c r="U6" i="3"/>
  <c r="Z6" i="3"/>
  <c r="W6" i="3"/>
  <c r="X6" i="3"/>
  <c r="V6" i="3"/>
  <c r="S6" i="3"/>
  <c r="Z7" i="3"/>
  <c r="T7" i="3"/>
  <c r="W7" i="3"/>
  <c r="U7" i="3"/>
  <c r="S7" i="3"/>
  <c r="V7" i="3"/>
  <c r="X7" i="3"/>
  <c r="S10" i="3"/>
  <c r="Z10" i="3"/>
  <c r="T10" i="3"/>
  <c r="W10" i="3"/>
  <c r="U10" i="3"/>
  <c r="X10" i="3"/>
  <c r="V10" i="3"/>
  <c r="V3" i="3"/>
  <c r="Z3" i="3"/>
  <c r="X3" i="3"/>
  <c r="W3" i="3"/>
  <c r="S3" i="3"/>
  <c r="U3" i="3"/>
  <c r="T3" i="3"/>
  <c r="S8" i="3"/>
  <c r="W8" i="3"/>
  <c r="X8" i="3"/>
  <c r="Z8" i="3"/>
  <c r="T8" i="3"/>
  <c r="V8" i="3"/>
  <c r="U8" i="3"/>
  <c r="S9" i="3"/>
  <c r="W9" i="3"/>
  <c r="T9" i="3"/>
  <c r="X9" i="3"/>
  <c r="V9" i="3"/>
  <c r="Z9" i="3"/>
  <c r="U9" i="3"/>
  <c r="W4" i="3"/>
  <c r="X4" i="3"/>
  <c r="Z4" i="3"/>
  <c r="U4" i="3"/>
  <c r="V4" i="3"/>
  <c r="T4" i="3"/>
  <c r="S4" i="3"/>
  <c r="P16" i="3"/>
  <c r="P17" i="3"/>
  <c r="P24" i="3"/>
  <c r="P18" i="3"/>
  <c r="P19" i="3"/>
  <c r="P21" i="3"/>
  <c r="P20" i="3"/>
  <c r="P22" i="3"/>
  <c r="P23" i="3"/>
  <c r="J4" i="5"/>
  <c r="K2" i="5"/>
  <c r="J3" i="5"/>
  <c r="Y11" i="3" l="1"/>
  <c r="Y8" i="3"/>
  <c r="Y9" i="3"/>
  <c r="Y6" i="3"/>
  <c r="S17" i="3"/>
  <c r="T17" i="3"/>
  <c r="U17" i="3"/>
  <c r="V17" i="3"/>
  <c r="W17" i="3"/>
  <c r="X17" i="3"/>
  <c r="Z17" i="3"/>
  <c r="Z16" i="3"/>
  <c r="S16" i="3"/>
  <c r="X16" i="3"/>
  <c r="W16" i="3"/>
  <c r="U16" i="3"/>
  <c r="T16" i="3"/>
  <c r="V16" i="3"/>
  <c r="W18" i="3"/>
  <c r="X18" i="3"/>
  <c r="Z18" i="3"/>
  <c r="U18" i="3"/>
  <c r="T18" i="3"/>
  <c r="V18" i="3"/>
  <c r="S18" i="3"/>
  <c r="W24" i="3"/>
  <c r="U24" i="3"/>
  <c r="X24" i="3"/>
  <c r="V24" i="3"/>
  <c r="Z24" i="3"/>
  <c r="S24" i="3"/>
  <c r="T24" i="3"/>
  <c r="Y7" i="3"/>
  <c r="S23" i="3"/>
  <c r="T23" i="3"/>
  <c r="U23" i="3"/>
  <c r="V23" i="3"/>
  <c r="W23" i="3"/>
  <c r="X23" i="3"/>
  <c r="Z23" i="3"/>
  <c r="S20" i="3"/>
  <c r="T20" i="3"/>
  <c r="U20" i="3"/>
  <c r="V20" i="3"/>
  <c r="W20" i="3"/>
  <c r="X20" i="3"/>
  <c r="Z20" i="3"/>
  <c r="W21" i="3"/>
  <c r="X21" i="3"/>
  <c r="Z21" i="3"/>
  <c r="S21" i="3"/>
  <c r="T21" i="3"/>
  <c r="V21" i="3"/>
  <c r="U21" i="3"/>
  <c r="Y4" i="3"/>
  <c r="Z22" i="3"/>
  <c r="S22" i="3"/>
  <c r="T22" i="3"/>
  <c r="X22" i="3"/>
  <c r="U22" i="3"/>
  <c r="W22" i="3"/>
  <c r="V22" i="3"/>
  <c r="S19" i="3"/>
  <c r="T19" i="3"/>
  <c r="U19" i="3"/>
  <c r="W19" i="3"/>
  <c r="V19" i="3"/>
  <c r="X19" i="3"/>
  <c r="Z19" i="3"/>
  <c r="Y10" i="3"/>
  <c r="F4" i="5"/>
  <c r="F3" i="5"/>
  <c r="D3" i="5"/>
  <c r="F2" i="5"/>
  <c r="A4" i="5"/>
  <c r="B3" i="5"/>
  <c r="B2" i="5"/>
  <c r="Y24" i="3" l="1"/>
  <c r="Y21" i="3"/>
  <c r="Y16" i="3"/>
  <c r="Y23" i="3"/>
  <c r="Y22" i="3"/>
  <c r="Y17" i="3"/>
  <c r="Y18" i="3"/>
  <c r="Y20" i="3"/>
  <c r="Y19" i="3"/>
  <c r="X25" i="3"/>
  <c r="S25" i="3"/>
  <c r="W25" i="3"/>
  <c r="T25"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Y25" i="3" l="1"/>
  <c r="Z25" i="3" s="1"/>
  <c r="U25" i="3"/>
  <c r="V25" i="3" s="1"/>
  <c r="BY43" i="1" l="1"/>
  <c r="T12" i="3"/>
  <c r="Y3" i="3"/>
  <c r="W12" i="3"/>
  <c r="X12" i="3"/>
  <c r="S12" i="3"/>
  <c r="CB27" i="1"/>
  <c r="CC27" i="1" s="1"/>
  <c r="CB37" i="1"/>
  <c r="CC37" i="1" s="1"/>
  <c r="CB12" i="1"/>
  <c r="CC12" i="1" s="1"/>
  <c r="CB34" i="1"/>
  <c r="CC34" i="1" s="1"/>
  <c r="CB20" i="1"/>
  <c r="CC20" i="1" s="1"/>
  <c r="CB6" i="1"/>
  <c r="CC6" i="1" s="1"/>
  <c r="CB16" i="1"/>
  <c r="CC16" i="1" s="1"/>
  <c r="BW4" i="1"/>
  <c r="BW5" i="1"/>
  <c r="BW6" i="1"/>
  <c r="BW7" i="1"/>
  <c r="BW8" i="1"/>
  <c r="BW9" i="1"/>
  <c r="BW10" i="1"/>
  <c r="BW11" i="1"/>
  <c r="BW12" i="1"/>
  <c r="BW13" i="1"/>
  <c r="BW14" i="1"/>
  <c r="BW15" i="1"/>
  <c r="BW16" i="1"/>
  <c r="BW17" i="1"/>
  <c r="BW18" i="1"/>
  <c r="BW19" i="1"/>
  <c r="BW20" i="1"/>
  <c r="BW21" i="1"/>
  <c r="BW22" i="1"/>
  <c r="BW23" i="1"/>
  <c r="BW24" i="1"/>
  <c r="BW25" i="1"/>
  <c r="BW26" i="1"/>
  <c r="BW27" i="1"/>
  <c r="BW28" i="1"/>
  <c r="BW29" i="1"/>
  <c r="BW30" i="1"/>
  <c r="BW31" i="1"/>
  <c r="BW32" i="1"/>
  <c r="BW33" i="1"/>
  <c r="BW34" i="1"/>
  <c r="BW35" i="1"/>
  <c r="BW36" i="1"/>
  <c r="BW37" i="1"/>
  <c r="BW38" i="1"/>
  <c r="BW39" i="1"/>
  <c r="BW40" i="1"/>
  <c r="BW41" i="1"/>
  <c r="BW42" i="1"/>
  <c r="BW3" i="1"/>
  <c r="BP4" i="1"/>
  <c r="BP5" i="1"/>
  <c r="BP6" i="1"/>
  <c r="BP7" i="1"/>
  <c r="BP8" i="1"/>
  <c r="BP9" i="1"/>
  <c r="BP10" i="1"/>
  <c r="BP11" i="1"/>
  <c r="BP12" i="1"/>
  <c r="BP13" i="1"/>
  <c r="BP14" i="1"/>
  <c r="B26" i="5" s="1"/>
  <c r="BP15" i="1"/>
  <c r="BP16" i="1"/>
  <c r="BP17" i="1"/>
  <c r="BP18" i="1"/>
  <c r="BP19" i="1"/>
  <c r="BP20" i="1"/>
  <c r="BP21" i="1"/>
  <c r="BP22" i="1"/>
  <c r="BP23" i="1"/>
  <c r="BP24" i="1"/>
  <c r="BP25" i="1"/>
  <c r="BP26" i="1"/>
  <c r="BP27" i="1"/>
  <c r="BP28" i="1"/>
  <c r="BP29" i="1"/>
  <c r="BP30" i="1"/>
  <c r="BP31" i="1"/>
  <c r="BP32" i="1"/>
  <c r="BP33" i="1"/>
  <c r="BP34" i="1"/>
  <c r="BP35" i="1"/>
  <c r="BP36" i="1"/>
  <c r="BP37" i="1"/>
  <c r="BP38" i="1"/>
  <c r="BP39" i="1"/>
  <c r="BP40" i="1"/>
  <c r="BP41" i="1"/>
  <c r="BP42" i="1"/>
  <c r="BP3" i="1"/>
  <c r="BR23" i="1"/>
  <c r="CB17" i="1" l="1"/>
  <c r="CC17" i="1" s="1"/>
  <c r="CB42" i="1"/>
  <c r="CC42" i="1" s="1"/>
  <c r="CB3" i="1"/>
  <c r="BZ43" i="1"/>
  <c r="CB11" i="1"/>
  <c r="CC11" i="1" s="1"/>
  <c r="CA43" i="1"/>
  <c r="BW43" i="1"/>
  <c r="CD43" i="1"/>
  <c r="CB39" i="1"/>
  <c r="CC39" i="1" s="1"/>
  <c r="CB8" i="1"/>
  <c r="CC8" i="1" s="1"/>
  <c r="CB21" i="1"/>
  <c r="CC21" i="1" s="1"/>
  <c r="CB35" i="1"/>
  <c r="CC35" i="1" s="1"/>
  <c r="CB32" i="1"/>
  <c r="CC32" i="1" s="1"/>
  <c r="BP43" i="1"/>
  <c r="CB33" i="1"/>
  <c r="CC33" i="1" s="1"/>
  <c r="CB22" i="1"/>
  <c r="CC22" i="1" s="1"/>
  <c r="CB36" i="1"/>
  <c r="CC36" i="1" s="1"/>
  <c r="CB14" i="1"/>
  <c r="CC14" i="1" s="1"/>
  <c r="D9" i="5" s="1"/>
  <c r="CE43" i="1"/>
  <c r="U12" i="3"/>
  <c r="V12" i="3" s="1"/>
  <c r="Y12" i="3"/>
  <c r="Z12" i="3" s="1"/>
  <c r="CB26" i="1"/>
  <c r="CC26" i="1" s="1"/>
  <c r="CB9" i="1"/>
  <c r="CC9" i="1" s="1"/>
  <c r="CB23" i="1"/>
  <c r="CC23" i="1" s="1"/>
  <c r="CB13" i="1"/>
  <c r="CC13" i="1" s="1"/>
  <c r="CB29" i="1"/>
  <c r="CC29" i="1" s="1"/>
  <c r="CB25" i="1"/>
  <c r="CC25" i="1" s="1"/>
  <c r="CB4" i="1"/>
  <c r="CC4" i="1" s="1"/>
  <c r="CB41" i="1"/>
  <c r="CC41" i="1" s="1"/>
  <c r="CB7" i="1"/>
  <c r="CC7" i="1" s="1"/>
  <c r="CB10" i="1"/>
  <c r="CB24" i="1"/>
  <c r="CC24" i="1" s="1"/>
  <c r="CB19" i="1"/>
  <c r="CC19" i="1" s="1"/>
  <c r="CB28" i="1"/>
  <c r="CC28" i="1" s="1"/>
  <c r="CB18" i="1"/>
  <c r="CC18" i="1" s="1"/>
  <c r="CB31" i="1"/>
  <c r="CC31" i="1" s="1"/>
  <c r="CB5" i="1"/>
  <c r="CC5" i="1" s="1"/>
  <c r="CB30" i="1"/>
  <c r="CC30" i="1" s="1"/>
  <c r="CB38" i="1"/>
  <c r="CC38" i="1" s="1"/>
  <c r="CB40" i="1"/>
  <c r="CC40" i="1" s="1"/>
  <c r="CB15" i="1"/>
  <c r="CC15" i="1" s="1"/>
  <c r="BR42" i="1"/>
  <c r="BR18" i="1"/>
  <c r="BR6" i="1"/>
  <c r="BR41" i="1"/>
  <c r="BR29" i="1"/>
  <c r="BR17" i="1"/>
  <c r="BR5" i="1"/>
  <c r="BR40" i="1"/>
  <c r="BR28" i="1"/>
  <c r="BR16" i="1"/>
  <c r="BR4" i="1"/>
  <c r="BR11" i="1"/>
  <c r="BR39" i="1"/>
  <c r="BR27" i="1"/>
  <c r="BR15" i="1"/>
  <c r="BR30" i="1"/>
  <c r="BR14" i="1"/>
  <c r="BR7" i="1"/>
  <c r="BR37" i="1"/>
  <c r="BR13" i="1"/>
  <c r="BR36" i="1"/>
  <c r="BR24" i="1"/>
  <c r="BR12" i="1"/>
  <c r="BR34" i="1"/>
  <c r="BR22" i="1"/>
  <c r="BR10" i="1"/>
  <c r="BR9" i="1"/>
  <c r="BR8" i="1"/>
  <c r="BR38" i="1"/>
  <c r="BR35" i="1"/>
  <c r="BR25" i="1"/>
  <c r="BR26" i="1"/>
  <c r="BR33" i="1"/>
  <c r="BR21" i="1"/>
  <c r="BR32" i="1"/>
  <c r="BR20" i="1"/>
  <c r="BR31" i="1"/>
  <c r="BR19" i="1"/>
  <c r="BR3" i="1"/>
  <c r="BM4" i="1"/>
  <c r="BM5" i="1"/>
  <c r="BM6" i="1"/>
  <c r="BM7" i="1"/>
  <c r="BM8" i="1"/>
  <c r="BM9" i="1"/>
  <c r="BM10" i="1"/>
  <c r="BM11" i="1"/>
  <c r="BM12" i="1"/>
  <c r="BM13" i="1"/>
  <c r="BM14" i="1"/>
  <c r="B22" i="5" s="1"/>
  <c r="BM15" i="1"/>
  <c r="BM16" i="1"/>
  <c r="BM17" i="1"/>
  <c r="BM18" i="1"/>
  <c r="BM19" i="1"/>
  <c r="BM20" i="1"/>
  <c r="BM21" i="1"/>
  <c r="BM22" i="1"/>
  <c r="BM23" i="1"/>
  <c r="BM24" i="1"/>
  <c r="BM25" i="1"/>
  <c r="BM26" i="1"/>
  <c r="BM27" i="1"/>
  <c r="BM28" i="1"/>
  <c r="BM29" i="1"/>
  <c r="BM30" i="1"/>
  <c r="BM31" i="1"/>
  <c r="BM32" i="1"/>
  <c r="BM33" i="1"/>
  <c r="BM34" i="1"/>
  <c r="BM35" i="1"/>
  <c r="BM36" i="1"/>
  <c r="BM37" i="1"/>
  <c r="BM38" i="1"/>
  <c r="BM39" i="1"/>
  <c r="BM40" i="1"/>
  <c r="BM41" i="1"/>
  <c r="BM42" i="1"/>
  <c r="BM3" i="1"/>
  <c r="BI4" i="1"/>
  <c r="BI5" i="1"/>
  <c r="BI6" i="1"/>
  <c r="BI7" i="1"/>
  <c r="BI8" i="1"/>
  <c r="BI9" i="1"/>
  <c r="BI10" i="1"/>
  <c r="BI11" i="1"/>
  <c r="BI12" i="1"/>
  <c r="BI13" i="1"/>
  <c r="BI14" i="1"/>
  <c r="D26" i="5" s="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3" i="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3" i="1"/>
  <c r="D24" i="5" s="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3" i="1"/>
  <c r="AQ4" i="1"/>
  <c r="AQ5" i="1"/>
  <c r="AQ6" i="1"/>
  <c r="AQ7" i="1"/>
  <c r="AQ8" i="1"/>
  <c r="AQ9" i="1"/>
  <c r="AQ10" i="1"/>
  <c r="E17" i="5" s="1"/>
  <c r="AQ11" i="1"/>
  <c r="AQ12" i="1"/>
  <c r="AQ13" i="1"/>
  <c r="AQ14" i="1"/>
  <c r="AQ15" i="1"/>
  <c r="AQ16" i="1"/>
  <c r="AQ17" i="1"/>
  <c r="AQ18" i="1"/>
  <c r="AQ19" i="1"/>
  <c r="AQ20" i="1"/>
  <c r="AQ21" i="1"/>
  <c r="AQ22" i="1"/>
  <c r="AQ23" i="1"/>
  <c r="AQ24" i="1"/>
  <c r="AQ25" i="1"/>
  <c r="AQ26" i="1"/>
  <c r="AQ27" i="1"/>
  <c r="AQ28" i="1"/>
  <c r="AQ29" i="1"/>
  <c r="AQ30" i="1"/>
  <c r="AQ31" i="1"/>
  <c r="AQ32" i="1"/>
  <c r="AQ33" i="1"/>
  <c r="AQ34" i="1"/>
  <c r="AQ35" i="1"/>
  <c r="AQ36" i="1"/>
  <c r="AQ37" i="1"/>
  <c r="AQ38" i="1"/>
  <c r="AQ39" i="1"/>
  <c r="AQ40" i="1"/>
  <c r="AQ41" i="1"/>
  <c r="AQ42" i="1"/>
  <c r="AQ3" i="1"/>
  <c r="AL4" i="1"/>
  <c r="AL5" i="1"/>
  <c r="AL6" i="1"/>
  <c r="AL7" i="1"/>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3" i="1"/>
  <c r="AG3"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17" i="1"/>
  <c r="AG11" i="1"/>
  <c r="AG12" i="1"/>
  <c r="AG13" i="1"/>
  <c r="AG14" i="1"/>
  <c r="AG15" i="1"/>
  <c r="AG16" i="1"/>
  <c r="AG10" i="1"/>
  <c r="AG5" i="1"/>
  <c r="AG6" i="1"/>
  <c r="AG7" i="1"/>
  <c r="AG8" i="1"/>
  <c r="AG9" i="1"/>
  <c r="AG4" i="1"/>
  <c r="B24" i="5" l="1"/>
  <c r="E15" i="5"/>
  <c r="BI43" i="1"/>
  <c r="E19" i="5"/>
  <c r="BE43" i="1"/>
  <c r="BM43" i="1"/>
  <c r="AQ43" i="1"/>
  <c r="AG43" i="1"/>
  <c r="AL43" i="1"/>
  <c r="BG43" i="1"/>
  <c r="BR43" i="1"/>
  <c r="CC3" i="1"/>
  <c r="CB43" i="1"/>
  <c r="CC10" i="1"/>
  <c r="C9" i="5"/>
  <c r="AB18" i="1"/>
  <c r="AB11" i="1"/>
  <c r="AB19" i="1"/>
  <c r="AB20" i="1"/>
  <c r="AB4" i="1"/>
  <c r="AB5" i="1"/>
  <c r="AB3" i="1"/>
  <c r="AB21" i="1"/>
  <c r="AB22" i="1"/>
  <c r="AB6" i="1"/>
  <c r="AB12" i="1"/>
  <c r="AB23" i="1"/>
  <c r="AB24" i="1"/>
  <c r="AB7" i="1"/>
  <c r="AB25" i="1"/>
  <c r="AB26" i="1"/>
  <c r="AB27" i="1"/>
  <c r="AB28" i="1"/>
  <c r="AB29" i="1"/>
  <c r="AB30" i="1"/>
  <c r="AB31" i="1"/>
  <c r="AB8" i="1"/>
  <c r="AB32" i="1"/>
  <c r="AB33" i="1"/>
  <c r="AB13" i="1"/>
  <c r="AB9" i="1"/>
  <c r="AB34" i="1"/>
  <c r="AB35" i="1"/>
  <c r="AB14" i="1"/>
  <c r="AB36" i="1"/>
  <c r="AB15" i="1"/>
  <c r="AB37" i="1"/>
  <c r="AB16" i="1"/>
  <c r="AB38" i="1"/>
  <c r="AB39" i="1"/>
  <c r="AB40" i="1"/>
  <c r="AB41" i="1"/>
  <c r="AB42" i="1"/>
  <c r="AB10" i="1"/>
  <c r="AB17" i="1"/>
  <c r="W18" i="1"/>
  <c r="W11" i="1"/>
  <c r="W19" i="1"/>
  <c r="W20" i="1"/>
  <c r="W4" i="1"/>
  <c r="W5" i="1"/>
  <c r="W3" i="1"/>
  <c r="W21" i="1"/>
  <c r="W22" i="1"/>
  <c r="W6" i="1"/>
  <c r="W12" i="1"/>
  <c r="W23" i="1"/>
  <c r="W24" i="1"/>
  <c r="W7" i="1"/>
  <c r="W25" i="1"/>
  <c r="W26" i="1"/>
  <c r="W27" i="1"/>
  <c r="W28" i="1"/>
  <c r="W29" i="1"/>
  <c r="W30" i="1"/>
  <c r="W31" i="1"/>
  <c r="W8" i="1"/>
  <c r="W32" i="1"/>
  <c r="W33" i="1"/>
  <c r="W13" i="1"/>
  <c r="W9" i="1"/>
  <c r="W34" i="1"/>
  <c r="W35" i="1"/>
  <c r="W14" i="1"/>
  <c r="W36" i="1"/>
  <c r="W15" i="1"/>
  <c r="W37" i="1"/>
  <c r="W16" i="1"/>
  <c r="W38" i="1"/>
  <c r="W39" i="1"/>
  <c r="W40" i="1"/>
  <c r="W41" i="1"/>
  <c r="W42" i="1"/>
  <c r="W10" i="1"/>
  <c r="E7" i="5" s="1"/>
  <c r="W17" i="1"/>
  <c r="E13" i="5" l="1"/>
  <c r="W43" i="1"/>
  <c r="CC43" i="1"/>
  <c r="CF3" i="1"/>
  <c r="CF4" i="1"/>
  <c r="AB43" i="1"/>
  <c r="CF7" i="1"/>
  <c r="CF6" i="1"/>
  <c r="CF5" i="1"/>
  <c r="CF9" i="1"/>
  <c r="CF10" i="1" l="1"/>
  <c r="CF42" i="1"/>
  <c r="CF16" i="1"/>
  <c r="CF33" i="1"/>
  <c r="CF28" i="1"/>
  <c r="CF37" i="1"/>
  <c r="CF12" i="1"/>
  <c r="CF23" i="1"/>
  <c r="CF17" i="1"/>
  <c r="CF27" i="1"/>
  <c r="CF24" i="1"/>
  <c r="CF35" i="1"/>
  <c r="CF11" i="1"/>
  <c r="CF25" i="1"/>
  <c r="CF40" i="1"/>
  <c r="CF29" i="1"/>
  <c r="CF19" i="1"/>
  <c r="CF34" i="1"/>
  <c r="CF41" i="1"/>
  <c r="CF39" i="1"/>
  <c r="CF26" i="1"/>
  <c r="CF15" i="1"/>
  <c r="CF36" i="1"/>
  <c r="CF32" i="1"/>
  <c r="CF38" i="1"/>
  <c r="CF14" i="1"/>
  <c r="E9" i="5" s="1"/>
  <c r="CF31" i="1"/>
  <c r="CF20" i="1"/>
  <c r="CF22" i="1"/>
  <c r="CF13" i="1"/>
  <c r="CF21" i="1"/>
  <c r="CF18" i="1"/>
  <c r="CF30" i="1"/>
  <c r="CF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0D1949-E66B-4E1A-972F-4DC402285EC4}"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<sst xmlns="http://schemas.openxmlformats.org/spreadsheetml/2006/main" count="11078" uniqueCount="378">
  <si>
    <t>Region</t>
  </si>
  <si>
    <t>Region Number</t>
  </si>
  <si>
    <t>Regional Manager</t>
  </si>
  <si>
    <t>Location</t>
  </si>
  <si>
    <t>Manager</t>
  </si>
  <si>
    <t>Store Square Feet Total Area</t>
  </si>
  <si>
    <t>City</t>
  </si>
  <si>
    <t>State</t>
  </si>
  <si>
    <t>Age</t>
  </si>
  <si>
    <t>Lease Renewal Date</t>
  </si>
  <si>
    <t>LP Audit Date</t>
  </si>
  <si>
    <t>LP Audit Score</t>
  </si>
  <si>
    <t>EAS Audit Date</t>
  </si>
  <si>
    <t>EAS Audit Score</t>
  </si>
  <si>
    <t>Total Sales Dollars</t>
  </si>
  <si>
    <t>LY Sales</t>
  </si>
  <si>
    <t>Sales +/-</t>
  </si>
  <si>
    <t>Sales %</t>
  </si>
  <si>
    <t>Traffic - unfiltered</t>
  </si>
  <si>
    <t>Traffic LY - unfiltered</t>
  </si>
  <si>
    <t>Traffic Unfiltered +/-</t>
  </si>
  <si>
    <t>Traffic Unfiltered %</t>
  </si>
  <si>
    <t>Conversion Unfiltered</t>
  </si>
  <si>
    <t>Conversion LY Unfiltered</t>
  </si>
  <si>
    <t>Conversion +/- (Unfiltered)</t>
  </si>
  <si>
    <t>Conversion % (Unfiltered)</t>
  </si>
  <si>
    <t>TY UPT's</t>
  </si>
  <si>
    <t>LY UPT's</t>
  </si>
  <si>
    <t>UPT's +/-</t>
  </si>
  <si>
    <t>UPT's %</t>
  </si>
  <si>
    <t>TY $/Units</t>
  </si>
  <si>
    <t>LY $/Units</t>
  </si>
  <si>
    <t>$/Units +/-</t>
  </si>
  <si>
    <t>$/Units %</t>
  </si>
  <si>
    <t>AC</t>
  </si>
  <si>
    <t>GM%</t>
  </si>
  <si>
    <t>Pay</t>
  </si>
  <si>
    <t>Rent</t>
  </si>
  <si>
    <t>Adv</t>
  </si>
  <si>
    <t>OCC</t>
  </si>
  <si>
    <t>TY Cash Flow</t>
  </si>
  <si>
    <t>TY Operating Profit</t>
  </si>
  <si>
    <t>LY Cash Flow</t>
  </si>
  <si>
    <t>LY Operating Profit</t>
  </si>
  <si>
    <t>TY $</t>
  </si>
  <si>
    <t>TY %</t>
  </si>
  <si>
    <t>BOPUIS Acceptance Rate</t>
  </si>
  <si>
    <t>S2H Acceptance Rate</t>
  </si>
  <si>
    <t>S2H</t>
  </si>
  <si>
    <t>S2H % LY</t>
  </si>
  <si>
    <t>TY Loyalty %</t>
  </si>
  <si>
    <t>LY Loyalty %</t>
  </si>
  <si>
    <t>Mystery Shops Score %</t>
  </si>
  <si>
    <t>Shrinkage %</t>
  </si>
  <si>
    <t>Shrinkage % LY</t>
  </si>
  <si>
    <t>Stolen %</t>
  </si>
  <si>
    <t>Stolen % Total LY</t>
  </si>
  <si>
    <t>Stolen Dollars</t>
  </si>
  <si>
    <t>East</t>
  </si>
  <si>
    <t>West</t>
  </si>
  <si>
    <t>North</t>
  </si>
  <si>
    <t>South</t>
  </si>
  <si>
    <t>Atticus Berg</t>
  </si>
  <si>
    <t>Michael Morrison</t>
  </si>
  <si>
    <t>Tyshawn Monroe</t>
  </si>
  <si>
    <t>Lukas Hendricks</t>
  </si>
  <si>
    <t>Kameron Cochran</t>
  </si>
  <si>
    <t>Brian McClain</t>
  </si>
  <si>
    <t>Cristian Sawyer</t>
  </si>
  <si>
    <t>Zyaire Frost</t>
  </si>
  <si>
    <t>Royal Randall</t>
  </si>
  <si>
    <t>Derek Richards</t>
  </si>
  <si>
    <t>Thatcher Gentry</t>
  </si>
  <si>
    <t>Ahmed Huff</t>
  </si>
  <si>
    <t>Phoenix Jackson</t>
  </si>
  <si>
    <t>Armando Peterson</t>
  </si>
  <si>
    <t>Edison McKinney</t>
  </si>
  <si>
    <t>Yusuf Hensley</t>
  </si>
  <si>
    <t>Trenton Dixon</t>
  </si>
  <si>
    <t>Paul Potter</t>
  </si>
  <si>
    <t>Ahmed French</t>
  </si>
  <si>
    <t>Wes Chapman</t>
  </si>
  <si>
    <t>Patience Chan</t>
  </si>
  <si>
    <t>Alisha Freeman</t>
  </si>
  <si>
    <t>Leanna Alvarez</t>
  </si>
  <si>
    <t>Madalyn Parks</t>
  </si>
  <si>
    <t>Maya Harvey</t>
  </si>
  <si>
    <t>Brynn Clarke</t>
  </si>
  <si>
    <t>Harper Moss</t>
  </si>
  <si>
    <t>Zelda Sims</t>
  </si>
  <si>
    <t>Marleigh Sierra</t>
  </si>
  <si>
    <t>Holly Byrd</t>
  </si>
  <si>
    <t>Marina Blake</t>
  </si>
  <si>
    <t>Trinity Casey</t>
  </si>
  <si>
    <t>Christina Richard</t>
  </si>
  <si>
    <t>Karsyn Estrada</t>
  </si>
  <si>
    <t>Amelie Rosales</t>
  </si>
  <si>
    <t>Journee David</t>
  </si>
  <si>
    <t>Kelsey Griffin</t>
  </si>
  <si>
    <t>Juliet Arnold</t>
  </si>
  <si>
    <t>Persephone Randall</t>
  </si>
  <si>
    <t>Malaya Carlson</t>
  </si>
  <si>
    <t>The Galleria at Spring Valley</t>
  </si>
  <si>
    <t>Marketplace Plaza</t>
  </si>
  <si>
    <t>The Shops at Legacy</t>
  </si>
  <si>
    <t>Waterfront Mall</t>
  </si>
  <si>
    <t>Downtown Promenade</t>
  </si>
  <si>
    <t>The Boulevard Outlets</t>
  </si>
  <si>
    <t>Highland Park Center</t>
  </si>
  <si>
    <t>The Plaza at Westwood</t>
  </si>
  <si>
    <t>Eastside Shopping Square</t>
  </si>
  <si>
    <t>The Grove Retail Park</t>
  </si>
  <si>
    <t>The District at Greenway</t>
  </si>
  <si>
    <t>The Village at Oak Creek</t>
  </si>
  <si>
    <t>The Crossing at Riverbend</t>
  </si>
  <si>
    <t>The Gateway Shopping Center</t>
  </si>
  <si>
    <t>The Pinnacle at City Center</t>
  </si>
  <si>
    <t>The Commons at Fairview</t>
  </si>
  <si>
    <t>The Landing at Lakeview</t>
  </si>
  <si>
    <t>The Forum Shops</t>
  </si>
  <si>
    <t>The Highlands Retail Center</t>
  </si>
  <si>
    <t>The Quarry Marketplace</t>
  </si>
  <si>
    <t>The Meadows Shopping Plaza</t>
  </si>
  <si>
    <t>The Ridge Retail Park</t>
  </si>
  <si>
    <t>The Lakeside Promenade</t>
  </si>
  <si>
    <t>The Parkway Collection</t>
  </si>
  <si>
    <t>The Summit Shopping Center</t>
  </si>
  <si>
    <t>The Fountains at Rosewood</t>
  </si>
  <si>
    <t>The Palisades Retail Center</t>
  </si>
  <si>
    <t>The Plaza at Sunset</t>
  </si>
  <si>
    <t>The Oaks Shopping Village</t>
  </si>
  <si>
    <t>The Bridges at Brookfield</t>
  </si>
  <si>
    <t>The Watermark Shopping Center</t>
  </si>
  <si>
    <t>The Terrace at Hillcrest</t>
  </si>
  <si>
    <t>The Pines Retail Plaza</t>
  </si>
  <si>
    <t>The Gardens at Willow Creek</t>
  </si>
  <si>
    <t>The Crossroads Marketplace</t>
  </si>
  <si>
    <t>The Valley Shopping Center</t>
  </si>
  <si>
    <t>The Orchard at Maplewood</t>
  </si>
  <si>
    <t>The Gateway Promenade</t>
  </si>
  <si>
    <t>The Harbor Retail Park</t>
  </si>
  <si>
    <t>The Meadowlands Shopping Plaza</t>
  </si>
  <si>
    <t>Atlanta</t>
  </si>
  <si>
    <t>Boston</t>
  </si>
  <si>
    <t>Chicago</t>
  </si>
  <si>
    <t>Denver</t>
  </si>
  <si>
    <t>Houston</t>
  </si>
  <si>
    <t>Los Angeles</t>
  </si>
  <si>
    <t>Miami</t>
  </si>
  <si>
    <t>New York City</t>
  </si>
  <si>
    <t>Phoenix</t>
  </si>
  <si>
    <t>San Francisco</t>
  </si>
  <si>
    <t>Seattle</t>
  </si>
  <si>
    <t>Austin</t>
  </si>
  <si>
    <t>Charlotte</t>
  </si>
  <si>
    <t>Detroit</t>
  </si>
  <si>
    <t>Las Vegas</t>
  </si>
  <si>
    <t>Minneapolis</t>
  </si>
  <si>
    <t>Orlando</t>
  </si>
  <si>
    <t>Portland</t>
  </si>
  <si>
    <t>San Diego</t>
  </si>
  <si>
    <t>St. Louis</t>
  </si>
  <si>
    <t>Baltimore</t>
  </si>
  <si>
    <t>Cleveland</t>
  </si>
  <si>
    <t>Kansas City</t>
  </si>
  <si>
    <t>Nashville</t>
  </si>
  <si>
    <t>New Orleans</t>
  </si>
  <si>
    <t>Philadelphia</t>
  </si>
  <si>
    <t>Salt Lake City</t>
  </si>
  <si>
    <t>San Antonio</t>
  </si>
  <si>
    <t>Tampa</t>
  </si>
  <si>
    <t>Virginia Beach</t>
  </si>
  <si>
    <t>Indianapolis</t>
  </si>
  <si>
    <t>Milwaukee</t>
  </si>
  <si>
    <t>Oklahoma City</t>
  </si>
  <si>
    <t>Pittsburgh</t>
  </si>
  <si>
    <t>Raleigh</t>
  </si>
  <si>
    <t>Sacramento</t>
  </si>
  <si>
    <t>Tucson</t>
  </si>
  <si>
    <t>Albuquerque</t>
  </si>
  <si>
    <t>Louisville</t>
  </si>
  <si>
    <t>Stanley</t>
  </si>
  <si>
    <t xml:space="preserve"> AZ</t>
  </si>
  <si>
    <t xml:space="preserve"> CA</t>
  </si>
  <si>
    <t xml:space="preserve"> CO</t>
  </si>
  <si>
    <t xml:space="preserve"> FL</t>
  </si>
  <si>
    <t xml:space="preserve"> GA</t>
  </si>
  <si>
    <t xml:space="preserve"> IL</t>
  </si>
  <si>
    <t xml:space="preserve"> IN</t>
  </si>
  <si>
    <t xml:space="preserve"> KY</t>
  </si>
  <si>
    <t xml:space="preserve"> LA</t>
  </si>
  <si>
    <t xml:space="preserve"> MD</t>
  </si>
  <si>
    <t xml:space="preserve"> MA</t>
  </si>
  <si>
    <t xml:space="preserve"> MI</t>
  </si>
  <si>
    <t xml:space="preserve"> MN</t>
  </si>
  <si>
    <t xml:space="preserve"> MO</t>
  </si>
  <si>
    <t xml:space="preserve"> NV</t>
  </si>
  <si>
    <t xml:space="preserve"> NM</t>
  </si>
  <si>
    <t xml:space="preserve"> NY</t>
  </si>
  <si>
    <t xml:space="preserve"> NC</t>
  </si>
  <si>
    <t xml:space="preserve"> OH</t>
  </si>
  <si>
    <t xml:space="preserve"> OK</t>
  </si>
  <si>
    <t xml:space="preserve"> OR</t>
  </si>
  <si>
    <t xml:space="preserve"> PA</t>
  </si>
  <si>
    <t xml:space="preserve"> TN</t>
  </si>
  <si>
    <t xml:space="preserve"> TX</t>
  </si>
  <si>
    <t xml:space="preserve"> UT</t>
  </si>
  <si>
    <t xml:space="preserve"> VA</t>
  </si>
  <si>
    <t xml:space="preserve"> WA</t>
  </si>
  <si>
    <t xml:space="preserve"> WI</t>
  </si>
  <si>
    <t>OpenedDate</t>
  </si>
  <si>
    <t>O</t>
  </si>
  <si>
    <t>Old</t>
  </si>
  <si>
    <t>New</t>
  </si>
  <si>
    <t>Second Year</t>
  </si>
  <si>
    <t>Sales Rank</t>
  </si>
  <si>
    <t>Traffic Rank</t>
  </si>
  <si>
    <t>Center Type</t>
  </si>
  <si>
    <t>S</t>
  </si>
  <si>
    <t>M</t>
  </si>
  <si>
    <t>F</t>
  </si>
  <si>
    <t>Conversion Rank</t>
  </si>
  <si>
    <t>Rank</t>
  </si>
  <si>
    <t>Shoes for kids</t>
  </si>
  <si>
    <t>TY</t>
  </si>
  <si>
    <t>LY</t>
  </si>
  <si>
    <t>+/-</t>
  </si>
  <si>
    <t>%</t>
  </si>
  <si>
    <t>TY OH</t>
  </si>
  <si>
    <t>LY OH</t>
  </si>
  <si>
    <t>OH%</t>
  </si>
  <si>
    <t>Emily Johnson</t>
  </si>
  <si>
    <t>Michael Brown</t>
  </si>
  <si>
    <t>Sophia Davis</t>
  </si>
  <si>
    <t>Ethan Wilson</t>
  </si>
  <si>
    <t>Lease Renewal:</t>
  </si>
  <si>
    <t>Management Company</t>
  </si>
  <si>
    <t>THE ROSEN GROUP</t>
  </si>
  <si>
    <t>CBL</t>
  </si>
  <si>
    <t>WASHINGTON PRIME</t>
  </si>
  <si>
    <t>SIMON PROPERTY GROUP</t>
  </si>
  <si>
    <t>BROOKFIELD PROPERTIES</t>
  </si>
  <si>
    <t>SPINOSO REAL ESTATE GROUP</t>
  </si>
  <si>
    <t>WHEELER REIT</t>
  </si>
  <si>
    <t>TANGER</t>
  </si>
  <si>
    <t>SIMON - MILLS</t>
  </si>
  <si>
    <t>BELZ ENTERPRISES</t>
  </si>
  <si>
    <t>THE OUTLET RESOURCE GROUP</t>
  </si>
  <si>
    <t>LEXINGTON REALTY INTERNATIONAL</t>
  </si>
  <si>
    <t>FIRST NATIONAL REALTY PARTNERS</t>
  </si>
  <si>
    <t>SITES CENTERS</t>
  </si>
  <si>
    <t>ROANOKE VENTURE II, LLC</t>
  </si>
  <si>
    <t>GALLERIA ENTRANCEWAY PROPERTY, LLC</t>
  </si>
  <si>
    <t>BRIXMOR</t>
  </si>
  <si>
    <t>BEDRIN</t>
  </si>
  <si>
    <t>JLL / RREEF PROP TRUST</t>
  </si>
  <si>
    <t>ECHO REALTY</t>
  </si>
  <si>
    <t>AAC RE SERVICE, INC.</t>
  </si>
  <si>
    <t>KIMCO</t>
  </si>
  <si>
    <t>SAUL CENTERS, INC.</t>
  </si>
  <si>
    <t>BENDERSON DEVELOPMENT</t>
  </si>
  <si>
    <t>PINE TREE</t>
  </si>
  <si>
    <t>SCHOTTENSTEIN MGMT CO</t>
  </si>
  <si>
    <t>TSCG / SCT RIO HILL LLC</t>
  </si>
  <si>
    <t>CHASE PROPERTIES</t>
  </si>
  <si>
    <t>EAST WEST CROSSING LLC</t>
  </si>
  <si>
    <t>RIVERCREST REALTY</t>
  </si>
  <si>
    <t>DLC</t>
  </si>
  <si>
    <t>BIG V</t>
  </si>
  <si>
    <t>Open Date:</t>
  </si>
  <si>
    <t>Sq Ft:</t>
  </si>
  <si>
    <t>SHOE SHOP TRAVEL DASHBOARD</t>
  </si>
  <si>
    <t>SALES</t>
  </si>
  <si>
    <t>LAST YEAR END</t>
  </si>
  <si>
    <t>YE Sales 2023</t>
  </si>
  <si>
    <t>YE +/- 2023</t>
  </si>
  <si>
    <t>YE 2023 %</t>
  </si>
  <si>
    <t>MYSTERY</t>
  </si>
  <si>
    <t>CONVERSION</t>
  </si>
  <si>
    <t>TURN</t>
  </si>
  <si>
    <t>$/UNITS</t>
  </si>
  <si>
    <t>STORE TURN</t>
  </si>
  <si>
    <t>TRAFFIC / MISC KPIs</t>
  </si>
  <si>
    <t xml:space="preserve">TRAFFIC </t>
  </si>
  <si>
    <t>UPTs</t>
  </si>
  <si>
    <t>TY LOYALTY</t>
  </si>
  <si>
    <t>LY LOYALTY</t>
  </si>
  <si>
    <t>SHRINK</t>
  </si>
  <si>
    <t>COMPANY</t>
  </si>
  <si>
    <t>STOLENS %</t>
  </si>
  <si>
    <t>STOLEN $</t>
  </si>
  <si>
    <t>LY Stolen $</t>
  </si>
  <si>
    <t>Department</t>
  </si>
  <si>
    <t>Womens</t>
  </si>
  <si>
    <t>Mens</t>
  </si>
  <si>
    <t xml:space="preserve">Kids </t>
  </si>
  <si>
    <t>Concatenate Store &amp; Dept</t>
  </si>
  <si>
    <t>Store</t>
  </si>
  <si>
    <t>Dept</t>
  </si>
  <si>
    <t>Concatenate Region &amp; Dept</t>
  </si>
  <si>
    <t>OH %</t>
  </si>
  <si>
    <t>Total</t>
  </si>
  <si>
    <t>Geo</t>
  </si>
  <si>
    <t>BOPUIS</t>
  </si>
  <si>
    <t>S2H %</t>
  </si>
  <si>
    <t>CO RANK</t>
  </si>
  <si>
    <t>LOYALTY / COMPLIANCE</t>
  </si>
  <si>
    <t>LY Loyalty rank</t>
  </si>
  <si>
    <t>LY Sales Rank</t>
  </si>
  <si>
    <t>Date</t>
  </si>
  <si>
    <t>SUN</t>
  </si>
  <si>
    <t>MON</t>
  </si>
  <si>
    <t>TUE</t>
  </si>
  <si>
    <t>WED</t>
  </si>
  <si>
    <t>THU</t>
  </si>
  <si>
    <t>FRI</t>
  </si>
  <si>
    <t>SAT</t>
  </si>
  <si>
    <t>12:00 PM</t>
  </si>
  <si>
    <t>6:00 PM</t>
  </si>
  <si>
    <t>10:00 AM</t>
  </si>
  <si>
    <t>9:00 PM</t>
  </si>
  <si>
    <t>CLOSED</t>
  </si>
  <si>
    <t>8:00 AM</t>
  </si>
  <si>
    <t>9:00 AM</t>
  </si>
  <si>
    <t>11:00 AM</t>
  </si>
  <si>
    <t>8:00 PM</t>
  </si>
  <si>
    <t>7:00 AM</t>
  </si>
  <si>
    <t>7:00 PM</t>
  </si>
  <si>
    <t>5:00 PM</t>
  </si>
  <si>
    <t>6:00 AM</t>
  </si>
  <si>
    <t>10:00 PM</t>
  </si>
  <si>
    <t>Grand Total</t>
  </si>
  <si>
    <t>Day</t>
  </si>
  <si>
    <t>OPEN</t>
  </si>
  <si>
    <t>CLOSE</t>
  </si>
  <si>
    <t>Time</t>
  </si>
  <si>
    <t>Count</t>
  </si>
  <si>
    <t>Operating Hours</t>
  </si>
  <si>
    <t>BF OPENINGS</t>
  </si>
  <si>
    <t>BF CLOSINGS</t>
  </si>
  <si>
    <t>(All)</t>
  </si>
  <si>
    <t/>
  </si>
  <si>
    <t>Hours</t>
  </si>
  <si>
    <t xml:space="preserve">Store </t>
  </si>
  <si>
    <t xml:space="preserve">Hour </t>
  </si>
  <si>
    <t xml:space="preserve">Sales </t>
  </si>
  <si>
    <t xml:space="preserve">Trx </t>
  </si>
  <si>
    <t xml:space="preserve">Units </t>
  </si>
  <si>
    <t xml:space="preserve">Traffic </t>
  </si>
  <si>
    <t xml:space="preserve">Conversion </t>
  </si>
  <si>
    <t xml:space="preserve">UPT's </t>
  </si>
  <si>
    <t xml:space="preserve">$/Units </t>
  </si>
  <si>
    <t xml:space="preserve"> Conversion</t>
  </si>
  <si>
    <t xml:space="preserve"> UPT's</t>
  </si>
  <si>
    <t xml:space="preserve"> $/Units</t>
  </si>
  <si>
    <t>Sales</t>
  </si>
  <si>
    <t>Hour</t>
  </si>
  <si>
    <t>Store with the Lowest Hourly Sales:</t>
  </si>
  <si>
    <t>City, State</t>
  </si>
  <si>
    <t xml:space="preserve"> Sales </t>
  </si>
  <si>
    <t xml:space="preserve"> Trx </t>
  </si>
  <si>
    <t xml:space="preserve"> Units </t>
  </si>
  <si>
    <t xml:space="preserve"> Traffic </t>
  </si>
  <si>
    <t>Store with Highest Sales:</t>
  </si>
  <si>
    <t>Stores</t>
  </si>
  <si>
    <t>BF Hours</t>
  </si>
  <si>
    <t>OPERATING HOURS</t>
  </si>
  <si>
    <t>HOURS</t>
  </si>
  <si>
    <t>REGION</t>
  </si>
  <si>
    <t>TOTAL SALES</t>
  </si>
  <si>
    <t>Store with Lowest Sales:</t>
  </si>
  <si>
    <t>W Sandals</t>
  </si>
  <si>
    <t>W Boots</t>
  </si>
  <si>
    <t>W Ath</t>
  </si>
  <si>
    <t>M Ath</t>
  </si>
  <si>
    <t>K Ath</t>
  </si>
  <si>
    <t>Acc</t>
  </si>
  <si>
    <t>Store with the Highest Hourly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</si>
</sst>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4" formatCode="_(&quot;$&quot;* #,##0.00_);_(&quot;$&quot;* \(#,##0.00\);_(&quot;$&quot;* &quot;-&quot;??_);_(@_)"/>
    <numFmt numFmtId="43" formatCode="_(* #,##0.00_);_(* \(#,##0.00\);_(* &quot;-&quot;??_);_(@_)"/>
    <numFmt numFmtId="164" formatCode="0.0"/>
    <numFmt numFmtId="165" formatCode="0.00%;[Red]\(0.00%\)"/>
    <numFmt numFmtId="166" formatCode="###0.00_);[Red]\(###0.00\)"/>
    <numFmt numFmtId="167" formatCode="0.0%;\(0.0%\)"/>
    <numFmt numFmtId="168" formatCode="###0.0_);[Red]\(###0.0\)"/>
    <numFmt numFmtId="169" formatCode="0.0%;[Red]\(0.0%\)"/>
    <numFmt numFmtId="170" formatCode="0_);[Red]\(0\)"/>
    <numFmt numFmtId="171" formatCode="_(* #,##0_);_(* \(#,##0\);_(* &quot;-&quot;??_);_(@_)"/>
    <numFmt numFmtId="172" formatCode="0.00_);[Red]\(0.00\)"/>
    <numFmt numFmtId="173" formatCode="#,##0.0_);[Red]\(#,##0.0\)"/>
    <numFmt numFmtId="174" formatCode="0.0_);[Red]\(0.0\)"/>
    <numFmt numFmtId="175" formatCode="#,##0.0"/>
    <numFmt numFmtId="176" formatCode="0.0%"/>
    <numFmt numFmtId="177" formatCode="###0_);[Red]\(###0\)"/>
    <numFmt numFmtId="178" formatCode="[$-F400]h:mm:ss\ AM/PM"/>
    <numFmt numFmtId="179" formatCode="yyyy\-mm\-dd;@"/>
    <numFmt numFmtId="180" formatCode="0_);\(0\)"/>
  </numFmts>
  <fonts count="12" x14ac:knownFonts="1">
    <font>
      <sz val="11"/>
      <color theme="1"/>
      <name val="Calibri"/>
      <family val="2"/>
      <scheme val="minor"/>
    </font>
    <font>
      <sz val="11"/>
      <name val="Calibri"/>
      <family val="2"/>
    </font>
    <font>
      <sz val="10"/>
      <name val="Arial"/>
      <family val="2"/>
    </font>
    <font>
      <sz val="14"/>
      <color theme="1"/>
      <name val="Calibri"/>
      <family val="2"/>
      <scheme val="minor"/>
    </font>
    <font>
      <sz val="11"/>
      <color theme="1"/>
      <name val="Calibri"/>
      <family val="2"/>
      <scheme val="minor"/>
    </font>
    <font>
      <b/>
      <sz val="14"/>
      <color theme="4"/>
      <name val="Calibri"/>
      <family val="2"/>
      <scheme val="minor"/>
    </font>
    <font>
      <b/>
      <sz val="16"/>
      <color theme="4"/>
      <name val="Calibri"/>
      <family val="2"/>
      <scheme val="minor"/>
    </font>
    <font>
      <sz val="14"/>
      <color rgb="FFFF0000"/>
      <name val="Calibri"/>
      <family val="2"/>
      <scheme val="minor"/>
    </font>
    <font>
      <b/>
      <sz val="11"/>
      <color theme="0"/>
      <name val="Calibri"/>
      <family val="2"/>
      <scheme val="minor"/>
    </font>
    <font>
      <sz val="8"/>
      <color rgb="FF4A4A4A"/>
      <name val="Arial"/>
      <family val="2"/>
    </font>
    <font>
      <b/>
      <sz val="8"/>
      <color rgb="FF4A4A4A"/>
      <name val="Arial"/>
      <family val="2"/>
    </font>
    <font>
      <sz val="11"/>
      <color theme="0"/>
      <name val="Calibri"/>
      <family val="2"/>
      <scheme val="minor"/>
    </font>
  </fonts>
  <fills count="13">
    <fill>
      <patternFill patternType="none"/>
    </fill>
    <fill>
      <patternFill patternType="gray125"/>
    </fill>
    <fill>
      <patternFill patternType="solid">
        <fgColor rgb="FFFFFFFF"/>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tint="-0.749992370372631"/>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rgb="FFEBEBEB"/>
      </patternFill>
    </fill>
    <fill>
      <patternFill patternType="solid">
        <fgColor theme="9"/>
        <bgColor theme="9"/>
      </patternFill>
    </fill>
    <fill>
      <patternFill patternType="solid">
        <fgColor theme="9" tint="0.79998168889431442"/>
        <bgColor theme="9" tint="0.79998168889431442"/>
      </patternFill>
    </fill>
    <fill>
      <patternFill patternType="solid">
        <fgColor theme="0"/>
        <bgColor indexed="64"/>
      </patternFill>
    </fill>
  </fills>
  <borders count="41">
    <border>
      <left/>
      <right/>
      <top/>
      <bottom/>
      <diagonal/>
    </border>
    <border>
      <left/>
      <right style="thin">
        <color rgb="FFE0E0E0"/>
      </right>
      <top/>
      <bottom style="thin">
        <color rgb="FFE0E0E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theme="0"/>
      </top>
      <bottom/>
      <diagonal/>
    </border>
    <border>
      <left style="thin">
        <color indexed="64"/>
      </left>
      <right/>
      <top/>
      <bottom/>
      <diagonal/>
    </border>
    <border>
      <left/>
      <right style="thin">
        <color indexed="64"/>
      </right>
      <top/>
      <bottom/>
      <diagonal/>
    </border>
    <border>
      <left/>
      <right style="thin">
        <color auto="1"/>
      </right>
      <top style="thin">
        <color theme="0"/>
      </top>
      <bottom/>
      <diagonal/>
    </border>
    <border>
      <left style="thin">
        <color indexed="64"/>
      </left>
      <right/>
      <top style="thin">
        <color theme="0"/>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rgb="FFC2C2C2"/>
      </left>
      <right/>
      <top style="thin">
        <color theme="4" tint="0.39997558519241921"/>
      </top>
      <bottom/>
      <diagonal/>
    </border>
    <border>
      <left style="thin">
        <color rgb="FFC2C2C2"/>
      </left>
      <right style="thin">
        <color rgb="FFC2C2C2"/>
      </right>
      <top style="thin">
        <color theme="4" tint="0.39997558519241921"/>
      </top>
      <bottom/>
      <diagonal/>
    </border>
    <border>
      <left style="thin">
        <color theme="4" tint="0.39997558519241921"/>
      </left>
      <right/>
      <top style="thin">
        <color rgb="FFC2C2C2"/>
      </top>
      <bottom/>
      <diagonal/>
    </border>
    <border>
      <left style="thin">
        <color rgb="FFC0C0C0"/>
      </left>
      <right/>
      <top style="thin">
        <color rgb="FFC2C2C2"/>
      </top>
      <bottom/>
      <diagonal/>
    </border>
    <border>
      <left style="thin">
        <color rgb="FFC2C2C2"/>
      </left>
      <right/>
      <top style="thin">
        <color rgb="FFC2C2C2"/>
      </top>
      <bottom/>
      <diagonal/>
    </border>
    <border>
      <left style="thin">
        <color rgb="FFC0C0C0"/>
      </left>
      <right style="thin">
        <color rgb="FFC0C0C0"/>
      </right>
      <top style="thin">
        <color rgb="FFC2C2C2"/>
      </top>
      <bottom/>
      <diagonal/>
    </border>
    <border>
      <left style="thin">
        <color theme="4" tint="0.39997558519241921"/>
      </left>
      <right/>
      <top style="thin">
        <color rgb="FFC0C0C0"/>
      </top>
      <bottom/>
      <diagonal/>
    </border>
    <border>
      <left style="thin">
        <color rgb="FFC2C2C2"/>
      </left>
      <right/>
      <top style="thin">
        <color rgb="FFC0C0C0"/>
      </top>
      <bottom/>
      <diagonal/>
    </border>
    <border>
      <left style="thin">
        <color rgb="FFC0C0C0"/>
      </left>
      <right/>
      <top style="thin">
        <color rgb="FFC0C0C0"/>
      </top>
      <bottom/>
      <diagonal/>
    </border>
    <border>
      <left style="thin">
        <color rgb="FFC0C0C0"/>
      </left>
      <right style="thin">
        <color rgb="FFC0C0C0"/>
      </right>
      <top style="thin">
        <color rgb="FFC0C0C0"/>
      </top>
      <bottom/>
      <diagonal/>
    </border>
    <border>
      <left style="thin">
        <color theme="4" tint="0.39997558519241921"/>
      </left>
      <right/>
      <top style="thin">
        <color rgb="FFC0C0C0"/>
      </top>
      <bottom style="thin">
        <color rgb="FFC0C0C0"/>
      </bottom>
      <diagonal/>
    </border>
    <border>
      <left style="thin">
        <color rgb="FFC0C0C0"/>
      </left>
      <right/>
      <top style="thin">
        <color rgb="FFC2C2C2"/>
      </top>
      <bottom style="thin">
        <color rgb="FFC2C2C2"/>
      </bottom>
      <diagonal/>
    </border>
    <border>
      <left style="thin">
        <color rgb="FFC2C2C2"/>
      </left>
      <right/>
      <top style="thin">
        <color rgb="FFC0C0C0"/>
      </top>
      <bottom style="thin">
        <color rgb="FFC0C0C0"/>
      </bottom>
      <diagonal/>
    </border>
    <border>
      <left style="thin">
        <color rgb="FFC0C0C0"/>
      </left>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cellStyleXfs>
  <cellXfs count="183">
    <xf numFmtId="0" fontId="0" fillId="0" borderId="0" xfId="0"/>
    <xf numFmtId="3" fontId="0" fillId="0" borderId="0" xfId="0" applyNumberFormat="1"/>
    <xf numFmtId="14" fontId="0" fillId="0" borderId="0" xfId="0" applyNumberFormat="1"/>
    <xf numFmtId="164" fontId="1" fillId="2" borderId="1" xfId="0" applyNumberFormat="1" applyFont="1" applyFill="1" applyBorder="1" applyAlignment="1">
      <alignment horizontal="left" vertical="top" wrapText="1"/>
    </xf>
    <xf numFmtId="14" fontId="1" fillId="2" borderId="1" xfId="0" applyNumberFormat="1" applyFont="1" applyFill="1" applyBorder="1" applyAlignment="1">
      <alignment horizontal="left" vertical="top" wrapText="1"/>
    </xf>
    <xf numFmtId="38" fontId="1" fillId="2" borderId="1" xfId="0" applyNumberFormat="1" applyFont="1" applyFill="1" applyBorder="1" applyAlignment="1">
      <alignment horizontal="right" vertical="top"/>
    </xf>
    <xf numFmtId="40" fontId="1" fillId="2" borderId="1" xfId="0" applyNumberFormat="1" applyFont="1" applyFill="1" applyBorder="1" applyAlignment="1">
      <alignment horizontal="right" vertical="top"/>
    </xf>
    <xf numFmtId="37" fontId="1" fillId="2" borderId="1" xfId="0" applyNumberFormat="1" applyFont="1" applyFill="1" applyBorder="1" applyAlignment="1">
      <alignment horizontal="right" vertical="top"/>
    </xf>
    <xf numFmtId="165" fontId="1" fillId="2" borderId="1" xfId="0" applyNumberFormat="1" applyFont="1" applyFill="1" applyBorder="1" applyAlignment="1">
      <alignment horizontal="right" vertical="top"/>
    </xf>
    <xf numFmtId="166" fontId="1" fillId="2" borderId="1" xfId="0" applyNumberFormat="1" applyFont="1" applyFill="1" applyBorder="1" applyAlignment="1">
      <alignment horizontal="right" vertical="top"/>
    </xf>
    <xf numFmtId="0" fontId="1" fillId="2" borderId="1" xfId="0" applyFont="1" applyFill="1" applyBorder="1" applyAlignment="1">
      <alignment horizontal="right" vertical="top"/>
    </xf>
    <xf numFmtId="167" fontId="1" fillId="2" borderId="1" xfId="0" applyNumberFormat="1" applyFont="1" applyFill="1" applyBorder="1" applyAlignment="1">
      <alignment horizontal="right" vertical="top"/>
    </xf>
    <xf numFmtId="39" fontId="1" fillId="2" borderId="1" xfId="0" applyNumberFormat="1" applyFont="1" applyFill="1" applyBorder="1" applyAlignment="1">
      <alignment horizontal="right" vertical="top"/>
    </xf>
    <xf numFmtId="168" fontId="1" fillId="2" borderId="1" xfId="0" applyNumberFormat="1" applyFont="1" applyFill="1" applyBorder="1" applyAlignment="1">
      <alignment horizontal="right" vertical="top"/>
    </xf>
    <xf numFmtId="169" fontId="1" fillId="2" borderId="1" xfId="0" applyNumberFormat="1" applyFont="1" applyFill="1" applyBorder="1" applyAlignment="1">
      <alignment horizontal="right" vertical="top"/>
    </xf>
    <xf numFmtId="0" fontId="1" fillId="2" borderId="1" xfId="0" applyNumberFormat="1" applyFont="1" applyFill="1" applyBorder="1" applyAlignment="1">
      <alignment horizontal="right" vertical="top"/>
    </xf>
    <xf numFmtId="0" fontId="2" fillId="0" borderId="0" xfId="0" applyFont="1"/>
    <xf numFmtId="0" fontId="0" fillId="0" borderId="0" xfId="0" quotePrefix="1"/>
    <xf numFmtId="171" fontId="1" fillId="2" borderId="1" xfId="1" applyNumberFormat="1" applyFont="1" applyFill="1" applyBorder="1" applyAlignment="1">
      <alignment horizontal="right" vertical="top"/>
    </xf>
    <xf numFmtId="38" fontId="1" fillId="2" borderId="1" xfId="1" applyNumberFormat="1" applyFont="1" applyFill="1" applyBorder="1" applyAlignment="1">
      <alignment horizontal="right" vertical="top"/>
    </xf>
    <xf numFmtId="172" fontId="1" fillId="0" borderId="0" xfId="2" applyNumberFormat="1" applyFont="1"/>
    <xf numFmtId="0" fontId="0" fillId="0" borderId="0" xfId="0" applyBorder="1"/>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3" xfId="0" quotePrefix="1" applyFont="1" applyFill="1" applyBorder="1" applyAlignment="1">
      <alignment horizontal="center"/>
    </xf>
    <xf numFmtId="0" fontId="3" fillId="4" borderId="8" xfId="0" applyFont="1" applyFill="1" applyBorder="1" applyAlignment="1">
      <alignment horizontal="center"/>
    </xf>
    <xf numFmtId="2" fontId="0" fillId="0" borderId="0" xfId="0" applyNumberFormat="1"/>
    <xf numFmtId="3" fontId="3" fillId="0" borderId="9" xfId="0" applyNumberFormat="1" applyFont="1" applyBorder="1" applyAlignment="1">
      <alignment horizontal="center"/>
    </xf>
    <xf numFmtId="3" fontId="3" fillId="0" borderId="0" xfId="1" applyNumberFormat="1" applyFont="1" applyBorder="1" applyAlignment="1">
      <alignment horizontal="center"/>
    </xf>
    <xf numFmtId="38" fontId="3" fillId="0" borderId="0" xfId="0" applyNumberFormat="1" applyFont="1" applyBorder="1" applyAlignment="1">
      <alignment horizontal="center"/>
    </xf>
    <xf numFmtId="0" fontId="3" fillId="4" borderId="11" xfId="0" applyFont="1" applyFill="1" applyBorder="1" applyAlignment="1">
      <alignment horizontal="center"/>
    </xf>
    <xf numFmtId="174" fontId="3" fillId="0" borderId="0" xfId="0" applyNumberFormat="1" applyFont="1" applyBorder="1" applyAlignment="1">
      <alignment horizontal="center"/>
    </xf>
    <xf numFmtId="0" fontId="0" fillId="0" borderId="2" xfId="0" applyBorder="1"/>
    <xf numFmtId="0" fontId="0" fillId="0" borderId="10" xfId="0" applyBorder="1"/>
    <xf numFmtId="0" fontId="0" fillId="0" borderId="6" xfId="0" applyBorder="1"/>
    <xf numFmtId="0" fontId="0" fillId="0" borderId="7" xfId="0" applyBorder="1"/>
    <xf numFmtId="0" fontId="3" fillId="4" borderId="9" xfId="0" applyFont="1" applyFill="1" applyBorder="1" applyAlignment="1">
      <alignment horizontal="center"/>
    </xf>
    <xf numFmtId="3" fontId="3" fillId="4" borderId="9" xfId="0" applyNumberFormat="1" applyFont="1" applyFill="1" applyBorder="1" applyAlignment="1">
      <alignment horizontal="center"/>
    </xf>
    <xf numFmtId="3" fontId="3" fillId="4" borderId="0" xfId="1" applyNumberFormat="1" applyFont="1" applyFill="1" applyBorder="1" applyAlignment="1">
      <alignment horizontal="center"/>
    </xf>
    <xf numFmtId="38" fontId="3" fillId="4" borderId="0" xfId="0" applyNumberFormat="1" applyFont="1" applyFill="1" applyBorder="1" applyAlignment="1">
      <alignment horizontal="center"/>
    </xf>
    <xf numFmtId="174" fontId="3" fillId="4" borderId="0" xfId="0" applyNumberFormat="1" applyFont="1" applyFill="1" applyBorder="1" applyAlignment="1">
      <alignment horizontal="center"/>
    </xf>
    <xf numFmtId="4" fontId="3" fillId="4" borderId="9" xfId="0" applyNumberFormat="1" applyFont="1" applyFill="1" applyBorder="1" applyAlignment="1">
      <alignment horizontal="center"/>
    </xf>
    <xf numFmtId="4" fontId="3" fillId="4" borderId="0" xfId="1" applyNumberFormat="1" applyFont="1" applyFill="1" applyBorder="1" applyAlignment="1">
      <alignment horizontal="center"/>
    </xf>
    <xf numFmtId="173" fontId="3" fillId="4" borderId="0" xfId="0" applyNumberFormat="1" applyFont="1" applyFill="1" applyBorder="1" applyAlignment="1">
      <alignment horizontal="center"/>
    </xf>
    <xf numFmtId="4" fontId="3" fillId="4" borderId="6" xfId="1" applyNumberFormat="1" applyFont="1" applyFill="1" applyBorder="1" applyAlignment="1">
      <alignment horizontal="center"/>
    </xf>
    <xf numFmtId="172" fontId="7" fillId="4" borderId="0" xfId="0" applyNumberFormat="1" applyFont="1" applyFill="1" applyBorder="1" applyAlignment="1">
      <alignment horizontal="center"/>
    </xf>
    <xf numFmtId="38" fontId="7" fillId="0" borderId="0" xfId="0" applyNumberFormat="1" applyFont="1" applyFill="1" applyBorder="1" applyAlignment="1">
      <alignment horizontal="center"/>
    </xf>
    <xf numFmtId="0" fontId="3" fillId="0" borderId="3" xfId="0" applyFont="1" applyBorder="1" applyAlignment="1">
      <alignment horizontal="center"/>
    </xf>
    <xf numFmtId="0" fontId="0" fillId="4" borderId="10" xfId="0" applyFill="1" applyBorder="1"/>
    <xf numFmtId="0" fontId="3" fillId="4" borderId="5" xfId="0" applyFont="1" applyFill="1" applyBorder="1" applyAlignment="1">
      <alignment horizontal="center"/>
    </xf>
    <xf numFmtId="172" fontId="7" fillId="4" borderId="6" xfId="0" applyNumberFormat="1" applyFont="1" applyFill="1" applyBorder="1" applyAlignment="1">
      <alignment horizontal="center"/>
    </xf>
    <xf numFmtId="3" fontId="3" fillId="0" borderId="10" xfId="0" applyNumberFormat="1" applyFont="1" applyBorder="1" applyAlignment="1">
      <alignment horizontal="center"/>
    </xf>
    <xf numFmtId="170" fontId="3" fillId="4" borderId="10" xfId="0" applyNumberFormat="1" applyFont="1" applyFill="1" applyBorder="1" applyAlignment="1">
      <alignment horizontal="center"/>
    </xf>
    <xf numFmtId="0" fontId="3" fillId="3" borderId="10" xfId="0" applyFont="1" applyFill="1" applyBorder="1"/>
    <xf numFmtId="0" fontId="0" fillId="0" borderId="0" xfId="0" applyAlignment="1">
      <alignment horizontal="left"/>
    </xf>
    <xf numFmtId="0" fontId="0" fillId="4" borderId="7" xfId="0" applyFill="1" applyBorder="1"/>
    <xf numFmtId="0" fontId="3" fillId="0" borderId="9" xfId="0" applyFont="1" applyBorder="1" applyAlignment="1">
      <alignment horizontal="center"/>
    </xf>
    <xf numFmtId="0" fontId="3" fillId="0" borderId="0" xfId="0" applyFont="1" applyBorder="1" applyAlignment="1">
      <alignment horizontal="center"/>
    </xf>
    <xf numFmtId="0" fontId="3" fillId="3" borderId="0" xfId="0" applyFont="1" applyFill="1" applyBorder="1"/>
    <xf numFmtId="0" fontId="0" fillId="3" borderId="0" xfId="0" applyFill="1" applyBorder="1"/>
    <xf numFmtId="0" fontId="3" fillId="0" borderId="9" xfId="0" applyFont="1" applyBorder="1"/>
    <xf numFmtId="14" fontId="3" fillId="0" borderId="0" xfId="0" applyNumberFormat="1" applyFont="1" applyBorder="1" applyAlignment="1">
      <alignment horizontal="left"/>
    </xf>
    <xf numFmtId="0" fontId="3" fillId="0" borderId="0" xfId="0" applyFont="1" applyBorder="1" applyAlignment="1">
      <alignment horizontal="right"/>
    </xf>
    <xf numFmtId="0" fontId="3" fillId="0" borderId="0" xfId="0" applyFont="1" applyBorder="1"/>
    <xf numFmtId="0" fontId="3" fillId="0" borderId="0" xfId="0" applyFont="1" applyBorder="1" applyAlignment="1"/>
    <xf numFmtId="0" fontId="3" fillId="0" borderId="0" xfId="0" applyFont="1" applyBorder="1" applyAlignment="1">
      <alignment horizontal="left"/>
    </xf>
    <xf numFmtId="14" fontId="3" fillId="3" borderId="9" xfId="0" applyNumberFormat="1" applyFont="1" applyFill="1" applyBorder="1"/>
    <xf numFmtId="0" fontId="3" fillId="3" borderId="0" xfId="0" applyFont="1" applyFill="1" applyBorder="1" applyAlignment="1">
      <alignment horizontal="left"/>
    </xf>
    <xf numFmtId="0" fontId="3" fillId="4" borderId="12" xfId="0" applyFont="1" applyFill="1" applyBorder="1" applyAlignment="1">
      <alignment horizontal="center"/>
    </xf>
    <xf numFmtId="0" fontId="5" fillId="5" borderId="9" xfId="0" applyFont="1" applyFill="1" applyBorder="1" applyAlignment="1">
      <alignment horizontal="center"/>
    </xf>
    <xf numFmtId="0" fontId="3" fillId="0" borderId="9" xfId="0" applyFont="1" applyFill="1" applyBorder="1" applyAlignment="1">
      <alignment horizontal="center"/>
    </xf>
    <xf numFmtId="0" fontId="3" fillId="0" borderId="0" xfId="0" applyFont="1" applyFill="1" applyBorder="1" applyAlignment="1">
      <alignment horizontal="center"/>
    </xf>
    <xf numFmtId="176" fontId="3" fillId="4" borderId="0" xfId="2" applyNumberFormat="1" applyFont="1" applyFill="1" applyBorder="1" applyAlignment="1">
      <alignment horizontal="center"/>
    </xf>
    <xf numFmtId="3" fontId="3" fillId="4" borderId="0" xfId="0" applyNumberFormat="1" applyFont="1" applyFill="1" applyBorder="1" applyAlignment="1">
      <alignment horizontal="center"/>
    </xf>
    <xf numFmtId="177" fontId="1" fillId="2" borderId="1" xfId="0" applyNumberFormat="1" applyFont="1" applyFill="1" applyBorder="1" applyAlignment="1">
      <alignment horizontal="right" vertical="top"/>
    </xf>
    <xf numFmtId="175" fontId="3" fillId="4" borderId="5" xfId="0" applyNumberFormat="1" applyFont="1" applyFill="1" applyBorder="1" applyAlignment="1">
      <alignment horizontal="center"/>
    </xf>
    <xf numFmtId="170" fontId="3" fillId="4" borderId="0" xfId="0" applyNumberFormat="1" applyFont="1" applyFill="1" applyBorder="1" applyAlignment="1">
      <alignment horizontal="center"/>
    </xf>
    <xf numFmtId="2" fontId="3" fillId="3" borderId="0" xfId="0" applyNumberFormat="1" applyFont="1" applyFill="1" applyBorder="1" applyAlignment="1"/>
    <xf numFmtId="179" fontId="0" fillId="7" borderId="13" xfId="0" applyNumberFormat="1" applyFont="1" applyFill="1" applyBorder="1"/>
    <xf numFmtId="0" fontId="0" fillId="7" borderId="13" xfId="0" applyFont="1" applyFill="1" applyBorder="1"/>
    <xf numFmtId="178" fontId="0" fillId="7" borderId="13" xfId="0" applyNumberFormat="1" applyFont="1" applyFill="1" applyBorder="1"/>
    <xf numFmtId="179" fontId="0" fillId="0" borderId="13" xfId="0" applyNumberFormat="1" applyFont="1" applyBorder="1"/>
    <xf numFmtId="0" fontId="0" fillId="0" borderId="13" xfId="0" applyFont="1" applyBorder="1"/>
    <xf numFmtId="178" fontId="0" fillId="0" borderId="13" xfId="0" applyNumberFormat="1" applyFont="1" applyBorder="1"/>
    <xf numFmtId="0" fontId="8" fillId="8" borderId="15" xfId="0" applyFont="1" applyFill="1" applyBorder="1"/>
    <xf numFmtId="0" fontId="8" fillId="8" borderId="13" xfId="0" applyFont="1" applyFill="1" applyBorder="1"/>
    <xf numFmtId="0" fontId="0" fillId="7" borderId="15" xfId="0" applyFont="1" applyFill="1" applyBorder="1"/>
    <xf numFmtId="0" fontId="0" fillId="7" borderId="18" xfId="0" applyFont="1" applyFill="1" applyBorder="1"/>
    <xf numFmtId="0" fontId="0" fillId="0" borderId="15" xfId="0" applyFont="1" applyBorder="1"/>
    <xf numFmtId="0" fontId="0" fillId="0" borderId="18" xfId="0" applyFont="1" applyBorder="1"/>
    <xf numFmtId="0" fontId="0" fillId="0" borderId="14" xfId="0" applyFont="1" applyBorder="1"/>
    <xf numFmtId="179" fontId="0" fillId="0" borderId="16" xfId="0" applyNumberFormat="1" applyFont="1" applyBorder="1"/>
    <xf numFmtId="0" fontId="0" fillId="0" borderId="16" xfId="0" applyFont="1" applyBorder="1"/>
    <xf numFmtId="178" fontId="0" fillId="0" borderId="16" xfId="0" applyNumberFormat="1" applyFont="1" applyBorder="1"/>
    <xf numFmtId="0" fontId="0" fillId="0" borderId="17" xfId="0" applyFont="1" applyBorder="1"/>
    <xf numFmtId="164" fontId="0" fillId="0" borderId="0" xfId="0" applyNumberFormat="1"/>
    <xf numFmtId="0" fontId="0" fillId="0" borderId="0" xfId="0" pivotButton="1"/>
    <xf numFmtId="40" fontId="0" fillId="0" borderId="0" xfId="0" applyNumberFormat="1"/>
    <xf numFmtId="38" fontId="0" fillId="0" borderId="0" xfId="0" applyNumberFormat="1"/>
    <xf numFmtId="0" fontId="0" fillId="0" borderId="0" xfId="0" applyAlignment="1">
      <alignment horizontal="center"/>
    </xf>
    <xf numFmtId="43" fontId="0" fillId="0" borderId="0" xfId="0" applyNumberFormat="1"/>
    <xf numFmtId="39" fontId="0" fillId="0" borderId="0" xfId="0" applyNumberFormat="1"/>
    <xf numFmtId="171" fontId="0" fillId="0" borderId="0" xfId="0" applyNumberFormat="1"/>
    <xf numFmtId="171" fontId="0" fillId="0" borderId="0" xfId="1" applyNumberFormat="1" applyFont="1"/>
    <xf numFmtId="180" fontId="0" fillId="0" borderId="0" xfId="1" applyNumberFormat="1" applyFont="1"/>
    <xf numFmtId="44" fontId="0" fillId="0" borderId="0" xfId="3" applyFont="1"/>
    <xf numFmtId="0" fontId="0" fillId="0" borderId="0" xfId="0" applyAlignment="1">
      <alignment horizontal="center"/>
    </xf>
    <xf numFmtId="0" fontId="0" fillId="11" borderId="19" xfId="0" applyFont="1" applyFill="1" applyBorder="1"/>
    <xf numFmtId="0" fontId="0" fillId="11" borderId="20" xfId="0" applyFont="1" applyFill="1" applyBorder="1"/>
    <xf numFmtId="0" fontId="0" fillId="11" borderId="21" xfId="0" applyFont="1" applyFill="1" applyBorder="1"/>
    <xf numFmtId="0" fontId="8" fillId="10" borderId="22" xfId="0" applyFont="1" applyFill="1" applyBorder="1"/>
    <xf numFmtId="0" fontId="8" fillId="10" borderId="23" xfId="0" applyFont="1" applyFill="1" applyBorder="1"/>
    <xf numFmtId="0" fontId="8" fillId="10" borderId="24" xfId="0" applyFont="1" applyFill="1" applyBorder="1"/>
    <xf numFmtId="0" fontId="0" fillId="11" borderId="22" xfId="0" applyFont="1" applyFill="1" applyBorder="1"/>
    <xf numFmtId="0" fontId="0" fillId="11" borderId="23" xfId="0" applyFont="1" applyFill="1" applyBorder="1"/>
    <xf numFmtId="0" fontId="0" fillId="11" borderId="24" xfId="0" applyFont="1" applyFill="1" applyBorder="1"/>
    <xf numFmtId="0" fontId="0" fillId="0" borderId="22" xfId="0" applyFont="1" applyBorder="1"/>
    <xf numFmtId="0" fontId="0" fillId="0" borderId="23" xfId="0" applyFont="1" applyBorder="1"/>
    <xf numFmtId="0" fontId="0" fillId="0" borderId="24" xfId="0" applyFont="1" applyBorder="1"/>
    <xf numFmtId="0" fontId="10" fillId="9" borderId="15" xfId="0" applyFont="1" applyFill="1" applyBorder="1" applyAlignment="1">
      <alignment horizontal="left" vertical="top"/>
    </xf>
    <xf numFmtId="0" fontId="10" fillId="9" borderId="25" xfId="0" applyFont="1" applyFill="1" applyBorder="1" applyAlignment="1">
      <alignment horizontal="left" vertical="top"/>
    </xf>
    <xf numFmtId="0" fontId="10" fillId="9" borderId="25" xfId="0" applyFont="1" applyFill="1" applyBorder="1" applyAlignment="1">
      <alignment horizontal="right" vertical="top"/>
    </xf>
    <xf numFmtId="0" fontId="10" fillId="9" borderId="26" xfId="0" applyFont="1" applyFill="1" applyBorder="1" applyAlignment="1">
      <alignment horizontal="right" vertical="top"/>
    </xf>
    <xf numFmtId="49" fontId="9" fillId="2" borderId="27" xfId="0" applyNumberFormat="1" applyFont="1" applyFill="1" applyBorder="1" applyAlignment="1">
      <alignment horizontal="right" vertical="top"/>
    </xf>
    <xf numFmtId="0" fontId="9" fillId="2" borderId="28" xfId="0" applyFont="1" applyFill="1" applyBorder="1" applyAlignment="1">
      <alignment horizontal="left" vertical="top" wrapText="1"/>
    </xf>
    <xf numFmtId="38" fontId="9" fillId="2" borderId="29" xfId="0" applyNumberFormat="1" applyFont="1" applyFill="1" applyBorder="1" applyAlignment="1">
      <alignment horizontal="right" vertical="top"/>
    </xf>
    <xf numFmtId="37" fontId="9" fillId="2" borderId="28" xfId="0" applyNumberFormat="1" applyFont="1" applyFill="1" applyBorder="1" applyAlignment="1">
      <alignment horizontal="right" vertical="top"/>
    </xf>
    <xf numFmtId="166" fontId="9" fillId="2" borderId="28" xfId="0" applyNumberFormat="1" applyFont="1" applyFill="1" applyBorder="1" applyAlignment="1">
      <alignment horizontal="right" vertical="top"/>
    </xf>
    <xf numFmtId="166" fontId="9" fillId="2" borderId="30" xfId="0" applyNumberFormat="1" applyFont="1" applyFill="1" applyBorder="1" applyAlignment="1">
      <alignment horizontal="right" vertical="top"/>
    </xf>
    <xf numFmtId="49" fontId="9" fillId="2" borderId="31" xfId="0" applyNumberFormat="1" applyFont="1" applyFill="1" applyBorder="1" applyAlignment="1">
      <alignment horizontal="right" vertical="top"/>
    </xf>
    <xf numFmtId="38" fontId="9" fillId="2" borderId="32" xfId="0" applyNumberFormat="1" applyFont="1" applyFill="1" applyBorder="1" applyAlignment="1">
      <alignment horizontal="right" vertical="top"/>
    </xf>
    <xf numFmtId="37" fontId="9" fillId="2" borderId="33" xfId="0" applyNumberFormat="1" applyFont="1" applyFill="1" applyBorder="1" applyAlignment="1">
      <alignment horizontal="right" vertical="top"/>
    </xf>
    <xf numFmtId="166" fontId="9" fillId="2" borderId="33" xfId="0" applyNumberFormat="1" applyFont="1" applyFill="1" applyBorder="1" applyAlignment="1">
      <alignment horizontal="right" vertical="top"/>
    </xf>
    <xf numFmtId="166" fontId="9" fillId="2" borderId="34" xfId="0" applyNumberFormat="1" applyFont="1" applyFill="1" applyBorder="1" applyAlignment="1">
      <alignment horizontal="right" vertical="top"/>
    </xf>
    <xf numFmtId="2" fontId="9" fillId="2" borderId="34" xfId="0" applyNumberFormat="1" applyFont="1" applyFill="1" applyBorder="1" applyAlignment="1">
      <alignment horizontal="right" vertical="top"/>
    </xf>
    <xf numFmtId="49" fontId="9" fillId="2" borderId="35" xfId="0" applyNumberFormat="1" applyFont="1" applyFill="1" applyBorder="1" applyAlignment="1">
      <alignment horizontal="right" vertical="top"/>
    </xf>
    <xf numFmtId="0" fontId="9" fillId="2" borderId="36" xfId="0" applyFont="1" applyFill="1" applyBorder="1" applyAlignment="1">
      <alignment horizontal="left" vertical="top" wrapText="1"/>
    </xf>
    <xf numFmtId="38" fontId="9" fillId="2" borderId="37" xfId="0" applyNumberFormat="1" applyFont="1" applyFill="1" applyBorder="1" applyAlignment="1">
      <alignment horizontal="right" vertical="top"/>
    </xf>
    <xf numFmtId="37" fontId="9" fillId="2" borderId="38" xfId="0" applyNumberFormat="1" applyFont="1" applyFill="1" applyBorder="1" applyAlignment="1">
      <alignment horizontal="right" vertical="top"/>
    </xf>
    <xf numFmtId="166" fontId="9" fillId="2" borderId="38" xfId="0" applyNumberFormat="1" applyFont="1" applyFill="1" applyBorder="1" applyAlignment="1">
      <alignment horizontal="right" vertical="top"/>
    </xf>
    <xf numFmtId="2" fontId="9" fillId="2" borderId="39" xfId="0" applyNumberFormat="1" applyFont="1" applyFill="1" applyBorder="1" applyAlignment="1">
      <alignment horizontal="right" vertical="top"/>
    </xf>
    <xf numFmtId="0" fontId="0" fillId="0" borderId="0" xfId="0" applyFont="1"/>
    <xf numFmtId="44" fontId="4" fillId="0" borderId="0" xfId="3" applyFont="1"/>
    <xf numFmtId="44" fontId="0" fillId="0" borderId="0" xfId="0" applyNumberFormat="1"/>
    <xf numFmtId="14" fontId="0" fillId="0" borderId="40" xfId="0" applyNumberFormat="1" applyBorder="1" applyAlignment="1">
      <alignment horizontal="center"/>
    </xf>
    <xf numFmtId="0" fontId="0" fillId="0" borderId="40" xfId="0" applyBorder="1"/>
    <xf numFmtId="0" fontId="0" fillId="0" borderId="40" xfId="0" applyBorder="1" applyAlignment="1">
      <alignment horizontal="center"/>
    </xf>
    <xf numFmtId="0" fontId="0" fillId="0" borderId="0" xfId="0" applyAlignment="1"/>
    <xf numFmtId="1" fontId="0" fillId="0" borderId="0" xfId="0" applyNumberFormat="1" applyAlignment="1"/>
    <xf numFmtId="164" fontId="3" fillId="12" borderId="9" xfId="0" applyNumberFormat="1" applyFont="1" applyFill="1" applyBorder="1" applyAlignment="1">
      <alignment horizontal="center"/>
    </xf>
    <xf numFmtId="3" fontId="3" fillId="12" borderId="0" xfId="1" applyNumberFormat="1" applyFont="1" applyFill="1" applyBorder="1" applyAlignment="1">
      <alignment horizontal="center"/>
    </xf>
    <xf numFmtId="38" fontId="3" fillId="12" borderId="0" xfId="0" applyNumberFormat="1" applyFont="1" applyFill="1" applyBorder="1" applyAlignment="1">
      <alignment horizontal="center"/>
    </xf>
    <xf numFmtId="174" fontId="3" fillId="12" borderId="0" xfId="0" applyNumberFormat="1" applyFont="1" applyFill="1" applyBorder="1" applyAlignment="1">
      <alignment horizontal="center"/>
    </xf>
    <xf numFmtId="3" fontId="3" fillId="12" borderId="10" xfId="0" applyNumberFormat="1" applyFont="1" applyFill="1" applyBorder="1" applyAlignment="1">
      <alignment horizontal="center"/>
    </xf>
    <xf numFmtId="0" fontId="0" fillId="12" borderId="0" xfId="0" applyFill="1" applyAlignment="1">
      <alignment horizontal="left"/>
    </xf>
    <xf numFmtId="44" fontId="0" fillId="12" borderId="0" xfId="0" applyNumberFormat="1" applyFill="1"/>
    <xf numFmtId="171" fontId="0" fillId="12" borderId="0" xfId="0" applyNumberFormat="1" applyFill="1"/>
    <xf numFmtId="2" fontId="0" fillId="12" borderId="0" xfId="0" applyNumberFormat="1" applyFill="1"/>
    <xf numFmtId="2" fontId="11" fillId="12" borderId="0" xfId="0" applyNumberFormat="1" applyFont="1" applyFill="1"/>
    <xf numFmtId="174" fontId="0" fillId="0" borderId="0" xfId="0" applyNumberFormat="1"/>
    <xf numFmtId="0" fontId="0" fillId="0" borderId="0" xfId="0" pivotButton="1" applyBorder="1"/>
    <xf numFmtId="0" fontId="0" fillId="0" borderId="0" xfId="0" applyBorder="1" applyAlignment="1">
      <alignment horizontal="left"/>
    </xf>
    <xf numFmtId="0" fontId="0" fillId="0" borderId="0" xfId="0" applyNumberFormat="1" applyBorder="1" applyAlignment="1">
      <alignment horizontal="center"/>
    </xf>
    <xf numFmtId="0" fontId="6" fillId="6" borderId="2" xfId="0" applyFont="1" applyFill="1" applyBorder="1" applyAlignment="1">
      <alignment horizontal="center"/>
    </xf>
    <xf numFmtId="0" fontId="6" fillId="6" borderId="3" xfId="0" applyFont="1" applyFill="1" applyBorder="1" applyAlignment="1">
      <alignment horizontal="center"/>
    </xf>
    <xf numFmtId="0" fontId="6" fillId="6" borderId="10" xfId="0" applyFont="1" applyFill="1" applyBorder="1" applyAlignment="1">
      <alignment horizontal="center"/>
    </xf>
    <xf numFmtId="0" fontId="6" fillId="6" borderId="9" xfId="0" applyFont="1" applyFill="1" applyBorder="1" applyAlignment="1">
      <alignment horizontal="center"/>
    </xf>
    <xf numFmtId="0" fontId="6" fillId="6" borderId="0" xfId="0" applyFont="1" applyFill="1" applyBorder="1" applyAlignment="1">
      <alignment horizontal="center"/>
    </xf>
    <xf numFmtId="0" fontId="3" fillId="12" borderId="9" xfId="0" applyFont="1" applyFill="1" applyBorder="1" applyAlignment="1">
      <alignment horizontal="center"/>
    </xf>
    <xf numFmtId="0" fontId="3" fillId="12" borderId="0" xfId="0" applyFont="1" applyFill="1" applyBorder="1" applyAlignment="1">
      <alignment horizontal="center"/>
    </xf>
    <xf numFmtId="0" fontId="3" fillId="12" borderId="10" xfId="0" applyFont="1" applyFill="1" applyBorder="1" applyAlignment="1">
      <alignment horizontal="center"/>
    </xf>
    <xf numFmtId="0" fontId="6" fillId="6" borderId="5" xfId="0" applyFont="1" applyFill="1" applyBorder="1" applyAlignment="1">
      <alignment horizontal="center"/>
    </xf>
    <xf numFmtId="0" fontId="6" fillId="6" borderId="6" xfId="0" applyFont="1" applyFill="1" applyBorder="1" applyAlignment="1">
      <alignment horizontal="center"/>
    </xf>
    <xf numFmtId="0" fontId="6" fillId="6" borderId="7" xfId="0" applyFont="1" applyFill="1" applyBorder="1" applyAlignment="1">
      <alignment horizontal="center"/>
    </xf>
    <xf numFmtId="0" fontId="0" fillId="0" borderId="0" xfId="0" applyAlignment="1">
      <alignment horizontal="center"/>
    </xf>
    <xf numFmtId="0" fontId="0" fillId="0" borderId="40" xfId="0" applyBorder="1" applyAlignment="1">
      <alignment horizontal="center"/>
    </xf>
    <xf numFmtId="0" fontId="0" fillId="0" borderId="3" xfId="0" applyBorder="1" applyAlignment="1">
      <alignment horizontal="center"/>
    </xf>
    <xf numFmtId="1" fontId="0" fillId="0" borderId="0" xfId="0" applyNumberFormat="1" applyAlignment="1">
      <alignment horizontal="center"/>
    </xf>
    <xf numFmtId="0" fontId="0" fillId="0" borderId="14" xfId="0" applyFont="1" applyBorder="1" applyAlignment="1">
      <alignment horizontal="left"/>
    </xf>
    <xf numFmtId="0" fontId="0" fillId="0" borderId="16" xfId="0" applyFont="1" applyBorder="1" applyAlignment="1">
      <alignment horizontal="left"/>
    </xf>
    <xf numFmtId="43" fontId="0" fillId="0" borderId="0" xfId="1" applyFont="1" applyAlignment="1">
      <alignment horizontal="left"/>
    </xf>
    <xf numFmtId="43" fontId="0" fillId="0" borderId="0" xfId="0" applyNumberFormat="1" applyAlignment="1">
      <alignment horizontal="left"/>
    </xf>
  </cellXfs>
  <cellStyles count="4">
    <cellStyle name="Comma" xfId="1" builtinId="3"/>
    <cellStyle name="Currency" xfId="3" builtinId="4"/>
    <cellStyle name="Normal" xfId="0" builtinId="0"/>
    <cellStyle name="Percent" xfId="2" builtinId="5"/>
  </cellStyles>
  <dxfs count="33">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color theme="0"/>
      </font>
    </dxf>
    <dxf>
      <font>
        <color theme="0"/>
      </font>
    </dxf>
    <dxf>
      <font>
        <color theme="0"/>
      </font>
    </dxf>
    <dxf>
      <font>
        <color theme="0"/>
      </font>
    </dxf>
    <dxf>
      <font>
        <color theme="0"/>
      </font>
    </dxf>
    <dxf>
      <font>
        <color theme="0"/>
      </font>
    </dxf>
    <dxf>
      <fill>
        <patternFill patternType="solid">
          <bgColor theme="0"/>
        </patternFill>
      </fill>
    </dxf>
    <dxf>
      <fill>
        <patternFill patternType="solid">
          <bgColor theme="0"/>
        </patternFill>
      </fill>
    </dxf>
    <dxf>
      <numFmt numFmtId="2" formatCode="0.00"/>
    </dxf>
    <dxf>
      <numFmt numFmtId="2" formatCode="0.00"/>
    </dxf>
    <dxf>
      <numFmt numFmtId="171" formatCode="_(* #,##0_);_(* \(#,##0\);_(* &quot;-&quot;??_);_(@_)"/>
    </dxf>
    <dxf>
      <numFmt numFmtId="34" formatCode="_(&quot;$&quot;* #,##0.00_);_(&quot;$&quot;* \(#,##0.00\);_(&quot;$&quot;* &quot;-&quot;??_);_(@_)"/>
    </dxf>
    <dxf>
      <font>
        <color theme="0"/>
      </font>
    </dxf>
    <dxf>
      <numFmt numFmtId="171" formatCode="_(* #,##0_);_(* \(#,##0\);_(* &quot;-&quot;??_);_(@_)"/>
    </dxf>
    <dxf>
      <numFmt numFmtId="171" formatCode="_(* #,##0_);_(* \(#,##0\);_(* &quot;-&quot;??_);_(@_)"/>
    </dxf>
    <dxf>
      <numFmt numFmtId="35" formatCode="_(* #,##0.00_);_(* \(#,##0.00\);_(* &quot;-&quot;??_);_(@_)"/>
    </dxf>
    <dxf>
      <numFmt numFmtId="7" formatCode="#,##0.00_);\(#,##0.00\)"/>
    </dxf>
    <dxf>
      <numFmt numFmtId="7" formatCode="#,##0.00_);\(#,##0.00\)"/>
    </dxf>
    <dxf>
      <numFmt numFmtId="35" formatCode="_(* #,##0.00_);_(* \(#,##0.00\);_(* &quot;-&quot;??_);_(@_)"/>
    </dxf>
    <dxf>
      <alignment horizontal="cent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alignment horizontal="center"/>
    </dxf>
  </dxfs>
  <tableStyles count="0" defaultTableStyle="TableStyleMedium2" defaultPivotStyle="PivotStyleLight16"/>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Store</a:t>
            </a:r>
          </a:p>
        </c:rich>
      </c:tx>
      <c:overlay val="0"/>
      <c:spPr>
        <a:noFill/>
        <a:ln>
          <a:noFill/>
        </a:ln>
        <a:effectLst/>
      </c:spPr>
      <c:txPr>
        <a:bodyPr rot="0" spcFirstLastPara="1" vertOverflow="ellipsis" vert="horz" wrap="square" anchor="ctr" anchorCtr="1"/>
        <a:lstStyle/>
        <a:p>
          <a:pPr>
            <a:defRPr sz="144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'Department Charts'!$V$2</c:f>
              <c:strCache>
                <c:ptCount val="1"/>
                <c:pt idx="0">
                  <c:v>Sales %</c:v>
                </c:pt>
              </c:strCache>
            </c:strRef>
          </c:tx>
          <c:spPr>
            <a:solidFill>
              <a:schemeClr val="bg1"/>
            </a:soli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'Department Charts'!$R$3:$R$12</c15:sqref>
                  </c15:fullRef>
                </c:ext>
              </c:extLst>
              <c:f>'Department Charts'!$R$3:$R$11</c:f>
              <c:strCache>
                <c:ptCount val="9"/>
                <c:pt idx="0">
                  <c:v>Womens</c:v>
                </c:pt>
                <c:pt idx="1">
                  <c:v>W Sandals</c:v>
                </c:pt>
                <c:pt idx="2">
                  <c:v>W Boots</c:v>
                </c:pt>
                <c:pt idx="3">
                  <c:v>W Ath</c:v>
                </c:pt>
                <c:pt idx="4">
                  <c:v>Mens</c:v>
                </c:pt>
                <c:pt idx="5">
                  <c:v>M Ath</c:v>
                </c:pt>
                <c:pt idx="6">
                  <c:v>Kids </c:v>
                </c:pt>
                <c:pt idx="7">
                  <c:v>K Ath</c:v>
                </c:pt>
                <c:pt idx="8">
                  <c:v>Acc</c:v>
                </c:pt>
              </c:strCache>
            </c:strRef>
          </c:cat>
          <c:val>
            <c:numRef>
              <c:extLst>
                <c:ext xmlns:c15="http://schemas.microsoft.com/office/drawing/2012/chart" uri="{02D57815-91ED-43cb-92C2-25804820EDAC}">
                  <c15:fullRef>
                    <c15:sqref>'Department Charts'!$V$3:$V$12</c15:sqref>
                  </c15:fullRef>
                </c:ext>
              </c:extLst>
              <c:f>'Department Charts'!$V$3:$V$11</c:f>
              <c:numCache>
                <c:formatCode>0.0_);[Red]\(0.0\)</c:formatCode>
                <c:ptCount val="9"/>
                <c:pt idx="0">
                  <c:v>60.888957384992899</c:v>
                </c:pt>
                <c:pt idx="1">
                  <c:v>4.3395264953400403</c:v>
                </c:pt>
                <c:pt idx="2">
                  <c:v>43.775297436526401</c:v>
                </c:pt>
                <c:pt idx="3">
                  <c:v>16.1366765980985</c:v>
                </c:pt>
                <c:pt idx="4">
                  <c:v>51.796409933893997</c:v>
                </c:pt>
                <c:pt idx="5">
                  <c:v>16.331581673225699</c:v>
                </c:pt>
                <c:pt idx="6">
                  <c:v>29.0151377813627</c:v>
                </c:pt>
                <c:pt idx="7">
                  <c:v>48.801395415595202</c:v>
                </c:pt>
                <c:pt idx="8">
                  <c:v>52.561974477470102</c:v>
                </c:pt>
              </c:numCache>
            </c:numRef>
          </c:val>
          <c:extLst>
            <c:ext xmlns:c16="http://schemas.microsoft.com/office/drawing/2014/chart" uri="{C3380CC4-5D6E-409C-BE32-E72D297353CC}">
              <c16:uniqueId val="{00000000-71A1-4011-A38F-77F964E9EDBB}"/>
            </c:ext>
          </c:extLst>
        </c:ser>
        <c:ser>
          <c:idx val="1"/>
          <c:order val="1"/>
          <c:tx>
            <c:strRef>
              <c:f>'Department Charts'!$Z$2</c:f>
              <c:strCache>
                <c:ptCount val="1"/>
                <c:pt idx="0">
                  <c:v>OH %</c:v>
                </c:pt>
              </c:strCache>
            </c:strRef>
          </c:tx>
          <c:spPr>
            <a:solidFill>
              <a:srgbClr val="4472C4"/>
            </a:soli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'Department Charts'!$R$3:$R$12</c15:sqref>
                  </c15:fullRef>
                </c:ext>
              </c:extLst>
              <c:f>'Department Charts'!$R$3:$R$11</c:f>
              <c:strCache>
                <c:ptCount val="9"/>
                <c:pt idx="0">
                  <c:v>Womens</c:v>
                </c:pt>
                <c:pt idx="1">
                  <c:v>W Sandals</c:v>
                </c:pt>
                <c:pt idx="2">
                  <c:v>W Boots</c:v>
                </c:pt>
                <c:pt idx="3">
                  <c:v>W Ath</c:v>
                </c:pt>
                <c:pt idx="4">
                  <c:v>Mens</c:v>
                </c:pt>
                <c:pt idx="5">
                  <c:v>M Ath</c:v>
                </c:pt>
                <c:pt idx="6">
                  <c:v>Kids </c:v>
                </c:pt>
                <c:pt idx="7">
                  <c:v>K Ath</c:v>
                </c:pt>
                <c:pt idx="8">
                  <c:v>Acc</c:v>
                </c:pt>
              </c:strCache>
            </c:strRef>
          </c:cat>
          <c:val>
            <c:numRef>
              <c:extLst>
                <c:ext xmlns:c15="http://schemas.microsoft.com/office/drawing/2012/chart" uri="{02D57815-91ED-43cb-92C2-25804820EDAC}">
                  <c15:fullRef>
                    <c15:sqref>'Department Charts'!$Z$3:$Z$12</c15:sqref>
                  </c15:fullRef>
                </c:ext>
              </c:extLst>
              <c:f>'Department Charts'!$Z$3:$Z$11</c:f>
              <c:numCache>
                <c:formatCode>0.0_);[Red]\(0.0\)</c:formatCode>
                <c:ptCount val="9"/>
                <c:pt idx="0">
                  <c:v>13.290113452187999</c:v>
                </c:pt>
                <c:pt idx="1">
                  <c:v>10.8017443810802</c:v>
                </c:pt>
                <c:pt idx="2">
                  <c:v>193.02325581395399</c:v>
                </c:pt>
                <c:pt idx="3">
                  <c:v>40.432724814063597</c:v>
                </c:pt>
                <c:pt idx="4">
                  <c:v>-6.881405563689599</c:v>
                </c:pt>
                <c:pt idx="5">
                  <c:v>-6.0292039566650999</c:v>
                </c:pt>
                <c:pt idx="6">
                  <c:v>38.923163208076303</c:v>
                </c:pt>
                <c:pt idx="7">
                  <c:v>19.740634005763699</c:v>
                </c:pt>
                <c:pt idx="8">
                  <c:v>55.912596401028303</c:v>
                </c:pt>
              </c:numCache>
            </c:numRef>
          </c:val>
          <c:extLst>
            <c:ext xmlns:c16="http://schemas.microsoft.com/office/drawing/2014/chart" uri="{C3380CC4-5D6E-409C-BE32-E72D297353CC}">
              <c16:uniqueId val="{00000001-71A1-4011-A38F-77F964E9EDBB}"/>
            </c:ext>
          </c:extLst>
        </c:ser>
        <c:dLbls>
          <c:showLegendKey val="0"/>
          <c:showVal val="0"/>
          <c:showCatName val="0"/>
          <c:showSerName val="0"/>
          <c:showPercent val="0"/>
          <c:showBubbleSize val="0"/>
        </c:dLbls>
        <c:gapWidth val="150"/>
        <c:axId val="655143167"/>
        <c:axId val="661603471"/>
      </c:barChart>
      <c:catAx>
        <c:axId val="655143167"/>
        <c:scaling>
          <c:orientation val="minMax"/>
        </c:scaling>
        <c:delete val="0"/>
        <c:axPos val="b"/>
        <c:numFmt formatCode="General" sourceLinked="1"/>
        <c:majorTickMark val="none"/>
        <c:minorTickMark val="none"/>
        <c:tickLblPos val="low"/>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661603471"/>
        <c:crosses val="autoZero"/>
        <c:auto val="1"/>
        <c:lblAlgn val="ctr"/>
        <c:lblOffset val="100"/>
        <c:noMultiLvlLbl val="0"/>
      </c:catAx>
      <c:valAx>
        <c:axId val="661603471"/>
        <c:scaling>
          <c:orientation val="minMax"/>
        </c:scaling>
        <c:delete val="1"/>
        <c:axPos val="l"/>
        <c:numFmt formatCode="0_);[Red]\(0\)" sourceLinked="0"/>
        <c:majorTickMark val="none"/>
        <c:minorTickMark val="none"/>
        <c:tickLblPos val="nextTo"/>
        <c:crossAx val="65514316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1200" b="1"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gradFill>
        <a:gsLst>
          <a:gs pos="30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a:lstStyle/>
    <a:p>
      <a:pPr>
        <a:defRPr sz="1200" b="1"/>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144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'Department Charts'!$V$15</c:f>
              <c:strCache>
                <c:ptCount val="1"/>
                <c:pt idx="0">
                  <c:v>Sales %</c:v>
                </c:pt>
              </c:strCache>
            </c:strRef>
          </c:tx>
          <c:spPr>
            <a:solidFill>
              <a:schemeClr val="bg1"/>
            </a:soli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'Department Charts'!$R$16:$R$25</c15:sqref>
                  </c15:fullRef>
                </c:ext>
              </c:extLst>
              <c:f>'Department Charts'!$R$16:$R$24</c:f>
              <c:strCache>
                <c:ptCount val="9"/>
                <c:pt idx="0">
                  <c:v>Womens</c:v>
                </c:pt>
                <c:pt idx="1">
                  <c:v>W Sandals</c:v>
                </c:pt>
                <c:pt idx="2">
                  <c:v>W Boots</c:v>
                </c:pt>
                <c:pt idx="3">
                  <c:v>W Ath</c:v>
                </c:pt>
                <c:pt idx="4">
                  <c:v>Mens</c:v>
                </c:pt>
                <c:pt idx="5">
                  <c:v>M Ath</c:v>
                </c:pt>
                <c:pt idx="6">
                  <c:v>Kids </c:v>
                </c:pt>
                <c:pt idx="7">
                  <c:v>K Ath</c:v>
                </c:pt>
                <c:pt idx="8">
                  <c:v>Acc</c:v>
                </c:pt>
              </c:strCache>
            </c:strRef>
          </c:cat>
          <c:val>
            <c:numRef>
              <c:extLst>
                <c:ext xmlns:c15="http://schemas.microsoft.com/office/drawing/2012/chart" uri="{02D57815-91ED-43cb-92C2-25804820EDAC}">
                  <c15:fullRef>
                    <c15:sqref>'Department Charts'!$V$16:$V$25</c15:sqref>
                  </c15:fullRef>
                </c:ext>
              </c:extLst>
              <c:f>'Department Charts'!$V$16:$V$24</c:f>
              <c:numCache>
                <c:formatCode>0.0_);[Red]\(0.0\)</c:formatCode>
                <c:ptCount val="9"/>
                <c:pt idx="0">
                  <c:v>13.1992959737257</c:v>
                </c:pt>
                <c:pt idx="1">
                  <c:v>-13.014552521143299</c:v>
                </c:pt>
                <c:pt idx="2">
                  <c:v>-24.127928077951101</c:v>
                </c:pt>
                <c:pt idx="3">
                  <c:v>-5.7778962178249502</c:v>
                </c:pt>
                <c:pt idx="4">
                  <c:v>6.1151436056800303</c:v>
                </c:pt>
                <c:pt idx="5">
                  <c:v>-2.5087252242217</c:v>
                </c:pt>
                <c:pt idx="6">
                  <c:v>17.438083054723101</c:v>
                </c:pt>
                <c:pt idx="7">
                  <c:v>-6.2138976147823799</c:v>
                </c:pt>
                <c:pt idx="8">
                  <c:v>-5.86429407792963</c:v>
                </c:pt>
              </c:numCache>
            </c:numRef>
          </c:val>
          <c:extLst>
            <c:ext xmlns:c16="http://schemas.microsoft.com/office/drawing/2014/chart" uri="{C3380CC4-5D6E-409C-BE32-E72D297353CC}">
              <c16:uniqueId val="{00000000-8264-4675-B3C8-B3DB5D470024}"/>
            </c:ext>
          </c:extLst>
        </c:ser>
        <c:ser>
          <c:idx val="1"/>
          <c:order val="1"/>
          <c:tx>
            <c:strRef>
              <c:f>'Department Charts'!$Z$15</c:f>
              <c:strCache>
                <c:ptCount val="1"/>
                <c:pt idx="0">
                  <c:v>OH %</c:v>
                </c:pt>
              </c:strCache>
            </c:strRef>
          </c:tx>
          <c:spPr>
            <a:solidFill>
              <a:srgbClr val="4472C4"/>
            </a:soli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'Department Charts'!$R$16:$R$25</c15:sqref>
                  </c15:fullRef>
                </c:ext>
              </c:extLst>
              <c:f>'Department Charts'!$R$16:$R$24</c:f>
              <c:strCache>
                <c:ptCount val="9"/>
                <c:pt idx="0">
                  <c:v>Womens</c:v>
                </c:pt>
                <c:pt idx="1">
                  <c:v>W Sandals</c:v>
                </c:pt>
                <c:pt idx="2">
                  <c:v>W Boots</c:v>
                </c:pt>
                <c:pt idx="3">
                  <c:v>W Ath</c:v>
                </c:pt>
                <c:pt idx="4">
                  <c:v>Mens</c:v>
                </c:pt>
                <c:pt idx="5">
                  <c:v>M Ath</c:v>
                </c:pt>
                <c:pt idx="6">
                  <c:v>Kids </c:v>
                </c:pt>
                <c:pt idx="7">
                  <c:v>K Ath</c:v>
                </c:pt>
                <c:pt idx="8">
                  <c:v>Acc</c:v>
                </c:pt>
              </c:strCache>
            </c:strRef>
          </c:cat>
          <c:val>
            <c:numRef>
              <c:extLst>
                <c:ext xmlns:c15="http://schemas.microsoft.com/office/drawing/2012/chart" uri="{02D57815-91ED-43cb-92C2-25804820EDAC}">
                  <c15:fullRef>
                    <c15:sqref>'Department Charts'!$Z$16:$Z$25</c15:sqref>
                  </c15:fullRef>
                </c:ext>
              </c:extLst>
              <c:f>'Department Charts'!$Z$16:$Z$24</c:f>
              <c:numCache>
                <c:formatCode>0.0_);[Red]\(0.0\)</c:formatCode>
                <c:ptCount val="9"/>
                <c:pt idx="0">
                  <c:v>5.44367526746381</c:v>
                </c:pt>
                <c:pt idx="1">
                  <c:v>17.765042979942699</c:v>
                </c:pt>
                <c:pt idx="2">
                  <c:v>80.073800738007392</c:v>
                </c:pt>
                <c:pt idx="3">
                  <c:v>57.547956630525398</c:v>
                </c:pt>
                <c:pt idx="4">
                  <c:v>28.9598618903755</c:v>
                </c:pt>
                <c:pt idx="5">
                  <c:v>-2.8914879792072803</c:v>
                </c:pt>
                <c:pt idx="6">
                  <c:v>5.3042121684867398</c:v>
                </c:pt>
                <c:pt idx="7">
                  <c:v>2.3660067600193102</c:v>
                </c:pt>
                <c:pt idx="8">
                  <c:v>186.44703919933301</c:v>
                </c:pt>
              </c:numCache>
            </c:numRef>
          </c:val>
          <c:extLst>
            <c:ext xmlns:c16="http://schemas.microsoft.com/office/drawing/2014/chart" uri="{C3380CC4-5D6E-409C-BE32-E72D297353CC}">
              <c16:uniqueId val="{00000001-8264-4675-B3C8-B3DB5D470024}"/>
            </c:ext>
          </c:extLst>
        </c:ser>
        <c:dLbls>
          <c:showLegendKey val="0"/>
          <c:showVal val="0"/>
          <c:showCatName val="0"/>
          <c:showSerName val="0"/>
          <c:showPercent val="0"/>
          <c:showBubbleSize val="0"/>
        </c:dLbls>
        <c:gapWidth val="150"/>
        <c:axId val="655143167"/>
        <c:axId val="661603471"/>
      </c:barChart>
      <c:catAx>
        <c:axId val="655143167"/>
        <c:scaling>
          <c:orientation val="minMax"/>
        </c:scaling>
        <c:delete val="0"/>
        <c:axPos val="b"/>
        <c:numFmt formatCode="General" sourceLinked="1"/>
        <c:majorTickMark val="none"/>
        <c:minorTickMark val="none"/>
        <c:tickLblPos val="low"/>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661603471"/>
        <c:crosses val="autoZero"/>
        <c:auto val="1"/>
        <c:lblAlgn val="ctr"/>
        <c:lblOffset val="100"/>
        <c:noMultiLvlLbl val="0"/>
      </c:catAx>
      <c:valAx>
        <c:axId val="661603471"/>
        <c:scaling>
          <c:orientation val="minMax"/>
        </c:scaling>
        <c:delete val="1"/>
        <c:axPos val="l"/>
        <c:numFmt formatCode="0_);[Red]\(0\)" sourceLinked="0"/>
        <c:majorTickMark val="none"/>
        <c:minorTickMark val="none"/>
        <c:tickLblPos val="nextTo"/>
        <c:crossAx val="65514316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1200" b="1"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gradFill>
        <a:gsLst>
          <a:gs pos="30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a:lstStyle/>
    <a:p>
      <a:pPr>
        <a:defRPr sz="1200" b="1"/>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Company</a:t>
            </a:r>
          </a:p>
        </c:rich>
      </c:tx>
      <c:overlay val="0"/>
      <c:spPr>
        <a:noFill/>
        <a:ln>
          <a:noFill/>
        </a:ln>
        <a:effectLst/>
      </c:spPr>
      <c:txPr>
        <a:bodyPr rot="0" spcFirstLastPara="1" vertOverflow="ellipsis" vert="horz" wrap="square" anchor="ctr" anchorCtr="1"/>
        <a:lstStyle/>
        <a:p>
          <a:pPr>
            <a:defRPr sz="144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'Department Charts'!$V$28</c:f>
              <c:strCache>
                <c:ptCount val="1"/>
                <c:pt idx="0">
                  <c:v>Sales %</c:v>
                </c:pt>
              </c:strCache>
            </c:strRef>
          </c:tx>
          <c:spPr>
            <a:solidFill>
              <a:schemeClr val="bg1"/>
            </a:soli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'Department Charts'!$R$29:$R$38</c15:sqref>
                  </c15:fullRef>
                </c:ext>
              </c:extLst>
              <c:f>'Department Charts'!$R$29:$R$37</c:f>
              <c:strCache>
                <c:ptCount val="9"/>
                <c:pt idx="0">
                  <c:v>Womens</c:v>
                </c:pt>
                <c:pt idx="1">
                  <c:v>W Sandals</c:v>
                </c:pt>
                <c:pt idx="2">
                  <c:v>W Boots</c:v>
                </c:pt>
                <c:pt idx="3">
                  <c:v>W Ath</c:v>
                </c:pt>
                <c:pt idx="4">
                  <c:v>Mens</c:v>
                </c:pt>
                <c:pt idx="5">
                  <c:v>M Ath</c:v>
                </c:pt>
                <c:pt idx="6">
                  <c:v>Kids </c:v>
                </c:pt>
                <c:pt idx="7">
                  <c:v>K Ath</c:v>
                </c:pt>
                <c:pt idx="8">
                  <c:v>Acc</c:v>
                </c:pt>
              </c:strCache>
            </c:strRef>
          </c:cat>
          <c:val>
            <c:numRef>
              <c:extLst>
                <c:ext xmlns:c15="http://schemas.microsoft.com/office/drawing/2012/chart" uri="{02D57815-91ED-43cb-92C2-25804820EDAC}">
                  <c15:fullRef>
                    <c15:sqref>'Department Charts'!$V$29:$V$38</c15:sqref>
                  </c15:fullRef>
                </c:ext>
              </c:extLst>
              <c:f>'Department Charts'!$V$29:$V$37</c:f>
              <c:numCache>
                <c:formatCode>0.0_);[Red]\(0.0\)</c:formatCode>
                <c:ptCount val="9"/>
                <c:pt idx="0">
                  <c:v>12.106031432225137</c:v>
                </c:pt>
                <c:pt idx="1">
                  <c:v>-5.2937693243812678</c:v>
                </c:pt>
                <c:pt idx="2">
                  <c:v>-18.713908391135824</c:v>
                </c:pt>
                <c:pt idx="3">
                  <c:v>-9.6795776198359835</c:v>
                </c:pt>
                <c:pt idx="4">
                  <c:v>6.5280031788547301</c:v>
                </c:pt>
                <c:pt idx="5">
                  <c:v>-5.9877490661115651</c:v>
                </c:pt>
                <c:pt idx="6">
                  <c:v>3.1898763087344615</c:v>
                </c:pt>
                <c:pt idx="7">
                  <c:v>-4.4084738076772112</c:v>
                </c:pt>
                <c:pt idx="8">
                  <c:v>-2.390510486148552</c:v>
                </c:pt>
              </c:numCache>
            </c:numRef>
          </c:val>
          <c:extLst>
            <c:ext xmlns:c16="http://schemas.microsoft.com/office/drawing/2014/chart" uri="{C3380CC4-5D6E-409C-BE32-E72D297353CC}">
              <c16:uniqueId val="{00000000-4CBB-4E78-B955-98C77046302B}"/>
            </c:ext>
          </c:extLst>
        </c:ser>
        <c:ser>
          <c:idx val="1"/>
          <c:order val="1"/>
          <c:tx>
            <c:strRef>
              <c:f>'Department Charts'!$Z$28</c:f>
              <c:strCache>
                <c:ptCount val="1"/>
                <c:pt idx="0">
                  <c:v>OH %</c:v>
                </c:pt>
              </c:strCache>
            </c:strRef>
          </c:tx>
          <c:spPr>
            <a:solidFill>
              <a:srgbClr val="4472C4"/>
            </a:soli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'Department Charts'!$R$29:$R$38</c15:sqref>
                  </c15:fullRef>
                </c:ext>
              </c:extLst>
              <c:f>'Department Charts'!$R$29:$R$37</c:f>
              <c:strCache>
                <c:ptCount val="9"/>
                <c:pt idx="0">
                  <c:v>Womens</c:v>
                </c:pt>
                <c:pt idx="1">
                  <c:v>W Sandals</c:v>
                </c:pt>
                <c:pt idx="2">
                  <c:v>W Boots</c:v>
                </c:pt>
                <c:pt idx="3">
                  <c:v>W Ath</c:v>
                </c:pt>
                <c:pt idx="4">
                  <c:v>Mens</c:v>
                </c:pt>
                <c:pt idx="5">
                  <c:v>M Ath</c:v>
                </c:pt>
                <c:pt idx="6">
                  <c:v>Kids </c:v>
                </c:pt>
                <c:pt idx="7">
                  <c:v>K Ath</c:v>
                </c:pt>
                <c:pt idx="8">
                  <c:v>Acc</c:v>
                </c:pt>
              </c:strCache>
            </c:strRef>
          </c:cat>
          <c:val>
            <c:numRef>
              <c:extLst>
                <c:ext xmlns:c15="http://schemas.microsoft.com/office/drawing/2012/chart" uri="{02D57815-91ED-43cb-92C2-25804820EDAC}">
                  <c15:fullRef>
                    <c15:sqref>'Department Charts'!$Z$29:$Z$38</c15:sqref>
                  </c15:fullRef>
                </c:ext>
              </c:extLst>
              <c:f>'Department Charts'!$Z$29:$Z$37</c:f>
              <c:numCache>
                <c:formatCode>0.0_);[Red]\(0.0\)</c:formatCode>
                <c:ptCount val="9"/>
                <c:pt idx="0">
                  <c:v>9.291436412862069</c:v>
                </c:pt>
                <c:pt idx="1">
                  <c:v>24.213645423634873</c:v>
                </c:pt>
                <c:pt idx="2">
                  <c:v>65.683857090394</c:v>
                </c:pt>
                <c:pt idx="3">
                  <c:v>37.92130147917014</c:v>
                </c:pt>
                <c:pt idx="4">
                  <c:v>10.659771038361116</c:v>
                </c:pt>
                <c:pt idx="5">
                  <c:v>-0.56143818004199564</c:v>
                </c:pt>
                <c:pt idx="6">
                  <c:v>29.475509962049333</c:v>
                </c:pt>
                <c:pt idx="7">
                  <c:v>18.708639152929852</c:v>
                </c:pt>
                <c:pt idx="8">
                  <c:v>95.037536325476268</c:v>
                </c:pt>
              </c:numCache>
            </c:numRef>
          </c:val>
          <c:extLst>
            <c:ext xmlns:c16="http://schemas.microsoft.com/office/drawing/2014/chart" uri="{C3380CC4-5D6E-409C-BE32-E72D297353CC}">
              <c16:uniqueId val="{00000001-4CBB-4E78-B955-98C77046302B}"/>
            </c:ext>
          </c:extLst>
        </c:ser>
        <c:dLbls>
          <c:showLegendKey val="0"/>
          <c:showVal val="0"/>
          <c:showCatName val="0"/>
          <c:showSerName val="0"/>
          <c:showPercent val="0"/>
          <c:showBubbleSize val="0"/>
        </c:dLbls>
        <c:gapWidth val="150"/>
        <c:axId val="655143167"/>
        <c:axId val="661603471"/>
      </c:barChart>
      <c:catAx>
        <c:axId val="655143167"/>
        <c:scaling>
          <c:orientation val="minMax"/>
        </c:scaling>
        <c:delete val="0"/>
        <c:axPos val="b"/>
        <c:numFmt formatCode="General" sourceLinked="1"/>
        <c:majorTickMark val="none"/>
        <c:minorTickMark val="none"/>
        <c:tickLblPos val="low"/>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661603471"/>
        <c:crosses val="autoZero"/>
        <c:auto val="1"/>
        <c:lblAlgn val="ctr"/>
        <c:lblOffset val="100"/>
        <c:noMultiLvlLbl val="0"/>
      </c:catAx>
      <c:valAx>
        <c:axId val="661603471"/>
        <c:scaling>
          <c:orientation val="minMax"/>
        </c:scaling>
        <c:delete val="1"/>
        <c:axPos val="l"/>
        <c:numFmt formatCode="0_);[Red]\(0\)" sourceLinked="0"/>
        <c:majorTickMark val="none"/>
        <c:minorTickMark val="none"/>
        <c:tickLblPos val="nextTo"/>
        <c:crossAx val="65514316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1200" b="1"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gradFill>
        <a:gsLst>
          <a:gs pos="30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a:lstStyle/>
    <a:p>
      <a:pPr>
        <a:defRPr sz="1200" b="1"/>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BF Openings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'Black Friday Times'!$B$4</c:f>
              <c:strCache>
                <c:ptCount val="1"/>
                <c:pt idx="0">
                  <c:v>Count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25C-400A-A291-BAAA8BF20BE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25C-400A-A291-BAAA8BF20BE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25C-400A-A291-BAAA8BF20BE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25C-400A-A291-BAAA8BF20BE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725C-400A-A291-BAAA8BF20BE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'Black Friday Times'!$A$5:$A$9</c:f>
              <c:strCache>
                <c:ptCount val="5"/>
                <c:pt idx="0">
                  <c:v>6:00 AM</c:v>
                </c:pt>
                <c:pt idx="1">
                  <c:v>7:00 AM</c:v>
                </c:pt>
                <c:pt idx="2">
                  <c:v>8:00 AM</c:v>
                </c:pt>
                <c:pt idx="3">
                  <c:v>9:00 AM</c:v>
                </c:pt>
                <c:pt idx="4">
                  <c:v>10:00 AM</c:v>
                </c:pt>
              </c:strCache>
            </c:strRef>
          </c:cat>
          <c:val>
            <c:numRef>
              <c:f>'Black Friday Times'!$B$5:$B$9</c:f>
              <c:numCache>
                <c:formatCode>General</c:formatCode>
                <c:ptCount val="5"/>
                <c:pt idx="0">
                  <c:v>3</c:v>
                </c:pt>
                <c:pt idx="1">
                  <c:v>13</c:v>
                </c:pt>
                <c:pt idx="2">
                  <c:v>20</c:v>
                </c:pt>
                <c:pt idx="3">
                  <c:v>2</c:v>
                </c:pt>
                <c:pt idx="4">
                  <c:v>2</c:v>
                </c:pt>
              </c:numCache>
            </c:numRef>
          </c:val>
          <c:extLst>
            <c:ext xmlns:c16="http://schemas.microsoft.com/office/drawing/2014/chart" uri="{C3380CC4-5D6E-409C-BE32-E72D297353CC}">
              <c16:uniqueId val="{00000000-D88B-4F67-AFF5-07B75E32DD15}"/>
            </c:ext>
          </c:extLst>
        </c:ser>
        <c:ser>
          <c:idx val="1"/>
          <c:order val="1"/>
          <c:tx>
            <c:strRef>
              <c:f>'Black Friday Times'!$A$5:$A$9</c:f>
              <c:strCache>
                <c:ptCount val="5"/>
                <c:pt idx="0">
                  <c:v>6:00 AM</c:v>
                </c:pt>
                <c:pt idx="1">
                  <c:v>7:00 AM</c:v>
                </c:pt>
                <c:pt idx="2">
                  <c:v>8:00 AM</c:v>
                </c:pt>
                <c:pt idx="3">
                  <c:v>9:00 AM</c:v>
                </c:pt>
                <c:pt idx="4">
                  <c:v>10:00 AM</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725C-400A-A291-BAAA8BF20BE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val>
            <c:numLit>
              <c:formatCode>General</c:formatCode>
              <c:ptCount val="1"/>
              <c:pt idx="0">
                <c:v>1</c:v>
              </c:pt>
            </c:numLit>
          </c:val>
          <c:extLst>
            <c:ext xmlns:c16="http://schemas.microsoft.com/office/drawing/2014/chart" uri="{C3380CC4-5D6E-409C-BE32-E72D297353CC}">
              <c16:uniqueId val="{00000001-D88B-4F67-AFF5-07B75E32DD1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BF Closings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'Black Friday Times'!$B$15</c:f>
              <c:strCache>
                <c:ptCount val="1"/>
                <c:pt idx="0">
                  <c:v>Count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41D-467E-A744-D616DA8FB6B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41D-467E-A744-D616DA8FB6B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'Black Friday Times'!$A$16:$A$17</c:f>
              <c:strCache>
                <c:ptCount val="2"/>
                <c:pt idx="0">
                  <c:v>9:00 PM</c:v>
                </c:pt>
                <c:pt idx="1">
                  <c:v>10:00 PM</c:v>
                </c:pt>
              </c:strCache>
            </c:strRef>
          </c:cat>
          <c:val>
            <c:numRef>
              <c:f>'Black Friday Times'!$B$16:$B$17</c:f>
              <c:numCache>
                <c:formatCode>General</c:formatCode>
                <c:ptCount val="2"/>
                <c:pt idx="0">
                  <c:v>38</c:v>
                </c:pt>
                <c:pt idx="1">
                  <c:v>2</c:v>
                </c:pt>
              </c:numCache>
            </c:numRef>
          </c:val>
          <c:extLst>
            <c:ext xmlns:c16="http://schemas.microsoft.com/office/drawing/2014/chart" uri="{C3380CC4-5D6E-409C-BE32-E72D297353CC}">
              <c16:uniqueId val="{0000000A-141D-467E-A744-D616DA8FB6B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[Shoe Shop Travel Dashboard.xlsx]Black Friday Times!PivotTable2</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BF Operating</a:t>
            </a:r>
            <a:r>
              <a:rPr lang="en-US" baseline="0"/>
              <a:t> Hours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'Black Friday Times'!$B$25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306-41BF-B9A3-ACF855471BE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306-41BF-B9A3-ACF855471BE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306-41BF-B9A3-ACF855471BE0}"/>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306-41BF-B9A3-ACF855471BE0}"/>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8306-41BF-B9A3-ACF855471BE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'Black Friday Times'!$A$26:$A$31</c:f>
              <c:strCache>
                <c:ptCount val="5"/>
                <c:pt idx="0">
                  <c:v>11</c:v>
                </c:pt>
                <c:pt idx="1">
                  <c:v>12</c:v>
                </c:pt>
                <c:pt idx="2">
                  <c:v>13</c:v>
                </c:pt>
                <c:pt idx="3">
                  <c:v>14</c:v>
                </c:pt>
                <c:pt idx="4">
                  <c:v>15</c:v>
                </c:pt>
              </c:strCache>
            </c:strRef>
          </c:cat>
          <c:val>
            <c:numRef>
              <c:f>'Black Friday Times'!$B$26:$B$31</c:f>
              <c:numCache>
                <c:formatCode>General</c:formatCode>
                <c:ptCount val="5"/>
                <c:pt idx="0">
                  <c:v>2</c:v>
                </c:pt>
                <c:pt idx="1">
                  <c:v>2</c:v>
                </c:pt>
                <c:pt idx="2">
                  <c:v>19</c:v>
                </c:pt>
                <c:pt idx="3">
                  <c:v>13</c:v>
                </c:pt>
                <c:pt idx="4">
                  <c:v>4</c:v>
                </c:pt>
              </c:numCache>
            </c:numRef>
          </c:val>
          <c:extLst>
            <c:ext xmlns:c16="http://schemas.microsoft.com/office/drawing/2014/chart" uri="{C3380CC4-5D6E-409C-BE32-E72D297353CC}">
              <c16:uniqueId val="{00000005-41C6-47BF-A6D1-6156A9B582A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12</xdr:col>
      <xdr:colOff>161924</xdr:colOff>
      <xdr:row>0</xdr:row>
      <xdr:rowOff>0</xdr:rowOff>
    </xdr:from>
    <xdr:to>
      <xdr:col>14</xdr:col>
      <xdr:colOff>2116</xdr:colOff>
      <xdr:row>5</xdr:row>
      <xdr:rowOff>12114</xdr:rowOff>
    </xdr:to>
    <xdr:pic>
      <xdr:nvPicPr>
        <xdr:cNvPr id="3" name="Picture 2">
          <a:extLst>
            <a:ext uri="{FF2B5EF4-FFF2-40B4-BE49-F238E27FC236}">
              <a16:creationId xmlns:a16="http://schemas.microsoft.com/office/drawing/2014/main" id="{CF8551D7-7D0C-5885-1D76-A4465620691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29974" y="0"/>
          <a:ext cx="1095375" cy="1259889"/>
        </a:xfrm>
        <a:prstGeom prst="rect">
          <a:avLst/>
        </a:prstGeom>
      </xdr:spPr>
    </xdr:pic>
    <xdr:clientData/>
  </xdr:twoCellAnchor>
  <xdr:twoCellAnchor>
    <xdr:from>
      <xdr:col>5</xdr:col>
      <xdr:colOff>0</xdr:colOff>
      <xdr:row>4</xdr:row>
      <xdr:rowOff>1</xdr:rowOff>
    </xdr:from>
    <xdr:to>
      <xdr:col>13</xdr:col>
      <xdr:colOff>638175</xdr:colOff>
      <xdr:row>12</xdr:row>
      <xdr:rowOff>209551</xdr:rowOff>
    </xdr:to>
    <xdr:graphicFrame macro="">
      <xdr:nvGraphicFramePr>
        <xdr:cNvPr id="2" name="Chart 1">
          <a:extLst>
            <a:ext uri="{FF2B5EF4-FFF2-40B4-BE49-F238E27FC236}">
              <a16:creationId xmlns:a16="http://schemas.microsoft.com/office/drawing/2014/main" id="{BC83EAD7-4E1D-AF65-6203-04C5A3BB00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12</xdr:row>
      <xdr:rowOff>219075</xdr:rowOff>
    </xdr:from>
    <xdr:to>
      <xdr:col>13</xdr:col>
      <xdr:colOff>638175</xdr:colOff>
      <xdr:row>22</xdr:row>
      <xdr:rowOff>0</xdr:rowOff>
    </xdr:to>
    <xdr:graphicFrame macro="">
      <xdr:nvGraphicFramePr>
        <xdr:cNvPr id="4" name="Chart 4">
          <a:extLst>
            <a:ext uri="{FF2B5EF4-FFF2-40B4-BE49-F238E27FC236}">
              <a16:creationId xmlns:a16="http://schemas.microsoft.com/office/drawing/2014/main" id="{99EC11E0-DD88-9858-98BB-B368F4FA11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19049</xdr:colOff>
      <xdr:row>22</xdr:row>
      <xdr:rowOff>0</xdr:rowOff>
    </xdr:from>
    <xdr:to>
      <xdr:col>14</xdr:col>
      <xdr:colOff>8762</xdr:colOff>
      <xdr:row>30</xdr:row>
      <xdr:rowOff>233171</xdr:rowOff>
    </xdr:to>
    <xdr:graphicFrame macro="">
      <xdr:nvGraphicFramePr>
        <xdr:cNvPr id="5" name="Chart 4">
          <a:extLst>
            <a:ext uri="{FF2B5EF4-FFF2-40B4-BE49-F238E27FC236}">
              <a16:creationId xmlns:a16="http://schemas.microsoft.com/office/drawing/2014/main" id="{6702180F-C402-5625-3B93-5EE63667A1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xdr:row>
      <xdr:rowOff>1</xdr:rowOff>
    </xdr:from>
    <xdr:to>
      <xdr:col>7</xdr:col>
      <xdr:colOff>9525</xdr:colOff>
      <xdr:row>9</xdr:row>
      <xdr:rowOff>0</xdr:rowOff>
    </xdr:to>
    <xdr:graphicFrame macro="">
      <xdr:nvGraphicFramePr>
        <xdr:cNvPr id="2" name="Chart 1">
          <a:extLst>
            <a:ext uri="{FF2B5EF4-FFF2-40B4-BE49-F238E27FC236}">
              <a16:creationId xmlns:a16="http://schemas.microsoft.com/office/drawing/2014/main" id="{6E7674A2-5615-2438-53F6-4DF3EFB9FD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11</xdr:row>
      <xdr:rowOff>180975</xdr:rowOff>
    </xdr:from>
    <xdr:to>
      <xdr:col>7</xdr:col>
      <xdr:colOff>9525</xdr:colOff>
      <xdr:row>20</xdr:row>
      <xdr:rowOff>47625</xdr:rowOff>
    </xdr:to>
    <xdr:graphicFrame macro="">
      <xdr:nvGraphicFramePr>
        <xdr:cNvPr id="4" name="Chart 3">
          <a:extLst>
            <a:ext uri="{FF2B5EF4-FFF2-40B4-BE49-F238E27FC236}">
              <a16:creationId xmlns:a16="http://schemas.microsoft.com/office/drawing/2014/main" id="{94A21030-3D68-4EAF-B108-BDE5D5F8C0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23</xdr:row>
      <xdr:rowOff>0</xdr:rowOff>
    </xdr:from>
    <xdr:to>
      <xdr:col>7</xdr:col>
      <xdr:colOff>9525</xdr:colOff>
      <xdr:row>30</xdr:row>
      <xdr:rowOff>180975</xdr:rowOff>
    </xdr:to>
    <xdr:graphicFrame macro="">
      <xdr:nvGraphicFramePr>
        <xdr:cNvPr id="5" name="Chart 4">
          <a:extLst>
            <a:ext uri="{FF2B5EF4-FFF2-40B4-BE49-F238E27FC236}">
              <a16:creationId xmlns:a16="http://schemas.microsoft.com/office/drawing/2014/main" id="{737F4ED4-3289-41F9-AE48-297F0DF67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190500</xdr:colOff>
      <xdr:row>1</xdr:row>
      <xdr:rowOff>161925</xdr:rowOff>
    </xdr:from>
    <xdr:to>
      <xdr:col>13</xdr:col>
      <xdr:colOff>47625</xdr:colOff>
      <xdr:row>10</xdr:row>
      <xdr:rowOff>9525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DEA4DFF2-BD6B-BB72-6B72-8087197CB38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524500" y="352425"/>
              <a:ext cx="1828800" cy="1562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Shoe%20Shop%20Travel%20Dashboar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ll McClure" refreshedDate="45611.500799074071" createdVersion="8" refreshedVersion="8" minRefreshableVersion="3" recordCount="647" xr:uid="{AD72A282-8D83-4ACA-BAAC-50118178E936}">
  <cacheSource type="worksheet">
    <worksheetSource ref="A1:F648" sheet="Store Hourly Sales" r:id="rId2"/>
  </cacheSource>
  <cacheFields count="9">
    <cacheField name="Store " numFmtId="49">
      <sharedItems containsSemiMixedTypes="0" containsString="0" containsNumber="1" containsInteger="1" minValue="11" maxValue="97" count="40">
        <n v="11"/>
        <n v="12"/>
        <n v="14"/>
        <n v="15"/>
        <n v="18"/>
        <n v="20"/>
        <n v="22"/>
        <n v="23"/>
        <n v="25"/>
        <n v="26"/>
        <n v="27"/>
        <n v="29"/>
        <n v="32"/>
        <n v="34"/>
        <n v="36"/>
        <n v="38"/>
        <n v="43"/>
        <n v="45"/>
        <n v="47"/>
        <n v="49"/>
        <n v="51"/>
        <n v="53"/>
        <n v="56"/>
        <n v="58"/>
        <n v="61"/>
        <n v="64"/>
        <n v="67"/>
        <n v="69"/>
        <n v="72"/>
        <n v="75"/>
        <n v="78"/>
        <n v="79"/>
        <n v="80"/>
        <n v="83"/>
        <n v="86"/>
        <n v="89"/>
        <n v="90"/>
        <n v="92"/>
        <n v="94"/>
        <n v="97"/>
      </sharedItems>
    </cacheField>
    <cacheField name="Hour " numFmtId="0">
      <sharedItems containsSemiMixedTypes="0" containsString="0" containsNumber="1" containsInteger="1" minValue="0" maxValue="2300" count="23">
        <n v="700"/>
        <n v="800"/>
        <n v="900"/>
        <n v="1000"/>
        <n v="1100"/>
        <n v="1200"/>
        <n v="1300"/>
        <n v="1400"/>
        <n v="1500"/>
        <n v="1600"/>
        <n v="1700"/>
        <n v="1800"/>
        <n v="1900"/>
        <n v="2000"/>
        <n v="2100"/>
        <n v="300"/>
        <n v="400"/>
        <n v="500"/>
        <n v="600"/>
        <n v="200"/>
        <n v="2300"/>
        <n v="0"/>
        <n v="2200"/>
      </sharedItems>
    </cacheField>
    <cacheField name="Sales " numFmtId="38">
      <sharedItems containsSemiMixedTypes="0" containsString="0" containsNumber="1" minValue="-69.989999999999995" maxValue="5176.54"/>
    </cacheField>
    <cacheField name="Trx " numFmtId="37">
      <sharedItems containsSemiMixedTypes="0" containsString="0" containsNumber="1" containsInteger="1" minValue="0" maxValue="60"/>
    </cacheField>
    <cacheField name="Units " numFmtId="37">
      <sharedItems containsSemiMixedTypes="0" containsString="0" containsNumber="1" containsInteger="1" minValue="-1" maxValue="116"/>
    </cacheField>
    <cacheField name="Traffic " numFmtId="37">
      <sharedItems containsSemiMixedTypes="0" containsString="0" containsNumber="1" containsInteger="1" minValue="0" maxValue="469"/>
    </cacheField>
    <cacheField name="Conversion" numFmtId="0" formula="'Traffic '/'Trx '" databaseField="0"/>
    <cacheField name="UPT's" numFmtId="0" formula="'Units '/'Trx '" databaseField="0"/>
    <cacheField name="$/Units" numFmtId="0" formula="'Sales '/'Units '"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ll McClure" refreshedDate="45613.635819791663" createdVersion="8" refreshedVersion="8" minRefreshableVersion="3" recordCount="647" xr:uid="{9A56672E-07E3-4815-BD8C-C7F671ACCB2D}">
  <cacheSource type="worksheet">
    <worksheetSource ref="A1:J648" sheet="Region Hourly Sales DATA"/>
  </cacheSource>
  <cacheFields count="13">
    <cacheField name="Store " numFmtId="0">
      <sharedItems containsSemiMixedTypes="0" containsString="0" containsNumber="1" containsInteger="1" minValue="11" maxValue="97"/>
    </cacheField>
    <cacheField name="Hour " numFmtId="0">
      <sharedItems containsSemiMixedTypes="0" containsString="0" containsNumber="1" containsInteger="1" minValue="0" maxValue="2300" count="23">
        <n v="700"/>
        <n v="800"/>
        <n v="900"/>
        <n v="1000"/>
        <n v="1100"/>
        <n v="1200"/>
        <n v="1300"/>
        <n v="1400"/>
        <n v="1500"/>
        <n v="1600"/>
        <n v="1700"/>
        <n v="1800"/>
        <n v="1900"/>
        <n v="2000"/>
        <n v="2100"/>
        <n v="300"/>
        <n v="400"/>
        <n v="500"/>
        <n v="600"/>
        <n v="200"/>
        <n v="2300"/>
        <n v="0"/>
        <n v="2200"/>
      </sharedItems>
    </cacheField>
    <cacheField name="Sales " numFmtId="0">
      <sharedItems containsSemiMixedTypes="0" containsString="0" containsNumber="1" minValue="-69.989999999999995" maxValue="5176.54" count="547">
        <n v="0"/>
        <n v="520.99"/>
        <n v="2362.4299999999998"/>
        <n v="2922.47"/>
        <n v="3497.65"/>
        <n v="4957.83"/>
        <n v="2453.14"/>
        <n v="2278.02"/>
        <n v="3508.94"/>
        <n v="1904.12"/>
        <n v="1556.31"/>
        <n v="742.61"/>
        <n v="722.84"/>
        <n v="617.85"/>
        <n v="151.47"/>
        <n v="739.89"/>
        <n v="281.95"/>
        <n v="1011.49"/>
        <n v="1024.52"/>
        <n v="2189.19"/>
        <n v="1779.98"/>
        <n v="1670.96"/>
        <n v="1970.52"/>
        <n v="1288.75"/>
        <n v="1152.1400000000001"/>
        <n v="437.45"/>
        <n v="623.38"/>
        <n v="751.2"/>
        <n v="549.82000000000005"/>
        <n v="773.31"/>
        <n v="1825"/>
        <n v="1965"/>
        <n v="2539.66"/>
        <n v="2613.98"/>
        <n v="4881.46"/>
        <n v="4398.3100000000004"/>
        <n v="2167.46"/>
        <n v="1667.19"/>
        <n v="1330.22"/>
        <n v="671.29"/>
        <n v="1005.29"/>
        <n v="149.44999999999999"/>
        <n v="129.97"/>
        <n v="127.97"/>
        <n v="1442.12"/>
        <n v="1200.7"/>
        <n v="1958.44"/>
        <n v="866.78"/>
        <n v="1619.6"/>
        <n v="1554.61"/>
        <n v="518.84"/>
        <n v="1416.23"/>
        <n v="308.93"/>
        <n v="557.30999999999995"/>
        <n v="333.9"/>
        <n v="162.05000000000001"/>
        <n v="91.97"/>
        <n v="269.32"/>
        <n v="350.89"/>
        <n v="687.69"/>
        <n v="2153.4"/>
        <n v="1766.52"/>
        <n v="3079.29"/>
        <n v="2273.7800000000002"/>
        <n v="3857.69"/>
        <n v="2059.5700000000002"/>
        <n v="2743.9"/>
        <n v="2560.23"/>
        <n v="1659.26"/>
        <n v="2181.9699999999998"/>
        <n v="1206.1300000000001"/>
        <n v="439.9"/>
        <n v="74.989999999999995"/>
        <n v="524.04999999999995"/>
        <n v="584.86"/>
        <n v="1642.39"/>
        <n v="1605.08"/>
        <n v="2995.99"/>
        <n v="2921.64"/>
        <n v="2742.61"/>
        <n v="5084.88"/>
        <n v="2961.47"/>
        <n v="2812.87"/>
        <n v="1698.66"/>
        <n v="858.26"/>
        <n v="787.78"/>
        <n v="316.79000000000002"/>
        <n v="1850.1"/>
        <n v="2405.7199999999998"/>
        <n v="3350.4"/>
        <n v="3940.81"/>
        <n v="2808.97"/>
        <n v="3406.7"/>
        <n v="3941.25"/>
        <n v="3314.79"/>
        <n v="3617.36"/>
        <n v="4820.51"/>
        <n v="3441.16"/>
        <n v="2944.32"/>
        <n v="1721.69"/>
        <n v="889.73"/>
        <n v="29.23"/>
        <n v="74.98"/>
        <n v="-69.989999999999995"/>
        <n v="417.72"/>
        <n v="796.31"/>
        <n v="407.41"/>
        <n v="1074.48"/>
        <n v="2209.2600000000002"/>
        <n v="903.58"/>
        <n v="2166.29"/>
        <n v="1377.91"/>
        <n v="1029.96"/>
        <n v="1013.77"/>
        <n v="739.63"/>
        <n v="744.88"/>
        <n v="653.58000000000004"/>
        <n v="54.96"/>
        <n v="677.36"/>
        <n v="210.19"/>
        <n v="755.91"/>
        <n v="807.33"/>
        <n v="1287.6400000000001"/>
        <n v="705.86"/>
        <n v="1276.69"/>
        <n v="1666.55"/>
        <n v="724.92"/>
        <n v="1677.67"/>
        <n v="866.5"/>
        <n v="517.37"/>
        <n v="204.96"/>
        <n v="304.95"/>
        <n v="447.45"/>
        <n v="169.97"/>
        <n v="1484.67"/>
        <n v="656.3"/>
        <n v="1473.69"/>
        <n v="1612.16"/>
        <n v="2283.7199999999998"/>
        <n v="3374.16"/>
        <n v="2253.38"/>
        <n v="2228.4899999999998"/>
        <n v="1288.19"/>
        <n v="1166.6500000000001"/>
        <n v="452.37"/>
        <n v="59.99"/>
        <n v="714.85"/>
        <n v="1690.66"/>
        <n v="1946.06"/>
        <n v="2059.6799999999998"/>
        <n v="2734.19"/>
        <n v="2530.71"/>
        <n v="3932"/>
        <n v="3868.83"/>
        <n v="2896.92"/>
        <n v="2787.28"/>
        <n v="2976.05"/>
        <n v="2159.2399999999998"/>
        <n v="2694.72"/>
        <n v="2143.37"/>
        <n v="1161.76"/>
        <n v="69.05"/>
        <n v="42.98"/>
        <n v="145.96"/>
        <n v="816.28"/>
        <n v="1235.04"/>
        <n v="1537.14"/>
        <n v="2207.7800000000002"/>
        <n v="2061.0100000000002"/>
        <n v="3574.03"/>
        <n v="1880.85"/>
        <n v="4755.6499999999996"/>
        <n v="2265.59"/>
        <n v="2887.85"/>
        <n v="2184"/>
        <n v="1462.02"/>
        <n v="997.29"/>
        <n v="32.99"/>
        <n v="44.99"/>
        <n v="63.22"/>
        <n v="319.91000000000003"/>
        <n v="388.01"/>
        <n v="647.35"/>
        <n v="414.87"/>
        <n v="144.46"/>
        <n v="1262.04"/>
        <n v="1368.65"/>
        <n v="1282.1600000000001"/>
        <n v="985"/>
        <n v="162.41999999999999"/>
        <n v="500.39"/>
        <n v="389.39"/>
        <n v="466.54"/>
        <n v="553.91999999999996"/>
        <n v="674.81"/>
        <n v="682.84"/>
        <n v="281.42"/>
        <n v="590.63"/>
        <n v="119.98"/>
        <n v="94.99"/>
        <n v="387.79"/>
        <n v="168.19"/>
        <n v="956.19"/>
        <n v="1464.24"/>
        <n v="1575.67"/>
        <n v="2423.88"/>
        <n v="4542.3500000000004"/>
        <n v="3945.25"/>
        <n v="4472.92"/>
        <n v="3689.74"/>
        <n v="4914.8599999999997"/>
        <n v="2195.35"/>
        <n v="2353.5"/>
        <n v="1584.31"/>
        <n v="1371.22"/>
        <n v="79.98"/>
        <n v="1198.8699999999999"/>
        <n v="450.38"/>
        <n v="483.06"/>
        <n v="599.88"/>
        <n v="1221.47"/>
        <n v="208.94"/>
        <n v="483.99"/>
        <n v="506.1"/>
        <n v="74.97"/>
        <n v="71.97"/>
        <n v="62.48"/>
        <n v="144.96"/>
        <n v="429.52"/>
        <n v="658.87"/>
        <n v="707.35"/>
        <n v="2083.17"/>
        <n v="2184.0300000000002"/>
        <n v="1884.48"/>
        <n v="1515.13"/>
        <n v="1346.99"/>
        <n v="447.37"/>
        <n v="1370.76"/>
        <n v="1085.7"/>
        <n v="250.24"/>
        <n v="29.99"/>
        <n v="187.46"/>
        <n v="39.99"/>
        <n v="175.97"/>
        <n v="721.83"/>
        <n v="202.45"/>
        <n v="326.18"/>
        <n v="595.37"/>
        <n v="1269.6400000000001"/>
        <n v="635.33000000000004"/>
        <n v="716.34"/>
        <n v="376.41"/>
        <n v="89.98"/>
        <n v="110.85"/>
        <n v="284.93"/>
        <n v="442.38"/>
        <n v="575.35"/>
        <n v="2613.3000000000002"/>
        <n v="754.26"/>
        <n v="1818.88"/>
        <n v="2169.52"/>
        <n v="1707.7"/>
        <n v="1585.84"/>
        <n v="862.86"/>
        <n v="1247.2"/>
        <n v="513.85"/>
        <n v="304.92"/>
        <n v="64.989999999999995"/>
        <n v="69.989999999999995"/>
        <n v="465.92"/>
        <n v="835.31"/>
        <n v="657.93"/>
        <n v="674.32"/>
        <n v="1721.42"/>
        <n v="1713.22"/>
        <n v="1973.5"/>
        <n v="1445.66"/>
        <n v="473.66"/>
        <n v="535.88"/>
        <n v="174.97"/>
        <n v="369.92"/>
        <n v="307.91000000000003"/>
        <n v="79.989999999999995"/>
        <n v="381.94"/>
        <n v="1015.96"/>
        <n v="522.27"/>
        <n v="801.95"/>
        <n v="1084.69"/>
        <n v="1553.2"/>
        <n v="1720.62"/>
        <n v="1325.84"/>
        <n v="658.92"/>
        <n v="1170.69"/>
        <n v="590.82000000000005"/>
        <n v="168.46"/>
        <n v="979.78"/>
        <n v="972.55"/>
        <n v="2099.5300000000002"/>
        <n v="2181.7600000000002"/>
        <n v="3082.52"/>
        <n v="2027.1"/>
        <n v="1630.2"/>
        <n v="1398.11"/>
        <n v="2009.71"/>
        <n v="523.30999999999995"/>
        <n v="634.88"/>
        <n v="776.87"/>
        <n v="80.91"/>
        <n v="1395.32"/>
        <n v="1563.09"/>
        <n v="3748.43"/>
        <n v="4759.6099999999997"/>
        <n v="5099.2299999999996"/>
        <n v="5176.54"/>
        <n v="2895.9"/>
        <n v="3213.69"/>
        <n v="3300.38"/>
        <n v="2506.86"/>
        <n v="2070.04"/>
        <n v="294.73"/>
        <n v="1172.23"/>
        <n v="1754.44"/>
        <n v="1148.8499999999999"/>
        <n v="952.99"/>
        <n v="1384.69"/>
        <n v="955.29"/>
        <n v="1454.37"/>
        <n v="1201.67"/>
        <n v="1401.58"/>
        <n v="1290.7"/>
        <n v="642.83000000000004"/>
        <n v="714.83"/>
        <n v="372.42"/>
        <n v="207.43"/>
        <n v="98.8"/>
        <n v="94.98"/>
        <n v="334.91"/>
        <n v="288.91000000000003"/>
        <n v="450.41"/>
        <n v="1114.44"/>
        <n v="597.36"/>
        <n v="804.55"/>
        <n v="283.41000000000003"/>
        <n v="725.68"/>
        <n v="1199.54"/>
        <n v="473.86"/>
        <n v="241.44"/>
        <n v="306.52999999999997"/>
        <n v="78.739999999999995"/>
        <n v="467.52"/>
        <n v="868.88"/>
        <n v="1692.91"/>
        <n v="2050.19"/>
        <n v="2104.67"/>
        <n v="2262.9"/>
        <n v="2187.88"/>
        <n v="1163.75"/>
        <n v="1336.54"/>
        <n v="889.86"/>
        <n v="2191.23"/>
        <n v="238.52"/>
        <n v="248.24"/>
        <n v="238.93"/>
        <n v="659.88"/>
        <n v="1071.1400000000001"/>
        <n v="1091.71"/>
        <n v="912.34"/>
        <n v="949.33"/>
        <n v="748.53"/>
        <n v="820.27"/>
        <n v="827.29"/>
        <n v="1343.91"/>
        <n v="284.94"/>
        <n v="169.96"/>
        <n v="694.84"/>
        <n v="308.14"/>
        <n v="392.99"/>
        <n v="707.3"/>
        <n v="1213.2"/>
        <n v="1363.18"/>
        <n v="1342.85"/>
        <n v="767.7"/>
        <n v="862.05"/>
        <n v="547.86"/>
        <n v="916.25"/>
        <n v="520.61"/>
        <n v="219.89"/>
        <n v="317.42"/>
        <n v="737.17"/>
        <n v="719.77"/>
        <n v="879.8"/>
        <n v="1004.31"/>
        <n v="1401.83"/>
        <n v="797.73"/>
        <n v="1214.6099999999999"/>
        <n v="405.39"/>
        <n v="553.46"/>
        <n v="674.86"/>
        <n v="199.96"/>
        <n v="132.47"/>
        <n v="45.22"/>
        <n v="553.9"/>
        <n v="1250.75"/>
        <n v="2329.4299999999998"/>
        <n v="3163.6"/>
        <n v="3517.02"/>
        <n v="4350.46"/>
        <n v="2834.65"/>
        <n v="4894.68"/>
        <n v="4179.76"/>
        <n v="3309.27"/>
        <n v="2285.6999999999998"/>
        <n v="883.28"/>
        <n v="248.66"/>
        <n v="310.88"/>
        <n v="93.46"/>
        <n v="347.45"/>
        <n v="584.25"/>
        <n v="939.75"/>
        <n v="1294.7"/>
        <n v="1185.24"/>
        <n v="844.83"/>
        <n v="1398.19"/>
        <n v="1626.45"/>
        <n v="847.33"/>
        <n v="766.54"/>
        <n v="359.18"/>
        <n v="517.4"/>
        <n v="427.82"/>
        <n v="894.23"/>
        <n v="526.08000000000004"/>
        <n v="965.26"/>
        <n v="969.76"/>
        <n v="787.72"/>
        <n v="458.45"/>
        <n v="1055.77"/>
        <n v="563.85"/>
        <n v="424.91"/>
        <n v="184.95"/>
        <n v="223.7"/>
        <n v="216.46"/>
        <n v="453.38"/>
        <n v="1053.47"/>
        <n v="1914.94"/>
        <n v="2792.44"/>
        <n v="1099.73"/>
        <n v="806.3"/>
        <n v="1343.28"/>
        <n v="2090.91"/>
        <n v="1667.42"/>
        <n v="628.39"/>
        <n v="642.36"/>
        <n v="782.42"/>
        <n v="3159.02"/>
        <n v="2401.62"/>
        <n v="1630.94"/>
        <n v="2025.26"/>
        <n v="3511.15"/>
        <n v="3416.94"/>
        <n v="2805.82"/>
        <n v="2187.4"/>
        <n v="3390.59"/>
        <n v="2321.25"/>
        <n v="2749.29"/>
        <n v="1571.91"/>
        <n v="992.81"/>
        <n v="324.43"/>
        <n v="18"/>
        <n v="198.92"/>
        <n v="493.9"/>
        <n v="443.15"/>
        <n v="726.92"/>
        <n v="1918.37"/>
        <n v="688.32"/>
        <n v="790.53"/>
        <n v="784.79"/>
        <n v="727.6"/>
        <n v="1410.05"/>
        <n v="459.35"/>
        <n v="399.4"/>
        <n v="141.97"/>
        <n v="728.6"/>
        <n v="618.91"/>
        <n v="1270.68"/>
        <n v="1724.77"/>
        <n v="2074.84"/>
        <n v="2792.27"/>
        <n v="1886.05"/>
        <n v="1460.86"/>
        <n v="1911.53"/>
        <n v="1578.68"/>
        <n v="955.33"/>
        <n v="572.41"/>
        <n v="151.34"/>
        <n v="940.62"/>
        <n v="812.31"/>
        <n v="2550.12"/>
        <n v="1722.96"/>
        <n v="2596.6799999999998"/>
        <n v="2390.38"/>
        <n v="2445.7199999999998"/>
        <n v="2600.13"/>
        <n v="3726.68"/>
        <n v="1833.81"/>
        <n v="2356.56"/>
        <n v="782.87"/>
        <n v="608.65"/>
        <n v="360.62"/>
        <n v="67.97"/>
        <n v="309.89"/>
        <n v="394.62"/>
        <n v="227.62"/>
        <n v="1058.55"/>
        <n v="776.73"/>
        <n v="384.02"/>
        <n v="557.32000000000005"/>
        <n v="109.95"/>
        <n v="202.46"/>
        <n v="112.48"/>
        <n v="227.45"/>
        <n v="321.92"/>
        <n v="219.95"/>
        <n v="273.95999999999998"/>
        <n v="855.85"/>
        <n v="1057.58"/>
        <n v="2035.7"/>
        <n v="1537.41"/>
        <n v="1333.46"/>
        <n v="1147.1199999999999"/>
        <n v="1690.39"/>
        <n v="1625.62"/>
        <n v="1557.67"/>
        <n v="709.8"/>
        <n v="1237.19"/>
        <n v="323.79000000000002"/>
        <n v="783.84"/>
        <n v="2108.56"/>
        <n v="1931.53"/>
        <n v="2638.05"/>
        <n v="1994.72"/>
        <n v="3238.33"/>
        <n v="3316.79"/>
        <n v="2019.54"/>
        <n v="2135.19"/>
        <n v="2065.5"/>
        <n v="1569.17"/>
        <n v="784.83"/>
      </sharedItems>
    </cacheField>
    <cacheField name="Trx " numFmtId="0">
      <sharedItems containsSemiMixedTypes="0" containsString="0" containsNumber="1" containsInteger="1" minValue="0" maxValue="60"/>
    </cacheField>
    <cacheField name="Units " numFmtId="0">
      <sharedItems containsSemiMixedTypes="0" containsString="0" containsNumber="1" containsInteger="1" minValue="-1" maxValue="116"/>
    </cacheField>
    <cacheField name="Traffic " numFmtId="0">
      <sharedItems containsSemiMixedTypes="0" containsString="0" containsNumber="1" containsInteger="1" minValue="0" maxValue="469"/>
    </cacheField>
    <cacheField name="Conversion " numFmtId="0">
      <sharedItems containsString="0" containsBlank="1" containsNumber="1" minValue="0" maxValue="34.333333333333336"/>
    </cacheField>
    <cacheField name="UPT's " numFmtId="0">
      <sharedItems containsString="0" containsBlank="1" containsNumber="1" minValue="-1" maxValue="5"/>
    </cacheField>
    <cacheField name="$/Units " numFmtId="0">
      <sharedItems containsString="0" containsBlank="1" containsNumber="1" minValue="9.7433333333333341" maxValue="98.8"/>
    </cacheField>
    <cacheField name="Region" numFmtId="0">
      <sharedItems containsSemiMixedTypes="0" containsString="0" containsNumber="1" containsInteger="1" minValue="1" maxValue="4" count="4">
        <n v="1"/>
        <n v="2"/>
        <n v="3"/>
        <n v="4"/>
      </sharedItems>
    </cacheField>
    <cacheField name="Conversion" numFmtId="0" formula="'Traffic '/'Trx '" databaseField="0"/>
    <cacheField name="UPT's" numFmtId="0" formula="'Units '/'Trx '" databaseField="0"/>
    <cacheField name="$/Units" numFmtId="0" formula="'Sales '/'Units '" databaseField="0"/>
  </cacheFields>
  <extLst>
    <ext xmlns:x14="http://schemas.microsoft.com/office/spreadsheetml/2009/9/main" uri="{725AE2AE-9491-48be-B2B4-4EB974FC3084}">
      <x14:pivotCacheDefinition pivotCacheId="100140351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ll McClure" refreshedDate="45613.648443055557" createdVersion="8" refreshedVersion="8" minRefreshableVersion="3" recordCount="40" xr:uid="{DE757ED1-8D5E-4A62-BB6D-13653DCF4607}">
  <cacheSource type="worksheet">
    <worksheetSource ref="J1:K41" sheet="Black Friday Times"/>
  </cacheSource>
  <cacheFields count="2">
    <cacheField name="Store" numFmtId="0">
      <sharedItems containsSemiMixedTypes="0" containsString="0" containsNumber="1" containsInteger="1" minValue="7" maxValue="120"/>
    </cacheField>
    <cacheField name="Operating Hours" numFmtId="0">
      <sharedItems containsSemiMixedTypes="0" containsString="0" containsNumber="1" containsInteger="1" minValue="11" maxValue="15" count="5">
        <n v="12"/>
        <n v="13"/>
        <n v="14"/>
        <n v="15"/>
        <n v="1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7">
  <r>
    <x v="0"/>
    <x v="0"/>
    <n v="0"/>
    <n v="0"/>
    <n v="0"/>
    <n v="4"/>
  </r>
  <r>
    <x v="0"/>
    <x v="1"/>
    <n v="520.99"/>
    <n v="5"/>
    <n v="9"/>
    <n v="57"/>
  </r>
  <r>
    <x v="0"/>
    <x v="2"/>
    <n v="2362.4299999999998"/>
    <n v="23"/>
    <n v="43"/>
    <n v="125"/>
  </r>
  <r>
    <x v="0"/>
    <x v="3"/>
    <n v="2922.47"/>
    <n v="33"/>
    <n v="64"/>
    <n v="154"/>
  </r>
  <r>
    <x v="0"/>
    <x v="4"/>
    <n v="3497.65"/>
    <n v="37"/>
    <n v="75"/>
    <n v="218"/>
  </r>
  <r>
    <x v="0"/>
    <x v="5"/>
    <n v="4957.83"/>
    <n v="41"/>
    <n v="92"/>
    <n v="190"/>
  </r>
  <r>
    <x v="0"/>
    <x v="6"/>
    <n v="2453.14"/>
    <n v="35"/>
    <n v="51"/>
    <n v="224"/>
  </r>
  <r>
    <x v="0"/>
    <x v="7"/>
    <n v="2278.02"/>
    <n v="21"/>
    <n v="45"/>
    <n v="191"/>
  </r>
  <r>
    <x v="0"/>
    <x v="8"/>
    <n v="3508.94"/>
    <n v="37"/>
    <n v="73"/>
    <n v="174"/>
  </r>
  <r>
    <x v="0"/>
    <x v="9"/>
    <n v="1904.12"/>
    <n v="19"/>
    <n v="36"/>
    <n v="126"/>
  </r>
  <r>
    <x v="0"/>
    <x v="10"/>
    <n v="1556.31"/>
    <n v="17"/>
    <n v="29"/>
    <n v="106"/>
  </r>
  <r>
    <x v="0"/>
    <x v="11"/>
    <n v="742.61"/>
    <n v="12"/>
    <n v="19"/>
    <n v="52"/>
  </r>
  <r>
    <x v="0"/>
    <x v="12"/>
    <n v="722.84"/>
    <n v="9"/>
    <n v="16"/>
    <n v="42"/>
  </r>
  <r>
    <x v="0"/>
    <x v="13"/>
    <n v="617.85"/>
    <n v="6"/>
    <n v="15"/>
    <n v="26"/>
  </r>
  <r>
    <x v="0"/>
    <x v="14"/>
    <n v="0"/>
    <n v="0"/>
    <n v="0"/>
    <n v="3"/>
  </r>
  <r>
    <x v="1"/>
    <x v="0"/>
    <n v="0"/>
    <n v="0"/>
    <n v="0"/>
    <n v="2"/>
  </r>
  <r>
    <x v="1"/>
    <x v="1"/>
    <n v="151.47"/>
    <n v="2"/>
    <n v="3"/>
    <n v="13"/>
  </r>
  <r>
    <x v="1"/>
    <x v="2"/>
    <n v="739.89"/>
    <n v="7"/>
    <n v="11"/>
    <n v="21"/>
  </r>
  <r>
    <x v="1"/>
    <x v="3"/>
    <n v="281.95"/>
    <n v="5"/>
    <n v="5"/>
    <n v="33"/>
  </r>
  <r>
    <x v="1"/>
    <x v="4"/>
    <n v="1011.49"/>
    <n v="13"/>
    <n v="33"/>
    <n v="56"/>
  </r>
  <r>
    <x v="1"/>
    <x v="5"/>
    <n v="1024.52"/>
    <n v="13"/>
    <n v="20"/>
    <n v="66"/>
  </r>
  <r>
    <x v="1"/>
    <x v="6"/>
    <n v="2189.19"/>
    <n v="25"/>
    <n v="44"/>
    <n v="72"/>
  </r>
  <r>
    <x v="1"/>
    <x v="7"/>
    <n v="1779.98"/>
    <n v="20"/>
    <n v="38"/>
    <n v="63"/>
  </r>
  <r>
    <x v="1"/>
    <x v="8"/>
    <n v="1670.96"/>
    <n v="19"/>
    <n v="38"/>
    <n v="69"/>
  </r>
  <r>
    <x v="1"/>
    <x v="9"/>
    <n v="1970.52"/>
    <n v="20"/>
    <n v="38"/>
    <n v="59"/>
  </r>
  <r>
    <x v="1"/>
    <x v="10"/>
    <n v="1288.75"/>
    <n v="11"/>
    <n v="30"/>
    <n v="50"/>
  </r>
  <r>
    <x v="1"/>
    <x v="11"/>
    <n v="1152.1400000000001"/>
    <n v="12"/>
    <n v="34"/>
    <n v="40"/>
  </r>
  <r>
    <x v="1"/>
    <x v="12"/>
    <n v="437.45"/>
    <n v="6"/>
    <n v="14"/>
    <n v="30"/>
  </r>
  <r>
    <x v="1"/>
    <x v="13"/>
    <n v="623.38"/>
    <n v="7"/>
    <n v="20"/>
    <n v="17"/>
  </r>
  <r>
    <x v="2"/>
    <x v="15"/>
    <n v="0"/>
    <n v="0"/>
    <n v="0"/>
    <n v="1"/>
  </r>
  <r>
    <x v="2"/>
    <x v="16"/>
    <n v="0"/>
    <n v="0"/>
    <n v="0"/>
    <n v="1"/>
  </r>
  <r>
    <x v="2"/>
    <x v="17"/>
    <n v="0"/>
    <n v="0"/>
    <n v="0"/>
    <n v="4"/>
  </r>
  <r>
    <x v="2"/>
    <x v="18"/>
    <n v="751.2"/>
    <n v="7"/>
    <n v="15"/>
    <n v="60"/>
  </r>
  <r>
    <x v="2"/>
    <x v="0"/>
    <n v="549.82000000000005"/>
    <n v="7"/>
    <n v="10"/>
    <n v="82"/>
  </r>
  <r>
    <x v="2"/>
    <x v="1"/>
    <n v="773.31"/>
    <n v="10"/>
    <n v="15"/>
    <n v="98"/>
  </r>
  <r>
    <x v="2"/>
    <x v="2"/>
    <n v="1825"/>
    <n v="20"/>
    <n v="40"/>
    <n v="177"/>
  </r>
  <r>
    <x v="2"/>
    <x v="3"/>
    <n v="1965"/>
    <n v="23"/>
    <n v="38"/>
    <n v="240"/>
  </r>
  <r>
    <x v="2"/>
    <x v="4"/>
    <n v="2539.66"/>
    <n v="31"/>
    <n v="57"/>
    <n v="279"/>
  </r>
  <r>
    <x v="2"/>
    <x v="5"/>
    <n v="2613.98"/>
    <n v="30"/>
    <n v="57"/>
    <n v="300"/>
  </r>
  <r>
    <x v="2"/>
    <x v="6"/>
    <n v="4881.46"/>
    <n v="52"/>
    <n v="89"/>
    <n v="348"/>
  </r>
  <r>
    <x v="2"/>
    <x v="7"/>
    <n v="4398.3100000000004"/>
    <n v="49"/>
    <n v="93"/>
    <n v="315"/>
  </r>
  <r>
    <x v="2"/>
    <x v="8"/>
    <n v="2167.46"/>
    <n v="27"/>
    <n v="44"/>
    <n v="323"/>
  </r>
  <r>
    <x v="2"/>
    <x v="9"/>
    <n v="1667.19"/>
    <n v="25"/>
    <n v="38"/>
    <n v="186"/>
  </r>
  <r>
    <x v="2"/>
    <x v="10"/>
    <n v="1330.22"/>
    <n v="16"/>
    <n v="26"/>
    <n v="122"/>
  </r>
  <r>
    <x v="2"/>
    <x v="11"/>
    <n v="671.29"/>
    <n v="10"/>
    <n v="18"/>
    <n v="103"/>
  </r>
  <r>
    <x v="2"/>
    <x v="12"/>
    <n v="1005.29"/>
    <n v="13"/>
    <n v="20"/>
    <n v="77"/>
  </r>
  <r>
    <x v="2"/>
    <x v="13"/>
    <n v="149.44999999999999"/>
    <n v="2"/>
    <n v="5"/>
    <n v="37"/>
  </r>
  <r>
    <x v="2"/>
    <x v="14"/>
    <n v="0"/>
    <n v="0"/>
    <n v="0"/>
    <n v="2"/>
  </r>
  <r>
    <x v="3"/>
    <x v="0"/>
    <n v="0"/>
    <n v="0"/>
    <n v="0"/>
    <n v="1"/>
  </r>
  <r>
    <x v="3"/>
    <x v="1"/>
    <n v="129.97"/>
    <n v="4"/>
    <n v="3"/>
    <n v="13"/>
  </r>
  <r>
    <x v="3"/>
    <x v="2"/>
    <n v="127.97"/>
    <n v="2"/>
    <n v="3"/>
    <n v="27"/>
  </r>
  <r>
    <x v="3"/>
    <x v="3"/>
    <n v="1442.12"/>
    <n v="17"/>
    <n v="34"/>
    <n v="45"/>
  </r>
  <r>
    <x v="3"/>
    <x v="4"/>
    <n v="1200.7"/>
    <n v="15"/>
    <n v="24"/>
    <n v="43"/>
  </r>
  <r>
    <x v="3"/>
    <x v="5"/>
    <n v="1958.44"/>
    <n v="24"/>
    <n v="41"/>
    <n v="74"/>
  </r>
  <r>
    <x v="3"/>
    <x v="6"/>
    <n v="866.78"/>
    <n v="11"/>
    <n v="25"/>
    <n v="44"/>
  </r>
  <r>
    <x v="3"/>
    <x v="7"/>
    <n v="1619.6"/>
    <n v="14"/>
    <n v="30"/>
    <n v="51"/>
  </r>
  <r>
    <x v="3"/>
    <x v="8"/>
    <n v="1554.61"/>
    <n v="17"/>
    <n v="35"/>
    <n v="53"/>
  </r>
  <r>
    <x v="3"/>
    <x v="9"/>
    <n v="518.84"/>
    <n v="8"/>
    <n v="13"/>
    <n v="35"/>
  </r>
  <r>
    <x v="3"/>
    <x v="10"/>
    <n v="1416.23"/>
    <n v="14"/>
    <n v="25"/>
    <n v="28"/>
  </r>
  <r>
    <x v="3"/>
    <x v="11"/>
    <n v="308.93"/>
    <n v="4"/>
    <n v="6"/>
    <n v="16"/>
  </r>
  <r>
    <x v="3"/>
    <x v="12"/>
    <n v="557.30999999999995"/>
    <n v="7"/>
    <n v="14"/>
    <n v="31"/>
  </r>
  <r>
    <x v="3"/>
    <x v="13"/>
    <n v="333.9"/>
    <n v="6"/>
    <n v="8"/>
    <n v="24"/>
  </r>
  <r>
    <x v="3"/>
    <x v="14"/>
    <n v="162.05000000000001"/>
    <n v="2"/>
    <n v="6"/>
    <n v="0"/>
  </r>
  <r>
    <x v="4"/>
    <x v="19"/>
    <n v="91.97"/>
    <n v="1"/>
    <n v="2"/>
    <n v="0"/>
  </r>
  <r>
    <x v="4"/>
    <x v="16"/>
    <n v="0"/>
    <n v="0"/>
    <n v="0"/>
    <n v="1"/>
  </r>
  <r>
    <x v="4"/>
    <x v="17"/>
    <n v="0"/>
    <n v="0"/>
    <n v="0"/>
    <n v="1"/>
  </r>
  <r>
    <x v="4"/>
    <x v="18"/>
    <n v="269.32"/>
    <n v="3"/>
    <n v="9"/>
    <n v="13"/>
  </r>
  <r>
    <x v="4"/>
    <x v="0"/>
    <n v="350.89"/>
    <n v="5"/>
    <n v="10"/>
    <n v="13"/>
  </r>
  <r>
    <x v="4"/>
    <x v="1"/>
    <n v="687.69"/>
    <n v="10"/>
    <n v="20"/>
    <n v="34"/>
  </r>
  <r>
    <x v="4"/>
    <x v="2"/>
    <n v="2153.4"/>
    <n v="22"/>
    <n v="44"/>
    <n v="62"/>
  </r>
  <r>
    <x v="4"/>
    <x v="3"/>
    <n v="1766.52"/>
    <n v="20"/>
    <n v="40"/>
    <n v="78"/>
  </r>
  <r>
    <x v="4"/>
    <x v="4"/>
    <n v="3079.29"/>
    <n v="33"/>
    <n v="64"/>
    <n v="96"/>
  </r>
  <r>
    <x v="4"/>
    <x v="5"/>
    <n v="2273.7800000000002"/>
    <n v="25"/>
    <n v="48"/>
    <n v="103"/>
  </r>
  <r>
    <x v="4"/>
    <x v="6"/>
    <n v="3857.69"/>
    <n v="34"/>
    <n v="81"/>
    <n v="95"/>
  </r>
  <r>
    <x v="4"/>
    <x v="7"/>
    <n v="2059.5700000000002"/>
    <n v="27"/>
    <n v="48"/>
    <n v="97"/>
  </r>
  <r>
    <x v="4"/>
    <x v="8"/>
    <n v="2743.9"/>
    <n v="30"/>
    <n v="54"/>
    <n v="102"/>
  </r>
  <r>
    <x v="4"/>
    <x v="9"/>
    <n v="2560.23"/>
    <n v="24"/>
    <n v="48"/>
    <n v="71"/>
  </r>
  <r>
    <x v="4"/>
    <x v="10"/>
    <n v="1659.26"/>
    <n v="13"/>
    <n v="24"/>
    <n v="51"/>
  </r>
  <r>
    <x v="4"/>
    <x v="11"/>
    <n v="2181.9699999999998"/>
    <n v="23"/>
    <n v="61"/>
    <n v="66"/>
  </r>
  <r>
    <x v="4"/>
    <x v="12"/>
    <n v="1206.1300000000001"/>
    <n v="12"/>
    <n v="28"/>
    <n v="35"/>
  </r>
  <r>
    <x v="4"/>
    <x v="13"/>
    <n v="439.9"/>
    <n v="6"/>
    <n v="10"/>
    <n v="17"/>
  </r>
  <r>
    <x v="4"/>
    <x v="14"/>
    <n v="74.989999999999995"/>
    <n v="1"/>
    <n v="1"/>
    <n v="6"/>
  </r>
  <r>
    <x v="5"/>
    <x v="16"/>
    <n v="0"/>
    <n v="0"/>
    <n v="0"/>
    <n v="1"/>
  </r>
  <r>
    <x v="5"/>
    <x v="17"/>
    <n v="0"/>
    <n v="0"/>
    <n v="0"/>
    <n v="1"/>
  </r>
  <r>
    <x v="5"/>
    <x v="18"/>
    <n v="0"/>
    <n v="0"/>
    <n v="0"/>
    <n v="5"/>
  </r>
  <r>
    <x v="5"/>
    <x v="0"/>
    <n v="524.04999999999995"/>
    <n v="6"/>
    <n v="13"/>
    <n v="31"/>
  </r>
  <r>
    <x v="5"/>
    <x v="1"/>
    <n v="584.86"/>
    <n v="9"/>
    <n v="15"/>
    <n v="112"/>
  </r>
  <r>
    <x v="5"/>
    <x v="2"/>
    <n v="1642.39"/>
    <n v="20"/>
    <n v="34"/>
    <n v="180"/>
  </r>
  <r>
    <x v="5"/>
    <x v="3"/>
    <n v="1605.08"/>
    <n v="23"/>
    <n v="32"/>
    <n v="279"/>
  </r>
  <r>
    <x v="5"/>
    <x v="4"/>
    <n v="2995.99"/>
    <n v="34"/>
    <n v="61"/>
    <n v="323"/>
  </r>
  <r>
    <x v="5"/>
    <x v="5"/>
    <n v="2921.64"/>
    <n v="37"/>
    <n v="57"/>
    <n v="307"/>
  </r>
  <r>
    <x v="5"/>
    <x v="6"/>
    <n v="2742.61"/>
    <n v="37"/>
    <n v="67"/>
    <n v="408"/>
  </r>
  <r>
    <x v="5"/>
    <x v="7"/>
    <n v="5084.88"/>
    <n v="60"/>
    <n v="105"/>
    <n v="382"/>
  </r>
  <r>
    <x v="5"/>
    <x v="8"/>
    <n v="2961.47"/>
    <n v="41"/>
    <n v="63"/>
    <n v="290"/>
  </r>
  <r>
    <x v="5"/>
    <x v="9"/>
    <n v="2812.87"/>
    <n v="38"/>
    <n v="61"/>
    <n v="264"/>
  </r>
  <r>
    <x v="5"/>
    <x v="10"/>
    <n v="1698.66"/>
    <n v="23"/>
    <n v="30"/>
    <n v="159"/>
  </r>
  <r>
    <x v="5"/>
    <x v="11"/>
    <n v="858.26"/>
    <n v="16"/>
    <n v="24"/>
    <n v="168"/>
  </r>
  <r>
    <x v="5"/>
    <x v="12"/>
    <n v="787.78"/>
    <n v="11"/>
    <n v="19"/>
    <n v="61"/>
  </r>
  <r>
    <x v="5"/>
    <x v="13"/>
    <n v="316.79000000000002"/>
    <n v="4"/>
    <n v="9"/>
    <n v="20"/>
  </r>
  <r>
    <x v="5"/>
    <x v="14"/>
    <n v="0"/>
    <n v="0"/>
    <n v="0"/>
    <n v="1"/>
  </r>
  <r>
    <x v="6"/>
    <x v="18"/>
    <n v="0"/>
    <n v="0"/>
    <n v="0"/>
    <n v="3"/>
  </r>
  <r>
    <x v="6"/>
    <x v="0"/>
    <n v="1850.1"/>
    <n v="23"/>
    <n v="36"/>
    <n v="186"/>
  </r>
  <r>
    <x v="6"/>
    <x v="1"/>
    <n v="2405.7199999999998"/>
    <n v="25"/>
    <n v="46"/>
    <n v="304"/>
  </r>
  <r>
    <x v="6"/>
    <x v="2"/>
    <n v="3350.4"/>
    <n v="39"/>
    <n v="73"/>
    <n v="309"/>
  </r>
  <r>
    <x v="6"/>
    <x v="3"/>
    <n v="3940.81"/>
    <n v="46"/>
    <n v="81"/>
    <n v="380"/>
  </r>
  <r>
    <x v="6"/>
    <x v="4"/>
    <n v="2808.97"/>
    <n v="33"/>
    <n v="59"/>
    <n v="362"/>
  </r>
  <r>
    <x v="6"/>
    <x v="5"/>
    <n v="3406.7"/>
    <n v="40"/>
    <n v="71"/>
    <n v="405"/>
  </r>
  <r>
    <x v="6"/>
    <x v="6"/>
    <n v="3941.25"/>
    <n v="49"/>
    <n v="78"/>
    <n v="451"/>
  </r>
  <r>
    <x v="6"/>
    <x v="7"/>
    <n v="3314.79"/>
    <n v="41"/>
    <n v="61"/>
    <n v="367"/>
  </r>
  <r>
    <x v="6"/>
    <x v="8"/>
    <n v="3617.36"/>
    <n v="40"/>
    <n v="71"/>
    <n v="384"/>
  </r>
  <r>
    <x v="6"/>
    <x v="9"/>
    <n v="4820.51"/>
    <n v="55"/>
    <n v="106"/>
    <n v="358"/>
  </r>
  <r>
    <x v="6"/>
    <x v="10"/>
    <n v="3441.16"/>
    <n v="34"/>
    <n v="67"/>
    <n v="285"/>
  </r>
  <r>
    <x v="6"/>
    <x v="11"/>
    <n v="2944.32"/>
    <n v="35"/>
    <n v="58"/>
    <n v="238"/>
  </r>
  <r>
    <x v="6"/>
    <x v="12"/>
    <n v="1721.69"/>
    <n v="20"/>
    <n v="38"/>
    <n v="157"/>
  </r>
  <r>
    <x v="6"/>
    <x v="13"/>
    <n v="889.73"/>
    <n v="10"/>
    <n v="22"/>
    <n v="101"/>
  </r>
  <r>
    <x v="6"/>
    <x v="14"/>
    <n v="29.23"/>
    <n v="1"/>
    <n v="3"/>
    <n v="1"/>
  </r>
  <r>
    <x v="6"/>
    <x v="20"/>
    <n v="74.98"/>
    <n v="1"/>
    <n v="2"/>
    <n v="0"/>
  </r>
  <r>
    <x v="7"/>
    <x v="0"/>
    <n v="-69.989999999999995"/>
    <n v="1"/>
    <n v="-1"/>
    <n v="2"/>
  </r>
  <r>
    <x v="7"/>
    <x v="1"/>
    <n v="417.72"/>
    <n v="6"/>
    <n v="9"/>
    <n v="18"/>
  </r>
  <r>
    <x v="7"/>
    <x v="2"/>
    <n v="796.31"/>
    <n v="10"/>
    <n v="16"/>
    <n v="23"/>
  </r>
  <r>
    <x v="7"/>
    <x v="3"/>
    <n v="407.41"/>
    <n v="4"/>
    <n v="8"/>
    <n v="36"/>
  </r>
  <r>
    <x v="7"/>
    <x v="4"/>
    <n v="1074.48"/>
    <n v="14"/>
    <n v="23"/>
    <n v="47"/>
  </r>
  <r>
    <x v="7"/>
    <x v="5"/>
    <n v="2209.2600000000002"/>
    <n v="26"/>
    <n v="47"/>
    <n v="66"/>
  </r>
  <r>
    <x v="7"/>
    <x v="6"/>
    <n v="903.58"/>
    <n v="13"/>
    <n v="19"/>
    <n v="49"/>
  </r>
  <r>
    <x v="7"/>
    <x v="7"/>
    <n v="2166.29"/>
    <n v="22"/>
    <n v="44"/>
    <n v="70"/>
  </r>
  <r>
    <x v="7"/>
    <x v="8"/>
    <n v="1377.91"/>
    <n v="17"/>
    <n v="28"/>
    <n v="31"/>
  </r>
  <r>
    <x v="7"/>
    <x v="9"/>
    <n v="1029.96"/>
    <n v="13"/>
    <n v="23"/>
    <n v="35"/>
  </r>
  <r>
    <x v="7"/>
    <x v="10"/>
    <n v="1013.77"/>
    <n v="11"/>
    <n v="24"/>
    <n v="32"/>
  </r>
  <r>
    <x v="7"/>
    <x v="11"/>
    <n v="739.63"/>
    <n v="8"/>
    <n v="17"/>
    <n v="22"/>
  </r>
  <r>
    <x v="7"/>
    <x v="12"/>
    <n v="744.88"/>
    <n v="7"/>
    <n v="12"/>
    <n v="19"/>
  </r>
  <r>
    <x v="7"/>
    <x v="13"/>
    <n v="653.58000000000004"/>
    <n v="10"/>
    <n v="16"/>
    <n v="18"/>
  </r>
  <r>
    <x v="7"/>
    <x v="14"/>
    <n v="54.96"/>
    <n v="1"/>
    <n v="2"/>
    <n v="0"/>
  </r>
  <r>
    <x v="8"/>
    <x v="17"/>
    <n v="0"/>
    <n v="0"/>
    <n v="0"/>
    <n v="1"/>
  </r>
  <r>
    <x v="8"/>
    <x v="18"/>
    <n v="0"/>
    <n v="0"/>
    <n v="0"/>
    <n v="1"/>
  </r>
  <r>
    <x v="8"/>
    <x v="0"/>
    <n v="0"/>
    <n v="0"/>
    <n v="0"/>
    <n v="7"/>
  </r>
  <r>
    <x v="8"/>
    <x v="1"/>
    <n v="677.36"/>
    <n v="6"/>
    <n v="14"/>
    <n v="30"/>
  </r>
  <r>
    <x v="8"/>
    <x v="2"/>
    <n v="210.19"/>
    <n v="3"/>
    <n v="6"/>
    <n v="17"/>
  </r>
  <r>
    <x v="8"/>
    <x v="3"/>
    <n v="755.91"/>
    <n v="15"/>
    <n v="20"/>
    <n v="38"/>
  </r>
  <r>
    <x v="8"/>
    <x v="4"/>
    <n v="807.33"/>
    <n v="9"/>
    <n v="16"/>
    <n v="52"/>
  </r>
  <r>
    <x v="8"/>
    <x v="5"/>
    <n v="1287.6400000000001"/>
    <n v="14"/>
    <n v="31"/>
    <n v="47"/>
  </r>
  <r>
    <x v="8"/>
    <x v="6"/>
    <n v="705.86"/>
    <n v="10"/>
    <n v="13"/>
    <n v="58"/>
  </r>
  <r>
    <x v="8"/>
    <x v="7"/>
    <n v="1276.69"/>
    <n v="17"/>
    <n v="34"/>
    <n v="65"/>
  </r>
  <r>
    <x v="8"/>
    <x v="8"/>
    <n v="1666.55"/>
    <n v="18"/>
    <n v="33"/>
    <n v="41"/>
  </r>
  <r>
    <x v="8"/>
    <x v="9"/>
    <n v="724.92"/>
    <n v="11"/>
    <n v="18"/>
    <n v="40"/>
  </r>
  <r>
    <x v="8"/>
    <x v="10"/>
    <n v="1677.67"/>
    <n v="20"/>
    <n v="35"/>
    <n v="52"/>
  </r>
  <r>
    <x v="8"/>
    <x v="11"/>
    <n v="866.5"/>
    <n v="12"/>
    <n v="22"/>
    <n v="39"/>
  </r>
  <r>
    <x v="8"/>
    <x v="12"/>
    <n v="517.37"/>
    <n v="5"/>
    <n v="10"/>
    <n v="7"/>
  </r>
  <r>
    <x v="8"/>
    <x v="13"/>
    <n v="204.96"/>
    <n v="2"/>
    <n v="4"/>
    <n v="22"/>
  </r>
  <r>
    <x v="8"/>
    <x v="14"/>
    <n v="0"/>
    <n v="0"/>
    <n v="0"/>
    <n v="2"/>
  </r>
  <r>
    <x v="9"/>
    <x v="17"/>
    <n v="0"/>
    <n v="0"/>
    <n v="0"/>
    <n v="1"/>
  </r>
  <r>
    <x v="9"/>
    <x v="18"/>
    <n v="0"/>
    <n v="0"/>
    <n v="0"/>
    <n v="2"/>
  </r>
  <r>
    <x v="9"/>
    <x v="0"/>
    <n v="304.95"/>
    <n v="3"/>
    <n v="5"/>
    <n v="12"/>
  </r>
  <r>
    <x v="9"/>
    <x v="1"/>
    <n v="447.45"/>
    <n v="8"/>
    <n v="9"/>
    <n v="15"/>
  </r>
  <r>
    <x v="9"/>
    <x v="2"/>
    <n v="169.97"/>
    <n v="3"/>
    <n v="3"/>
    <n v="33"/>
  </r>
  <r>
    <x v="9"/>
    <x v="3"/>
    <n v="1484.67"/>
    <n v="18"/>
    <n v="30"/>
    <n v="50"/>
  </r>
  <r>
    <x v="9"/>
    <x v="4"/>
    <n v="656.3"/>
    <n v="11"/>
    <n v="18"/>
    <n v="45"/>
  </r>
  <r>
    <x v="9"/>
    <x v="5"/>
    <n v="1473.69"/>
    <n v="20"/>
    <n v="35"/>
    <n v="70"/>
  </r>
  <r>
    <x v="9"/>
    <x v="6"/>
    <n v="1612.16"/>
    <n v="21"/>
    <n v="32"/>
    <n v="80"/>
  </r>
  <r>
    <x v="9"/>
    <x v="7"/>
    <n v="2283.7199999999998"/>
    <n v="26"/>
    <n v="45"/>
    <n v="100"/>
  </r>
  <r>
    <x v="9"/>
    <x v="8"/>
    <n v="3374.16"/>
    <n v="27"/>
    <n v="71"/>
    <n v="94"/>
  </r>
  <r>
    <x v="9"/>
    <x v="9"/>
    <n v="2253.38"/>
    <n v="26"/>
    <n v="50"/>
    <n v="73"/>
  </r>
  <r>
    <x v="9"/>
    <x v="10"/>
    <n v="2228.4899999999998"/>
    <n v="18"/>
    <n v="50"/>
    <n v="62"/>
  </r>
  <r>
    <x v="9"/>
    <x v="11"/>
    <n v="1288.19"/>
    <n v="13"/>
    <n v="26"/>
    <n v="53"/>
  </r>
  <r>
    <x v="9"/>
    <x v="12"/>
    <n v="1166.6500000000001"/>
    <n v="11"/>
    <n v="27"/>
    <n v="39"/>
  </r>
  <r>
    <x v="9"/>
    <x v="13"/>
    <n v="452.37"/>
    <n v="4"/>
    <n v="10"/>
    <n v="9"/>
  </r>
  <r>
    <x v="9"/>
    <x v="14"/>
    <n v="59.99"/>
    <n v="1"/>
    <n v="1"/>
    <n v="3"/>
  </r>
  <r>
    <x v="10"/>
    <x v="16"/>
    <n v="0"/>
    <n v="0"/>
    <n v="0"/>
    <n v="1"/>
  </r>
  <r>
    <x v="10"/>
    <x v="18"/>
    <n v="714.85"/>
    <n v="8"/>
    <n v="13"/>
    <n v="157"/>
  </r>
  <r>
    <x v="10"/>
    <x v="0"/>
    <n v="1690.66"/>
    <n v="27"/>
    <n v="32"/>
    <n v="247"/>
  </r>
  <r>
    <x v="10"/>
    <x v="1"/>
    <n v="1946.06"/>
    <n v="25"/>
    <n v="40"/>
    <n v="259"/>
  </r>
  <r>
    <x v="10"/>
    <x v="2"/>
    <n v="2059.6799999999998"/>
    <n v="25"/>
    <n v="35"/>
    <n v="312"/>
  </r>
  <r>
    <x v="10"/>
    <x v="3"/>
    <n v="2734.19"/>
    <n v="31"/>
    <n v="57"/>
    <n v="372"/>
  </r>
  <r>
    <x v="10"/>
    <x v="4"/>
    <n v="2530.71"/>
    <n v="32"/>
    <n v="56"/>
    <n v="372"/>
  </r>
  <r>
    <x v="10"/>
    <x v="5"/>
    <n v="3932"/>
    <n v="48"/>
    <n v="74"/>
    <n v="459"/>
  </r>
  <r>
    <x v="10"/>
    <x v="6"/>
    <n v="3868.83"/>
    <n v="48"/>
    <n v="73"/>
    <n v="431"/>
  </r>
  <r>
    <x v="10"/>
    <x v="7"/>
    <n v="2896.92"/>
    <n v="38"/>
    <n v="54"/>
    <n v="453"/>
  </r>
  <r>
    <x v="10"/>
    <x v="8"/>
    <n v="2787.28"/>
    <n v="37"/>
    <n v="59"/>
    <n v="380"/>
  </r>
  <r>
    <x v="10"/>
    <x v="9"/>
    <n v="2976.05"/>
    <n v="32"/>
    <n v="54"/>
    <n v="371"/>
  </r>
  <r>
    <x v="10"/>
    <x v="10"/>
    <n v="2159.2399999999998"/>
    <n v="27"/>
    <n v="42"/>
    <n v="299"/>
  </r>
  <r>
    <x v="10"/>
    <x v="11"/>
    <n v="2694.72"/>
    <n v="27"/>
    <n v="47"/>
    <n v="271"/>
  </r>
  <r>
    <x v="10"/>
    <x v="12"/>
    <n v="2143.37"/>
    <n v="26"/>
    <n v="42"/>
    <n v="160"/>
  </r>
  <r>
    <x v="10"/>
    <x v="13"/>
    <n v="1161.76"/>
    <n v="15"/>
    <n v="24"/>
    <n v="105"/>
  </r>
  <r>
    <x v="11"/>
    <x v="21"/>
    <n v="69.05"/>
    <n v="1"/>
    <n v="1"/>
    <n v="0"/>
  </r>
  <r>
    <x v="11"/>
    <x v="17"/>
    <n v="0"/>
    <n v="0"/>
    <n v="0"/>
    <n v="4"/>
  </r>
  <r>
    <x v="11"/>
    <x v="18"/>
    <n v="42.98"/>
    <n v="2"/>
    <n v="3"/>
    <n v="61"/>
  </r>
  <r>
    <x v="11"/>
    <x v="0"/>
    <n v="145.96"/>
    <n v="3"/>
    <n v="5"/>
    <n v="103"/>
  </r>
  <r>
    <x v="11"/>
    <x v="1"/>
    <n v="816.28"/>
    <n v="10"/>
    <n v="16"/>
    <n v="149"/>
  </r>
  <r>
    <x v="11"/>
    <x v="2"/>
    <n v="1235.04"/>
    <n v="15"/>
    <n v="30"/>
    <n v="215"/>
  </r>
  <r>
    <x v="11"/>
    <x v="3"/>
    <n v="1537.14"/>
    <n v="18"/>
    <n v="34"/>
    <n v="287"/>
  </r>
  <r>
    <x v="11"/>
    <x v="4"/>
    <n v="2207.7800000000002"/>
    <n v="28"/>
    <n v="43"/>
    <n v="290"/>
  </r>
  <r>
    <x v="11"/>
    <x v="5"/>
    <n v="2061.0100000000002"/>
    <n v="24"/>
    <n v="41"/>
    <n v="364"/>
  </r>
  <r>
    <x v="11"/>
    <x v="6"/>
    <n v="3574.03"/>
    <n v="40"/>
    <n v="71"/>
    <n v="412"/>
  </r>
  <r>
    <x v="11"/>
    <x v="7"/>
    <n v="1880.85"/>
    <n v="27"/>
    <n v="40"/>
    <n v="368"/>
  </r>
  <r>
    <x v="11"/>
    <x v="8"/>
    <n v="4755.6499999999996"/>
    <n v="45"/>
    <n v="87"/>
    <n v="338"/>
  </r>
  <r>
    <x v="11"/>
    <x v="9"/>
    <n v="2265.59"/>
    <n v="31"/>
    <n v="40"/>
    <n v="298"/>
  </r>
  <r>
    <x v="11"/>
    <x v="10"/>
    <n v="2887.85"/>
    <n v="35"/>
    <n v="59"/>
    <n v="241"/>
  </r>
  <r>
    <x v="11"/>
    <x v="11"/>
    <n v="2184"/>
    <n v="29"/>
    <n v="42"/>
    <n v="296"/>
  </r>
  <r>
    <x v="11"/>
    <x v="12"/>
    <n v="1462.02"/>
    <n v="18"/>
    <n v="30"/>
    <n v="223"/>
  </r>
  <r>
    <x v="11"/>
    <x v="13"/>
    <n v="997.29"/>
    <n v="12"/>
    <n v="21"/>
    <n v="110"/>
  </r>
  <r>
    <x v="11"/>
    <x v="14"/>
    <n v="32.99"/>
    <n v="1"/>
    <n v="1"/>
    <n v="1"/>
  </r>
  <r>
    <x v="11"/>
    <x v="20"/>
    <n v="44.99"/>
    <n v="1"/>
    <n v="1"/>
    <n v="0"/>
  </r>
  <r>
    <x v="12"/>
    <x v="18"/>
    <n v="0"/>
    <n v="0"/>
    <n v="0"/>
    <n v="1"/>
  </r>
  <r>
    <x v="12"/>
    <x v="0"/>
    <n v="0"/>
    <n v="0"/>
    <n v="0"/>
    <n v="3"/>
  </r>
  <r>
    <x v="12"/>
    <x v="1"/>
    <n v="63.22"/>
    <n v="2"/>
    <n v="3"/>
    <n v="3"/>
  </r>
  <r>
    <x v="12"/>
    <x v="2"/>
    <n v="319.91000000000003"/>
    <n v="4"/>
    <n v="7"/>
    <n v="13"/>
  </r>
  <r>
    <x v="12"/>
    <x v="3"/>
    <n v="388.01"/>
    <n v="6"/>
    <n v="9"/>
    <n v="30"/>
  </r>
  <r>
    <x v="12"/>
    <x v="4"/>
    <n v="647.35"/>
    <n v="8"/>
    <n v="13"/>
    <n v="35"/>
  </r>
  <r>
    <x v="12"/>
    <x v="5"/>
    <n v="414.87"/>
    <n v="6"/>
    <n v="9"/>
    <n v="33"/>
  </r>
  <r>
    <x v="12"/>
    <x v="6"/>
    <n v="144.46"/>
    <n v="2"/>
    <n v="3"/>
    <n v="41"/>
  </r>
  <r>
    <x v="12"/>
    <x v="7"/>
    <n v="1262.04"/>
    <n v="20"/>
    <n v="29"/>
    <n v="70"/>
  </r>
  <r>
    <x v="12"/>
    <x v="8"/>
    <n v="1368.65"/>
    <n v="19"/>
    <n v="30"/>
    <n v="78"/>
  </r>
  <r>
    <x v="12"/>
    <x v="9"/>
    <n v="1282.1600000000001"/>
    <n v="13"/>
    <n v="34"/>
    <n v="63"/>
  </r>
  <r>
    <x v="12"/>
    <x v="10"/>
    <n v="985"/>
    <n v="16"/>
    <n v="28"/>
    <n v="44"/>
  </r>
  <r>
    <x v="12"/>
    <x v="11"/>
    <n v="162.41999999999999"/>
    <n v="4"/>
    <n v="6"/>
    <n v="22"/>
  </r>
  <r>
    <x v="12"/>
    <x v="12"/>
    <n v="59.99"/>
    <n v="1"/>
    <n v="1"/>
    <n v="12"/>
  </r>
  <r>
    <x v="12"/>
    <x v="13"/>
    <n v="0"/>
    <n v="0"/>
    <n v="0"/>
    <n v="5"/>
  </r>
  <r>
    <x v="13"/>
    <x v="0"/>
    <n v="0"/>
    <n v="0"/>
    <n v="0"/>
    <n v="1"/>
  </r>
  <r>
    <x v="13"/>
    <x v="1"/>
    <n v="0"/>
    <n v="0"/>
    <n v="0"/>
    <n v="1"/>
  </r>
  <r>
    <x v="13"/>
    <x v="2"/>
    <n v="0"/>
    <n v="0"/>
    <n v="0"/>
    <n v="3"/>
  </r>
  <r>
    <x v="13"/>
    <x v="3"/>
    <n v="500.39"/>
    <n v="3"/>
    <n v="11"/>
    <n v="26"/>
  </r>
  <r>
    <x v="13"/>
    <x v="4"/>
    <n v="389.39"/>
    <n v="5"/>
    <n v="8"/>
    <n v="17"/>
  </r>
  <r>
    <x v="13"/>
    <x v="5"/>
    <n v="466.54"/>
    <n v="6"/>
    <n v="12"/>
    <n v="23"/>
  </r>
  <r>
    <x v="13"/>
    <x v="6"/>
    <n v="553.91999999999996"/>
    <n v="8"/>
    <n v="17"/>
    <n v="24"/>
  </r>
  <r>
    <x v="13"/>
    <x v="7"/>
    <n v="674.81"/>
    <n v="8"/>
    <n v="15"/>
    <n v="43"/>
  </r>
  <r>
    <x v="13"/>
    <x v="8"/>
    <n v="682.84"/>
    <n v="6"/>
    <n v="13"/>
    <n v="34"/>
  </r>
  <r>
    <x v="13"/>
    <x v="9"/>
    <n v="281.42"/>
    <n v="4"/>
    <n v="6"/>
    <n v="29"/>
  </r>
  <r>
    <x v="13"/>
    <x v="10"/>
    <n v="590.63"/>
    <n v="6"/>
    <n v="13"/>
    <n v="27"/>
  </r>
  <r>
    <x v="13"/>
    <x v="11"/>
    <n v="119.98"/>
    <n v="1"/>
    <n v="2"/>
    <n v="10"/>
  </r>
  <r>
    <x v="13"/>
    <x v="12"/>
    <n v="94.99"/>
    <n v="1"/>
    <n v="1"/>
    <n v="7"/>
  </r>
  <r>
    <x v="13"/>
    <x v="13"/>
    <n v="387.79"/>
    <n v="3"/>
    <n v="9"/>
    <n v="6"/>
  </r>
  <r>
    <x v="13"/>
    <x v="14"/>
    <n v="168.19"/>
    <n v="2"/>
    <n v="6"/>
    <n v="2"/>
  </r>
  <r>
    <x v="14"/>
    <x v="18"/>
    <n v="0"/>
    <n v="0"/>
    <n v="0"/>
    <n v="1"/>
  </r>
  <r>
    <x v="14"/>
    <x v="0"/>
    <n v="0"/>
    <n v="0"/>
    <n v="0"/>
    <n v="5"/>
  </r>
  <r>
    <x v="14"/>
    <x v="1"/>
    <n v="956.19"/>
    <n v="13"/>
    <n v="24"/>
    <n v="158"/>
  </r>
  <r>
    <x v="14"/>
    <x v="2"/>
    <n v="1464.24"/>
    <n v="15"/>
    <n v="25"/>
    <n v="165"/>
  </r>
  <r>
    <x v="14"/>
    <x v="3"/>
    <n v="1575.67"/>
    <n v="20"/>
    <n v="33"/>
    <n v="285"/>
  </r>
  <r>
    <x v="14"/>
    <x v="4"/>
    <n v="2423.88"/>
    <n v="33"/>
    <n v="49"/>
    <n v="373"/>
  </r>
  <r>
    <x v="14"/>
    <x v="5"/>
    <n v="4542.3500000000004"/>
    <n v="45"/>
    <n v="86"/>
    <n v="370"/>
  </r>
  <r>
    <x v="14"/>
    <x v="6"/>
    <n v="3945.25"/>
    <n v="40"/>
    <n v="76"/>
    <n v="464"/>
  </r>
  <r>
    <x v="14"/>
    <x v="7"/>
    <n v="4472.92"/>
    <n v="53"/>
    <n v="93"/>
    <n v="394"/>
  </r>
  <r>
    <x v="14"/>
    <x v="8"/>
    <n v="3689.74"/>
    <n v="35"/>
    <n v="74"/>
    <n v="469"/>
  </r>
  <r>
    <x v="14"/>
    <x v="9"/>
    <n v="4914.8599999999997"/>
    <n v="55"/>
    <n v="94"/>
    <n v="409"/>
  </r>
  <r>
    <x v="14"/>
    <x v="10"/>
    <n v="2195.35"/>
    <n v="27"/>
    <n v="45"/>
    <n v="305"/>
  </r>
  <r>
    <x v="14"/>
    <x v="11"/>
    <n v="2353.5"/>
    <n v="35"/>
    <n v="53"/>
    <n v="244"/>
  </r>
  <r>
    <x v="14"/>
    <x v="12"/>
    <n v="1584.31"/>
    <n v="16"/>
    <n v="31"/>
    <n v="187"/>
  </r>
  <r>
    <x v="14"/>
    <x v="13"/>
    <n v="1371.22"/>
    <n v="16"/>
    <n v="29"/>
    <n v="98"/>
  </r>
  <r>
    <x v="14"/>
    <x v="14"/>
    <n v="0"/>
    <n v="0"/>
    <n v="0"/>
    <n v="1"/>
  </r>
  <r>
    <x v="15"/>
    <x v="18"/>
    <n v="0"/>
    <n v="0"/>
    <n v="0"/>
    <n v="1"/>
  </r>
  <r>
    <x v="15"/>
    <x v="0"/>
    <n v="0"/>
    <n v="0"/>
    <n v="0"/>
    <n v="1"/>
  </r>
  <r>
    <x v="15"/>
    <x v="1"/>
    <n v="59.99"/>
    <n v="1"/>
    <n v="1"/>
    <n v="2"/>
  </r>
  <r>
    <x v="15"/>
    <x v="2"/>
    <n v="79.98"/>
    <n v="1"/>
    <n v="2"/>
    <n v="11"/>
  </r>
  <r>
    <x v="15"/>
    <x v="3"/>
    <n v="1198.8699999999999"/>
    <n v="11"/>
    <n v="21"/>
    <n v="26"/>
  </r>
  <r>
    <x v="15"/>
    <x v="4"/>
    <n v="450.38"/>
    <n v="6"/>
    <n v="12"/>
    <n v="32"/>
  </r>
  <r>
    <x v="15"/>
    <x v="5"/>
    <n v="483.06"/>
    <n v="8"/>
    <n v="16"/>
    <n v="37"/>
  </r>
  <r>
    <x v="15"/>
    <x v="6"/>
    <n v="599.88"/>
    <n v="7"/>
    <n v="12"/>
    <n v="27"/>
  </r>
  <r>
    <x v="15"/>
    <x v="7"/>
    <n v="1221.47"/>
    <n v="13"/>
    <n v="22"/>
    <n v="34"/>
  </r>
  <r>
    <x v="15"/>
    <x v="8"/>
    <n v="208.94"/>
    <n v="6"/>
    <n v="7"/>
    <n v="18"/>
  </r>
  <r>
    <x v="15"/>
    <x v="9"/>
    <n v="483.99"/>
    <n v="8"/>
    <n v="12"/>
    <n v="41"/>
  </r>
  <r>
    <x v="15"/>
    <x v="10"/>
    <n v="506.1"/>
    <n v="7"/>
    <n v="13"/>
    <n v="20"/>
  </r>
  <r>
    <x v="15"/>
    <x v="11"/>
    <n v="74.97"/>
    <n v="1"/>
    <n v="2"/>
    <n v="23"/>
  </r>
  <r>
    <x v="15"/>
    <x v="12"/>
    <n v="71.97"/>
    <n v="2"/>
    <n v="3"/>
    <n v="10"/>
  </r>
  <r>
    <x v="15"/>
    <x v="13"/>
    <n v="149.44999999999999"/>
    <n v="2"/>
    <n v="3"/>
    <n v="3"/>
  </r>
  <r>
    <x v="15"/>
    <x v="14"/>
    <n v="62.48"/>
    <n v="1"/>
    <n v="2"/>
    <n v="0"/>
  </r>
  <r>
    <x v="16"/>
    <x v="0"/>
    <n v="0"/>
    <n v="0"/>
    <n v="0"/>
    <n v="3"/>
  </r>
  <r>
    <x v="16"/>
    <x v="1"/>
    <n v="144.96"/>
    <n v="3"/>
    <n v="4"/>
    <n v="9"/>
  </r>
  <r>
    <x v="16"/>
    <x v="2"/>
    <n v="429.52"/>
    <n v="5"/>
    <n v="8"/>
    <n v="26"/>
  </r>
  <r>
    <x v="16"/>
    <x v="3"/>
    <n v="658.87"/>
    <n v="11"/>
    <n v="13"/>
    <n v="30"/>
  </r>
  <r>
    <x v="16"/>
    <x v="4"/>
    <n v="707.35"/>
    <n v="8"/>
    <n v="13"/>
    <n v="37"/>
  </r>
  <r>
    <x v="16"/>
    <x v="5"/>
    <n v="2083.17"/>
    <n v="23"/>
    <n v="39"/>
    <n v="89"/>
  </r>
  <r>
    <x v="16"/>
    <x v="6"/>
    <n v="2184.0300000000002"/>
    <n v="23"/>
    <n v="53"/>
    <n v="81"/>
  </r>
  <r>
    <x v="16"/>
    <x v="7"/>
    <n v="1884.48"/>
    <n v="20"/>
    <n v="40"/>
    <n v="71"/>
  </r>
  <r>
    <x v="16"/>
    <x v="8"/>
    <n v="1515.13"/>
    <n v="14"/>
    <n v="28"/>
    <n v="63"/>
  </r>
  <r>
    <x v="16"/>
    <x v="9"/>
    <n v="1346.99"/>
    <n v="16"/>
    <n v="28"/>
    <n v="75"/>
  </r>
  <r>
    <x v="16"/>
    <x v="10"/>
    <n v="447.37"/>
    <n v="8"/>
    <n v="11"/>
    <n v="48"/>
  </r>
  <r>
    <x v="16"/>
    <x v="11"/>
    <n v="1370.76"/>
    <n v="15"/>
    <n v="22"/>
    <n v="56"/>
  </r>
  <r>
    <x v="16"/>
    <x v="12"/>
    <n v="1085.7"/>
    <n v="12"/>
    <n v="21"/>
    <n v="39"/>
  </r>
  <r>
    <x v="16"/>
    <x v="13"/>
    <n v="250.24"/>
    <n v="3"/>
    <n v="7"/>
    <n v="18"/>
  </r>
  <r>
    <x v="16"/>
    <x v="20"/>
    <n v="29.99"/>
    <n v="1"/>
    <n v="1"/>
    <n v="0"/>
  </r>
  <r>
    <x v="17"/>
    <x v="18"/>
    <n v="0"/>
    <n v="0"/>
    <n v="0"/>
    <n v="2"/>
  </r>
  <r>
    <x v="17"/>
    <x v="0"/>
    <n v="187.46"/>
    <n v="1"/>
    <n v="4"/>
    <n v="3"/>
  </r>
  <r>
    <x v="17"/>
    <x v="1"/>
    <n v="0"/>
    <n v="0"/>
    <n v="0"/>
    <n v="3"/>
  </r>
  <r>
    <x v="17"/>
    <x v="2"/>
    <n v="39.99"/>
    <n v="1"/>
    <n v="1"/>
    <n v="11"/>
  </r>
  <r>
    <x v="17"/>
    <x v="3"/>
    <n v="175.97"/>
    <n v="3"/>
    <n v="4"/>
    <n v="19"/>
  </r>
  <r>
    <x v="17"/>
    <x v="4"/>
    <n v="721.83"/>
    <n v="8"/>
    <n v="14"/>
    <n v="29"/>
  </r>
  <r>
    <x v="17"/>
    <x v="5"/>
    <n v="202.45"/>
    <n v="3"/>
    <n v="6"/>
    <n v="25"/>
  </r>
  <r>
    <x v="17"/>
    <x v="6"/>
    <n v="326.18"/>
    <n v="5"/>
    <n v="7"/>
    <n v="28"/>
  </r>
  <r>
    <x v="17"/>
    <x v="7"/>
    <n v="595.37"/>
    <n v="8"/>
    <n v="13"/>
    <n v="63"/>
  </r>
  <r>
    <x v="17"/>
    <x v="8"/>
    <n v="1269.6400000000001"/>
    <n v="14"/>
    <n v="24"/>
    <n v="68"/>
  </r>
  <r>
    <x v="17"/>
    <x v="9"/>
    <n v="635.33000000000004"/>
    <n v="11"/>
    <n v="14"/>
    <n v="60"/>
  </r>
  <r>
    <x v="17"/>
    <x v="10"/>
    <n v="716.34"/>
    <n v="10"/>
    <n v="14"/>
    <n v="36"/>
  </r>
  <r>
    <x v="17"/>
    <x v="11"/>
    <n v="376.41"/>
    <n v="5"/>
    <n v="9"/>
    <n v="18"/>
  </r>
  <r>
    <x v="17"/>
    <x v="12"/>
    <n v="89.98"/>
    <n v="1"/>
    <n v="2"/>
    <n v="5"/>
  </r>
  <r>
    <x v="17"/>
    <x v="13"/>
    <n v="110.85"/>
    <n v="2"/>
    <n v="5"/>
    <n v="14"/>
  </r>
  <r>
    <x v="17"/>
    <x v="14"/>
    <n v="0"/>
    <n v="0"/>
    <n v="0"/>
    <n v="1"/>
  </r>
  <r>
    <x v="18"/>
    <x v="18"/>
    <n v="0"/>
    <n v="0"/>
    <n v="0"/>
    <n v="1"/>
  </r>
  <r>
    <x v="18"/>
    <x v="1"/>
    <n v="284.93"/>
    <n v="4"/>
    <n v="6"/>
    <n v="13"/>
  </r>
  <r>
    <x v="18"/>
    <x v="2"/>
    <n v="442.38"/>
    <n v="5"/>
    <n v="11"/>
    <n v="16"/>
  </r>
  <r>
    <x v="18"/>
    <x v="3"/>
    <n v="575.35"/>
    <n v="8"/>
    <n v="14"/>
    <n v="56"/>
  </r>
  <r>
    <x v="18"/>
    <x v="4"/>
    <n v="2613.3000000000002"/>
    <n v="24"/>
    <n v="65"/>
    <n v="92"/>
  </r>
  <r>
    <x v="18"/>
    <x v="5"/>
    <n v="754.26"/>
    <n v="11"/>
    <n v="22"/>
    <n v="76"/>
  </r>
  <r>
    <x v="18"/>
    <x v="6"/>
    <n v="1818.88"/>
    <n v="20"/>
    <n v="37"/>
    <n v="70"/>
  </r>
  <r>
    <x v="18"/>
    <x v="7"/>
    <n v="2169.52"/>
    <n v="24"/>
    <n v="41"/>
    <n v="98"/>
  </r>
  <r>
    <x v="18"/>
    <x v="8"/>
    <n v="1707.7"/>
    <n v="23"/>
    <n v="35"/>
    <n v="91"/>
  </r>
  <r>
    <x v="18"/>
    <x v="9"/>
    <n v="1585.84"/>
    <n v="20"/>
    <n v="33"/>
    <n v="77"/>
  </r>
  <r>
    <x v="18"/>
    <x v="10"/>
    <n v="862.86"/>
    <n v="13"/>
    <n v="16"/>
    <n v="67"/>
  </r>
  <r>
    <x v="18"/>
    <x v="11"/>
    <n v="1247.2"/>
    <n v="12"/>
    <n v="23"/>
    <n v="55"/>
  </r>
  <r>
    <x v="18"/>
    <x v="12"/>
    <n v="513.85"/>
    <n v="6"/>
    <n v="13"/>
    <n v="26"/>
  </r>
  <r>
    <x v="18"/>
    <x v="13"/>
    <n v="304.92"/>
    <n v="4"/>
    <n v="6"/>
    <n v="21"/>
  </r>
  <r>
    <x v="18"/>
    <x v="14"/>
    <n v="0"/>
    <n v="0"/>
    <n v="0"/>
    <n v="6"/>
  </r>
  <r>
    <x v="19"/>
    <x v="16"/>
    <n v="0"/>
    <n v="0"/>
    <n v="0"/>
    <n v="2"/>
  </r>
  <r>
    <x v="19"/>
    <x v="18"/>
    <n v="64.989999999999995"/>
    <n v="1"/>
    <n v="1"/>
    <n v="5"/>
  </r>
  <r>
    <x v="19"/>
    <x v="0"/>
    <n v="69.989999999999995"/>
    <n v="1"/>
    <n v="1"/>
    <n v="13"/>
  </r>
  <r>
    <x v="19"/>
    <x v="1"/>
    <n v="465.92"/>
    <n v="3"/>
    <n v="11"/>
    <n v="9"/>
  </r>
  <r>
    <x v="19"/>
    <x v="2"/>
    <n v="835.31"/>
    <n v="8"/>
    <n v="16"/>
    <n v="38"/>
  </r>
  <r>
    <x v="19"/>
    <x v="3"/>
    <n v="657.93"/>
    <n v="9"/>
    <n v="17"/>
    <n v="29"/>
  </r>
  <r>
    <x v="19"/>
    <x v="4"/>
    <n v="674.32"/>
    <n v="8"/>
    <n v="18"/>
    <n v="44"/>
  </r>
  <r>
    <x v="19"/>
    <x v="5"/>
    <n v="1721.42"/>
    <n v="13"/>
    <n v="36"/>
    <n v="48"/>
  </r>
  <r>
    <x v="19"/>
    <x v="6"/>
    <n v="1713.22"/>
    <n v="18"/>
    <n v="37"/>
    <n v="72"/>
  </r>
  <r>
    <x v="19"/>
    <x v="7"/>
    <n v="1973.5"/>
    <n v="25"/>
    <n v="47"/>
    <n v="63"/>
  </r>
  <r>
    <x v="19"/>
    <x v="8"/>
    <n v="1445.66"/>
    <n v="14"/>
    <n v="32"/>
    <n v="49"/>
  </r>
  <r>
    <x v="19"/>
    <x v="9"/>
    <n v="473.66"/>
    <n v="5"/>
    <n v="11"/>
    <n v="50"/>
  </r>
  <r>
    <x v="19"/>
    <x v="10"/>
    <n v="535.88"/>
    <n v="10"/>
    <n v="12"/>
    <n v="31"/>
  </r>
  <r>
    <x v="19"/>
    <x v="11"/>
    <n v="174.97"/>
    <n v="2"/>
    <n v="3"/>
    <n v="19"/>
  </r>
  <r>
    <x v="19"/>
    <x v="12"/>
    <n v="369.92"/>
    <n v="3"/>
    <n v="6"/>
    <n v="20"/>
  </r>
  <r>
    <x v="19"/>
    <x v="13"/>
    <n v="307.91000000000003"/>
    <n v="3"/>
    <n v="10"/>
    <n v="7"/>
  </r>
  <r>
    <x v="19"/>
    <x v="14"/>
    <n v="79.989999999999995"/>
    <n v="1"/>
    <n v="1"/>
    <n v="0"/>
  </r>
  <r>
    <x v="20"/>
    <x v="18"/>
    <n v="0"/>
    <n v="0"/>
    <n v="0"/>
    <n v="2"/>
  </r>
  <r>
    <x v="20"/>
    <x v="0"/>
    <n v="0"/>
    <n v="0"/>
    <n v="0"/>
    <n v="1"/>
  </r>
  <r>
    <x v="20"/>
    <x v="1"/>
    <n v="381.94"/>
    <n v="4"/>
    <n v="6"/>
    <n v="17"/>
  </r>
  <r>
    <x v="20"/>
    <x v="2"/>
    <n v="1015.96"/>
    <n v="14"/>
    <n v="25"/>
    <n v="44"/>
  </r>
  <r>
    <x v="20"/>
    <x v="3"/>
    <n v="522.27"/>
    <n v="7"/>
    <n v="14"/>
    <n v="37"/>
  </r>
  <r>
    <x v="20"/>
    <x v="4"/>
    <n v="801.95"/>
    <n v="13"/>
    <n v="24"/>
    <n v="87"/>
  </r>
  <r>
    <x v="20"/>
    <x v="5"/>
    <n v="1084.69"/>
    <n v="13"/>
    <n v="27"/>
    <n v="80"/>
  </r>
  <r>
    <x v="20"/>
    <x v="6"/>
    <n v="1553.2"/>
    <n v="24"/>
    <n v="39"/>
    <n v="103"/>
  </r>
  <r>
    <x v="20"/>
    <x v="7"/>
    <n v="1720.62"/>
    <n v="20"/>
    <n v="36"/>
    <n v="91"/>
  </r>
  <r>
    <x v="20"/>
    <x v="8"/>
    <n v="1325.84"/>
    <n v="20"/>
    <n v="37"/>
    <n v="65"/>
  </r>
  <r>
    <x v="20"/>
    <x v="9"/>
    <n v="658.92"/>
    <n v="11"/>
    <n v="22"/>
    <n v="64"/>
  </r>
  <r>
    <x v="20"/>
    <x v="10"/>
    <n v="1170.69"/>
    <n v="15"/>
    <n v="25"/>
    <n v="43"/>
  </r>
  <r>
    <x v="20"/>
    <x v="11"/>
    <n v="174.97"/>
    <n v="3"/>
    <n v="3"/>
    <n v="25"/>
  </r>
  <r>
    <x v="20"/>
    <x v="12"/>
    <n v="590.82000000000005"/>
    <n v="5"/>
    <n v="16"/>
    <n v="22"/>
  </r>
  <r>
    <x v="20"/>
    <x v="13"/>
    <n v="168.46"/>
    <n v="2"/>
    <n v="4"/>
    <n v="3"/>
  </r>
  <r>
    <x v="20"/>
    <x v="14"/>
    <n v="0"/>
    <n v="0"/>
    <n v="0"/>
    <n v="1"/>
  </r>
  <r>
    <x v="21"/>
    <x v="0"/>
    <n v="0"/>
    <n v="0"/>
    <n v="0"/>
    <n v="1"/>
  </r>
  <r>
    <x v="21"/>
    <x v="1"/>
    <n v="0"/>
    <n v="0"/>
    <n v="0"/>
    <n v="4"/>
  </r>
  <r>
    <x v="21"/>
    <x v="2"/>
    <n v="979.78"/>
    <n v="11"/>
    <n v="20"/>
    <n v="70"/>
  </r>
  <r>
    <x v="21"/>
    <x v="3"/>
    <n v="972.55"/>
    <n v="10"/>
    <n v="21"/>
    <n v="99"/>
  </r>
  <r>
    <x v="21"/>
    <x v="4"/>
    <n v="2099.5300000000002"/>
    <n v="22"/>
    <n v="43"/>
    <n v="95"/>
  </r>
  <r>
    <x v="21"/>
    <x v="5"/>
    <n v="2181.7600000000002"/>
    <n v="23"/>
    <n v="46"/>
    <n v="107"/>
  </r>
  <r>
    <x v="21"/>
    <x v="6"/>
    <n v="3082.52"/>
    <n v="33"/>
    <n v="62"/>
    <n v="132"/>
  </r>
  <r>
    <x v="21"/>
    <x v="7"/>
    <n v="2027.1"/>
    <n v="26"/>
    <n v="41"/>
    <n v="94"/>
  </r>
  <r>
    <x v="21"/>
    <x v="8"/>
    <n v="1630.2"/>
    <n v="21"/>
    <n v="33"/>
    <n v="81"/>
  </r>
  <r>
    <x v="21"/>
    <x v="9"/>
    <n v="1398.11"/>
    <n v="18"/>
    <n v="32"/>
    <n v="89"/>
  </r>
  <r>
    <x v="21"/>
    <x v="10"/>
    <n v="2009.71"/>
    <n v="21"/>
    <n v="47"/>
    <n v="72"/>
  </r>
  <r>
    <x v="21"/>
    <x v="11"/>
    <n v="523.30999999999995"/>
    <n v="10"/>
    <n v="14"/>
    <n v="30"/>
  </r>
  <r>
    <x v="21"/>
    <x v="12"/>
    <n v="634.88"/>
    <n v="9"/>
    <n v="12"/>
    <n v="44"/>
  </r>
  <r>
    <x v="21"/>
    <x v="13"/>
    <n v="776.87"/>
    <n v="10"/>
    <n v="17"/>
    <n v="26"/>
  </r>
  <r>
    <x v="21"/>
    <x v="14"/>
    <n v="0"/>
    <n v="0"/>
    <n v="0"/>
    <n v="4"/>
  </r>
  <r>
    <x v="21"/>
    <x v="22"/>
    <n v="80.91"/>
    <n v="1"/>
    <n v="1"/>
    <n v="0"/>
  </r>
  <r>
    <x v="22"/>
    <x v="0"/>
    <n v="0"/>
    <n v="0"/>
    <n v="0"/>
    <n v="1"/>
  </r>
  <r>
    <x v="22"/>
    <x v="1"/>
    <n v="0"/>
    <n v="0"/>
    <n v="0"/>
    <n v="1"/>
  </r>
  <r>
    <x v="22"/>
    <x v="2"/>
    <n v="1395.32"/>
    <n v="13"/>
    <n v="28"/>
    <n v="112"/>
  </r>
  <r>
    <x v="22"/>
    <x v="3"/>
    <n v="1563.09"/>
    <n v="23"/>
    <n v="45"/>
    <n v="181"/>
  </r>
  <r>
    <x v="22"/>
    <x v="4"/>
    <n v="3748.43"/>
    <n v="39"/>
    <n v="89"/>
    <n v="279"/>
  </r>
  <r>
    <x v="22"/>
    <x v="5"/>
    <n v="4759.6099999999997"/>
    <n v="50"/>
    <n v="106"/>
    <n v="424"/>
  </r>
  <r>
    <x v="22"/>
    <x v="6"/>
    <n v="5099.2299999999996"/>
    <n v="58"/>
    <n v="112"/>
    <n v="366"/>
  </r>
  <r>
    <x v="22"/>
    <x v="7"/>
    <n v="5176.54"/>
    <n v="53"/>
    <n v="116"/>
    <n v="335"/>
  </r>
  <r>
    <x v="22"/>
    <x v="8"/>
    <n v="2895.9"/>
    <n v="31"/>
    <n v="69"/>
    <n v="326"/>
  </r>
  <r>
    <x v="22"/>
    <x v="9"/>
    <n v="3213.69"/>
    <n v="38"/>
    <n v="61"/>
    <n v="213"/>
  </r>
  <r>
    <x v="22"/>
    <x v="10"/>
    <n v="3300.38"/>
    <n v="44"/>
    <n v="76"/>
    <n v="304"/>
  </r>
  <r>
    <x v="22"/>
    <x v="11"/>
    <n v="2506.86"/>
    <n v="29"/>
    <n v="61"/>
    <n v="198"/>
  </r>
  <r>
    <x v="22"/>
    <x v="12"/>
    <n v="2070.04"/>
    <n v="24"/>
    <n v="44"/>
    <n v="99"/>
  </r>
  <r>
    <x v="22"/>
    <x v="13"/>
    <n v="294.73"/>
    <n v="4"/>
    <n v="8"/>
    <n v="25"/>
  </r>
  <r>
    <x v="22"/>
    <x v="14"/>
    <n v="0"/>
    <n v="0"/>
    <n v="0"/>
    <n v="1"/>
  </r>
  <r>
    <x v="23"/>
    <x v="0"/>
    <n v="0"/>
    <n v="0"/>
    <n v="0"/>
    <n v="4"/>
  </r>
  <r>
    <x v="23"/>
    <x v="1"/>
    <n v="1172.23"/>
    <n v="15"/>
    <n v="25"/>
    <n v="31"/>
  </r>
  <r>
    <x v="23"/>
    <x v="2"/>
    <n v="1754.44"/>
    <n v="18"/>
    <n v="45"/>
    <n v="55"/>
  </r>
  <r>
    <x v="23"/>
    <x v="3"/>
    <n v="1148.8499999999999"/>
    <n v="14"/>
    <n v="25"/>
    <n v="64"/>
  </r>
  <r>
    <x v="23"/>
    <x v="4"/>
    <n v="952.99"/>
    <n v="12"/>
    <n v="18"/>
    <n v="49"/>
  </r>
  <r>
    <x v="23"/>
    <x v="5"/>
    <n v="1384.69"/>
    <n v="14"/>
    <n v="28"/>
    <n v="74"/>
  </r>
  <r>
    <x v="23"/>
    <x v="6"/>
    <n v="955.29"/>
    <n v="15"/>
    <n v="19"/>
    <n v="62"/>
  </r>
  <r>
    <x v="23"/>
    <x v="7"/>
    <n v="1454.37"/>
    <n v="18"/>
    <n v="31"/>
    <n v="67"/>
  </r>
  <r>
    <x v="23"/>
    <x v="8"/>
    <n v="1201.67"/>
    <n v="14"/>
    <n v="29"/>
    <n v="103"/>
  </r>
  <r>
    <x v="23"/>
    <x v="9"/>
    <n v="1401.58"/>
    <n v="16"/>
    <n v="32"/>
    <n v="74"/>
  </r>
  <r>
    <x v="23"/>
    <x v="10"/>
    <n v="1290.7"/>
    <n v="15"/>
    <n v="28"/>
    <n v="63"/>
  </r>
  <r>
    <x v="23"/>
    <x v="11"/>
    <n v="642.83000000000004"/>
    <n v="9"/>
    <n v="17"/>
    <n v="55"/>
  </r>
  <r>
    <x v="23"/>
    <x v="12"/>
    <n v="714.83"/>
    <n v="11"/>
    <n v="19"/>
    <n v="44"/>
  </r>
  <r>
    <x v="23"/>
    <x v="13"/>
    <n v="372.42"/>
    <n v="5"/>
    <n v="8"/>
    <n v="31"/>
  </r>
  <r>
    <x v="23"/>
    <x v="14"/>
    <n v="207.43"/>
    <n v="2"/>
    <n v="4"/>
    <n v="4"/>
  </r>
  <r>
    <x v="23"/>
    <x v="22"/>
    <n v="98.8"/>
    <n v="1"/>
    <n v="1"/>
    <n v="0"/>
  </r>
  <r>
    <x v="24"/>
    <x v="17"/>
    <n v="0"/>
    <n v="0"/>
    <n v="0"/>
    <n v="1"/>
  </r>
  <r>
    <x v="24"/>
    <x v="18"/>
    <n v="0"/>
    <n v="0"/>
    <n v="0"/>
    <n v="1"/>
  </r>
  <r>
    <x v="24"/>
    <x v="0"/>
    <n v="94.98"/>
    <n v="1"/>
    <n v="2"/>
    <n v="8"/>
  </r>
  <r>
    <x v="24"/>
    <x v="1"/>
    <n v="334.91"/>
    <n v="4"/>
    <n v="7"/>
    <n v="20"/>
  </r>
  <r>
    <x v="24"/>
    <x v="2"/>
    <n v="288.91000000000003"/>
    <n v="4"/>
    <n v="7"/>
    <n v="15"/>
  </r>
  <r>
    <x v="24"/>
    <x v="3"/>
    <n v="450.41"/>
    <n v="7"/>
    <n v="13"/>
    <n v="49"/>
  </r>
  <r>
    <x v="24"/>
    <x v="4"/>
    <n v="1114.44"/>
    <n v="15"/>
    <n v="27"/>
    <n v="37"/>
  </r>
  <r>
    <x v="24"/>
    <x v="5"/>
    <n v="597.36"/>
    <n v="9"/>
    <n v="15"/>
    <n v="41"/>
  </r>
  <r>
    <x v="24"/>
    <x v="6"/>
    <n v="804.55"/>
    <n v="14"/>
    <n v="20"/>
    <n v="45"/>
  </r>
  <r>
    <x v="24"/>
    <x v="7"/>
    <n v="283.41000000000003"/>
    <n v="8"/>
    <n v="9"/>
    <n v="54"/>
  </r>
  <r>
    <x v="24"/>
    <x v="8"/>
    <n v="725.68"/>
    <n v="10"/>
    <n v="17"/>
    <n v="45"/>
  </r>
  <r>
    <x v="24"/>
    <x v="9"/>
    <n v="1199.54"/>
    <n v="13"/>
    <n v="24"/>
    <n v="41"/>
  </r>
  <r>
    <x v="24"/>
    <x v="10"/>
    <n v="473.86"/>
    <n v="9"/>
    <n v="15"/>
    <n v="28"/>
  </r>
  <r>
    <x v="24"/>
    <x v="11"/>
    <n v="241.44"/>
    <n v="4"/>
    <n v="6"/>
    <n v="10"/>
  </r>
  <r>
    <x v="24"/>
    <x v="12"/>
    <n v="0"/>
    <n v="1"/>
    <n v="0"/>
    <n v="6"/>
  </r>
  <r>
    <x v="24"/>
    <x v="13"/>
    <n v="306.52999999999997"/>
    <n v="3"/>
    <n v="7"/>
    <n v="8"/>
  </r>
  <r>
    <x v="24"/>
    <x v="14"/>
    <n v="78.739999999999995"/>
    <n v="2"/>
    <n v="1"/>
    <n v="3"/>
  </r>
  <r>
    <x v="25"/>
    <x v="18"/>
    <n v="0"/>
    <n v="0"/>
    <n v="0"/>
    <n v="1"/>
  </r>
  <r>
    <x v="25"/>
    <x v="1"/>
    <n v="467.52"/>
    <n v="4"/>
    <n v="9"/>
    <n v="30"/>
  </r>
  <r>
    <x v="25"/>
    <x v="2"/>
    <n v="868.88"/>
    <n v="10"/>
    <n v="19"/>
    <n v="44"/>
  </r>
  <r>
    <x v="25"/>
    <x v="3"/>
    <n v="1692.91"/>
    <n v="19"/>
    <n v="37"/>
    <n v="67"/>
  </r>
  <r>
    <x v="25"/>
    <x v="4"/>
    <n v="2050.19"/>
    <n v="19"/>
    <n v="37"/>
    <n v="82"/>
  </r>
  <r>
    <x v="25"/>
    <x v="5"/>
    <n v="2104.67"/>
    <n v="24"/>
    <n v="38"/>
    <n v="93"/>
  </r>
  <r>
    <x v="25"/>
    <x v="6"/>
    <n v="2262.9"/>
    <n v="20"/>
    <n v="48"/>
    <n v="97"/>
  </r>
  <r>
    <x v="25"/>
    <x v="7"/>
    <n v="2187.88"/>
    <n v="20"/>
    <n v="48"/>
    <n v="99"/>
  </r>
  <r>
    <x v="25"/>
    <x v="8"/>
    <n v="1163.75"/>
    <n v="13"/>
    <n v="23"/>
    <n v="61"/>
  </r>
  <r>
    <x v="25"/>
    <x v="9"/>
    <n v="1336.54"/>
    <n v="13"/>
    <n v="23"/>
    <n v="49"/>
  </r>
  <r>
    <x v="25"/>
    <x v="10"/>
    <n v="889.86"/>
    <n v="6"/>
    <n v="15"/>
    <n v="46"/>
  </r>
  <r>
    <x v="25"/>
    <x v="11"/>
    <n v="2191.23"/>
    <n v="17"/>
    <n v="42"/>
    <n v="33"/>
  </r>
  <r>
    <x v="25"/>
    <x v="12"/>
    <n v="238.52"/>
    <n v="3"/>
    <n v="8"/>
    <n v="15"/>
  </r>
  <r>
    <x v="25"/>
    <x v="13"/>
    <n v="248.24"/>
    <n v="3"/>
    <n v="8"/>
    <n v="6"/>
  </r>
  <r>
    <x v="26"/>
    <x v="17"/>
    <n v="0"/>
    <n v="0"/>
    <n v="0"/>
    <n v="2"/>
  </r>
  <r>
    <x v="26"/>
    <x v="18"/>
    <n v="0"/>
    <n v="0"/>
    <n v="0"/>
    <n v="3"/>
  </r>
  <r>
    <x v="26"/>
    <x v="0"/>
    <n v="0"/>
    <n v="0"/>
    <n v="0"/>
    <n v="4"/>
  </r>
  <r>
    <x v="26"/>
    <x v="1"/>
    <n v="238.93"/>
    <n v="3"/>
    <n v="7"/>
    <n v="10"/>
  </r>
  <r>
    <x v="26"/>
    <x v="2"/>
    <n v="659.88"/>
    <n v="8"/>
    <n v="12"/>
    <n v="29"/>
  </r>
  <r>
    <x v="26"/>
    <x v="3"/>
    <n v="1071.1400000000001"/>
    <n v="16"/>
    <n v="30"/>
    <n v="53"/>
  </r>
  <r>
    <x v="26"/>
    <x v="4"/>
    <n v="1091.71"/>
    <n v="16"/>
    <n v="22"/>
    <n v="62"/>
  </r>
  <r>
    <x v="26"/>
    <x v="5"/>
    <n v="912.34"/>
    <n v="16"/>
    <n v="22"/>
    <n v="52"/>
  </r>
  <r>
    <x v="26"/>
    <x v="6"/>
    <n v="949.33"/>
    <n v="9"/>
    <n v="17"/>
    <n v="32"/>
  </r>
  <r>
    <x v="26"/>
    <x v="7"/>
    <n v="748.53"/>
    <n v="10"/>
    <n v="16"/>
    <n v="38"/>
  </r>
  <r>
    <x v="26"/>
    <x v="8"/>
    <n v="820.27"/>
    <n v="12"/>
    <n v="18"/>
    <n v="47"/>
  </r>
  <r>
    <x v="26"/>
    <x v="9"/>
    <n v="827.29"/>
    <n v="11"/>
    <n v="22"/>
    <n v="39"/>
  </r>
  <r>
    <x v="26"/>
    <x v="10"/>
    <n v="1343.91"/>
    <n v="17"/>
    <n v="27"/>
    <n v="50"/>
  </r>
  <r>
    <x v="26"/>
    <x v="11"/>
    <n v="284.94"/>
    <n v="4"/>
    <n v="9"/>
    <n v="31"/>
  </r>
  <r>
    <x v="26"/>
    <x v="12"/>
    <n v="169.96"/>
    <n v="3"/>
    <n v="4"/>
    <n v="17"/>
  </r>
  <r>
    <x v="26"/>
    <x v="13"/>
    <n v="694.84"/>
    <n v="9"/>
    <n v="14"/>
    <n v="14"/>
  </r>
  <r>
    <x v="26"/>
    <x v="14"/>
    <n v="0"/>
    <n v="0"/>
    <n v="0"/>
    <n v="1"/>
  </r>
  <r>
    <x v="27"/>
    <x v="18"/>
    <n v="0"/>
    <n v="0"/>
    <n v="0"/>
    <n v="1"/>
  </r>
  <r>
    <x v="27"/>
    <x v="0"/>
    <n v="0"/>
    <n v="0"/>
    <n v="0"/>
    <n v="3"/>
  </r>
  <r>
    <x v="27"/>
    <x v="1"/>
    <n v="64.989999999999995"/>
    <n v="1"/>
    <n v="1"/>
    <n v="6"/>
  </r>
  <r>
    <x v="27"/>
    <x v="2"/>
    <n v="308.14"/>
    <n v="5"/>
    <n v="9"/>
    <n v="19"/>
  </r>
  <r>
    <x v="27"/>
    <x v="3"/>
    <n v="392.99"/>
    <n v="5"/>
    <n v="9"/>
    <n v="21"/>
  </r>
  <r>
    <x v="27"/>
    <x v="4"/>
    <n v="707.3"/>
    <n v="6"/>
    <n v="16"/>
    <n v="51"/>
  </r>
  <r>
    <x v="27"/>
    <x v="5"/>
    <n v="1213.2"/>
    <n v="16"/>
    <n v="34"/>
    <n v="52"/>
  </r>
  <r>
    <x v="27"/>
    <x v="6"/>
    <n v="1363.18"/>
    <n v="17"/>
    <n v="28"/>
    <n v="56"/>
  </r>
  <r>
    <x v="27"/>
    <x v="7"/>
    <n v="1342.85"/>
    <n v="16"/>
    <n v="28"/>
    <n v="68"/>
  </r>
  <r>
    <x v="27"/>
    <x v="8"/>
    <n v="767.7"/>
    <n v="7"/>
    <n v="22"/>
    <n v="34"/>
  </r>
  <r>
    <x v="27"/>
    <x v="9"/>
    <n v="862.05"/>
    <n v="12"/>
    <n v="21"/>
    <n v="31"/>
  </r>
  <r>
    <x v="27"/>
    <x v="10"/>
    <n v="547.86"/>
    <n v="8"/>
    <n v="12"/>
    <n v="48"/>
  </r>
  <r>
    <x v="27"/>
    <x v="11"/>
    <n v="916.25"/>
    <n v="10"/>
    <n v="21"/>
    <n v="17"/>
  </r>
  <r>
    <x v="27"/>
    <x v="12"/>
    <n v="520.61"/>
    <n v="4"/>
    <n v="10"/>
    <n v="13"/>
  </r>
  <r>
    <x v="27"/>
    <x v="13"/>
    <n v="0"/>
    <n v="0"/>
    <n v="0"/>
    <n v="7"/>
  </r>
  <r>
    <x v="28"/>
    <x v="18"/>
    <n v="0"/>
    <n v="0"/>
    <n v="0"/>
    <n v="1"/>
  </r>
  <r>
    <x v="28"/>
    <x v="0"/>
    <n v="0"/>
    <n v="0"/>
    <n v="0"/>
    <n v="2"/>
  </r>
  <r>
    <x v="28"/>
    <x v="1"/>
    <n v="219.89"/>
    <n v="2"/>
    <n v="5"/>
    <n v="10"/>
  </r>
  <r>
    <x v="28"/>
    <x v="2"/>
    <n v="317.42"/>
    <n v="4"/>
    <n v="6"/>
    <n v="17"/>
  </r>
  <r>
    <x v="28"/>
    <x v="3"/>
    <n v="737.17"/>
    <n v="9"/>
    <n v="20"/>
    <n v="23"/>
  </r>
  <r>
    <x v="28"/>
    <x v="4"/>
    <n v="719.77"/>
    <n v="11"/>
    <n v="25"/>
    <n v="51"/>
  </r>
  <r>
    <x v="28"/>
    <x v="5"/>
    <n v="879.8"/>
    <n v="10"/>
    <n v="20"/>
    <n v="40"/>
  </r>
  <r>
    <x v="28"/>
    <x v="6"/>
    <n v="1004.31"/>
    <n v="13"/>
    <n v="26"/>
    <n v="47"/>
  </r>
  <r>
    <x v="28"/>
    <x v="7"/>
    <n v="1401.83"/>
    <n v="16"/>
    <n v="34"/>
    <n v="44"/>
  </r>
  <r>
    <x v="28"/>
    <x v="8"/>
    <n v="797.73"/>
    <n v="12"/>
    <n v="22"/>
    <n v="74"/>
  </r>
  <r>
    <x v="28"/>
    <x v="9"/>
    <n v="1214.6099999999999"/>
    <n v="16"/>
    <n v="36"/>
    <n v="55"/>
  </r>
  <r>
    <x v="28"/>
    <x v="10"/>
    <n v="405.39"/>
    <n v="5"/>
    <n v="10"/>
    <n v="33"/>
  </r>
  <r>
    <x v="28"/>
    <x v="11"/>
    <n v="553.46"/>
    <n v="7"/>
    <n v="15"/>
    <n v="34"/>
  </r>
  <r>
    <x v="28"/>
    <x v="12"/>
    <n v="674.86"/>
    <n v="8"/>
    <n v="12"/>
    <n v="21"/>
  </r>
  <r>
    <x v="28"/>
    <x v="13"/>
    <n v="199.96"/>
    <n v="2"/>
    <n v="4"/>
    <n v="9"/>
  </r>
  <r>
    <x v="28"/>
    <x v="14"/>
    <n v="132.47"/>
    <n v="2"/>
    <n v="3"/>
    <n v="4"/>
  </r>
  <r>
    <x v="28"/>
    <x v="22"/>
    <n v="45.22"/>
    <n v="1"/>
    <n v="2"/>
    <n v="0"/>
  </r>
  <r>
    <x v="29"/>
    <x v="17"/>
    <n v="0"/>
    <n v="0"/>
    <n v="0"/>
    <n v="3"/>
  </r>
  <r>
    <x v="29"/>
    <x v="18"/>
    <n v="0"/>
    <n v="0"/>
    <n v="0"/>
    <n v="1"/>
  </r>
  <r>
    <x v="29"/>
    <x v="0"/>
    <n v="553.9"/>
    <n v="6"/>
    <n v="11"/>
    <n v="38"/>
  </r>
  <r>
    <x v="29"/>
    <x v="1"/>
    <n v="1250.75"/>
    <n v="13"/>
    <n v="30"/>
    <n v="95"/>
  </r>
  <r>
    <x v="29"/>
    <x v="2"/>
    <n v="2329.4299999999998"/>
    <n v="23"/>
    <n v="48"/>
    <n v="109"/>
  </r>
  <r>
    <x v="29"/>
    <x v="3"/>
    <n v="3163.6"/>
    <n v="32"/>
    <n v="70"/>
    <n v="230"/>
  </r>
  <r>
    <x v="29"/>
    <x v="4"/>
    <n v="3517.02"/>
    <n v="41"/>
    <n v="81"/>
    <n v="311"/>
  </r>
  <r>
    <x v="29"/>
    <x v="5"/>
    <n v="4350.46"/>
    <n v="41"/>
    <n v="92"/>
    <n v="282"/>
  </r>
  <r>
    <x v="29"/>
    <x v="6"/>
    <n v="2834.65"/>
    <n v="34"/>
    <n v="60"/>
    <n v="251"/>
  </r>
  <r>
    <x v="29"/>
    <x v="7"/>
    <n v="4894.68"/>
    <n v="47"/>
    <n v="100"/>
    <n v="260"/>
  </r>
  <r>
    <x v="29"/>
    <x v="8"/>
    <n v="4179.76"/>
    <n v="37"/>
    <n v="83"/>
    <n v="191"/>
  </r>
  <r>
    <x v="29"/>
    <x v="9"/>
    <n v="3309.27"/>
    <n v="30"/>
    <n v="72"/>
    <n v="191"/>
  </r>
  <r>
    <x v="29"/>
    <x v="10"/>
    <n v="2285.6999999999998"/>
    <n v="19"/>
    <n v="47"/>
    <n v="103"/>
  </r>
  <r>
    <x v="29"/>
    <x v="11"/>
    <n v="883.28"/>
    <n v="9"/>
    <n v="18"/>
    <n v="19"/>
  </r>
  <r>
    <x v="29"/>
    <x v="12"/>
    <n v="248.66"/>
    <n v="2"/>
    <n v="5"/>
    <n v="2"/>
  </r>
  <r>
    <x v="29"/>
    <x v="13"/>
    <n v="310.88"/>
    <n v="4"/>
    <n v="15"/>
    <n v="2"/>
  </r>
  <r>
    <x v="30"/>
    <x v="0"/>
    <n v="93.46"/>
    <n v="1"/>
    <n v="5"/>
    <n v="3"/>
  </r>
  <r>
    <x v="30"/>
    <x v="1"/>
    <n v="59.99"/>
    <n v="1"/>
    <n v="1"/>
    <n v="7"/>
  </r>
  <r>
    <x v="30"/>
    <x v="2"/>
    <n v="347.45"/>
    <n v="4"/>
    <n v="5"/>
    <n v="24"/>
  </r>
  <r>
    <x v="30"/>
    <x v="3"/>
    <n v="584.25"/>
    <n v="5"/>
    <n v="13"/>
    <n v="25"/>
  </r>
  <r>
    <x v="30"/>
    <x v="4"/>
    <n v="939.75"/>
    <n v="11"/>
    <n v="22"/>
    <n v="48"/>
  </r>
  <r>
    <x v="30"/>
    <x v="5"/>
    <n v="1294.7"/>
    <n v="14"/>
    <n v="24"/>
    <n v="78"/>
  </r>
  <r>
    <x v="30"/>
    <x v="6"/>
    <n v="1185.24"/>
    <n v="12"/>
    <n v="25"/>
    <n v="59"/>
  </r>
  <r>
    <x v="30"/>
    <x v="7"/>
    <n v="844.83"/>
    <n v="10"/>
    <n v="17"/>
    <n v="48"/>
  </r>
  <r>
    <x v="30"/>
    <x v="8"/>
    <n v="1398.19"/>
    <n v="21"/>
    <n v="25"/>
    <n v="65"/>
  </r>
  <r>
    <x v="30"/>
    <x v="9"/>
    <n v="1626.45"/>
    <n v="17"/>
    <n v="38"/>
    <n v="72"/>
  </r>
  <r>
    <x v="30"/>
    <x v="10"/>
    <n v="847.33"/>
    <n v="10"/>
    <n v="20"/>
    <n v="34"/>
  </r>
  <r>
    <x v="30"/>
    <x v="11"/>
    <n v="766.54"/>
    <n v="9"/>
    <n v="14"/>
    <n v="19"/>
  </r>
  <r>
    <x v="30"/>
    <x v="12"/>
    <n v="359.18"/>
    <n v="3"/>
    <n v="10"/>
    <n v="14"/>
  </r>
  <r>
    <x v="30"/>
    <x v="13"/>
    <n v="517.4"/>
    <n v="4"/>
    <n v="9"/>
    <n v="12"/>
  </r>
  <r>
    <x v="31"/>
    <x v="18"/>
    <n v="0"/>
    <n v="0"/>
    <n v="0"/>
    <n v="2"/>
  </r>
  <r>
    <x v="31"/>
    <x v="0"/>
    <n v="0"/>
    <n v="0"/>
    <n v="0"/>
    <n v="2"/>
  </r>
  <r>
    <x v="31"/>
    <x v="1"/>
    <n v="0"/>
    <n v="0"/>
    <n v="0"/>
    <n v="4"/>
  </r>
  <r>
    <x v="31"/>
    <x v="2"/>
    <n v="427.82"/>
    <n v="4"/>
    <n v="11"/>
    <n v="19"/>
  </r>
  <r>
    <x v="31"/>
    <x v="3"/>
    <n v="894.23"/>
    <n v="6"/>
    <n v="18"/>
    <n v="18"/>
  </r>
  <r>
    <x v="31"/>
    <x v="4"/>
    <n v="526.08000000000004"/>
    <n v="8"/>
    <n v="15"/>
    <n v="39"/>
  </r>
  <r>
    <x v="31"/>
    <x v="5"/>
    <n v="965.26"/>
    <n v="11"/>
    <n v="23"/>
    <n v="51"/>
  </r>
  <r>
    <x v="31"/>
    <x v="6"/>
    <n v="969.76"/>
    <n v="12"/>
    <n v="22"/>
    <n v="51"/>
  </r>
  <r>
    <x v="31"/>
    <x v="7"/>
    <n v="787.72"/>
    <n v="13"/>
    <n v="18"/>
    <n v="61"/>
  </r>
  <r>
    <x v="31"/>
    <x v="8"/>
    <n v="458.45"/>
    <n v="7"/>
    <n v="14"/>
    <n v="40"/>
  </r>
  <r>
    <x v="31"/>
    <x v="9"/>
    <n v="1055.77"/>
    <n v="10"/>
    <n v="21"/>
    <n v="36"/>
  </r>
  <r>
    <x v="31"/>
    <x v="10"/>
    <n v="563.85"/>
    <n v="7"/>
    <n v="16"/>
    <n v="32"/>
  </r>
  <r>
    <x v="31"/>
    <x v="11"/>
    <n v="424.91"/>
    <n v="4"/>
    <n v="9"/>
    <n v="16"/>
  </r>
  <r>
    <x v="31"/>
    <x v="12"/>
    <n v="184.95"/>
    <n v="3"/>
    <n v="5"/>
    <n v="12"/>
  </r>
  <r>
    <x v="31"/>
    <x v="13"/>
    <n v="223.7"/>
    <n v="4"/>
    <n v="6"/>
    <n v="15"/>
  </r>
  <r>
    <x v="32"/>
    <x v="17"/>
    <n v="0"/>
    <n v="0"/>
    <n v="0"/>
    <n v="1"/>
  </r>
  <r>
    <x v="32"/>
    <x v="18"/>
    <n v="0"/>
    <n v="0"/>
    <n v="0"/>
    <n v="5"/>
  </r>
  <r>
    <x v="32"/>
    <x v="0"/>
    <n v="0"/>
    <n v="0"/>
    <n v="0"/>
    <n v="4"/>
  </r>
  <r>
    <x v="32"/>
    <x v="1"/>
    <n v="0"/>
    <n v="0"/>
    <n v="0"/>
    <n v="6"/>
  </r>
  <r>
    <x v="32"/>
    <x v="2"/>
    <n v="216.46"/>
    <n v="4"/>
    <n v="5"/>
    <n v="32"/>
  </r>
  <r>
    <x v="32"/>
    <x v="3"/>
    <n v="453.38"/>
    <n v="9"/>
    <n v="11"/>
    <n v="47"/>
  </r>
  <r>
    <x v="32"/>
    <x v="4"/>
    <n v="1053.47"/>
    <n v="12"/>
    <n v="21"/>
    <n v="58"/>
  </r>
  <r>
    <x v="32"/>
    <x v="5"/>
    <n v="1914.94"/>
    <n v="16"/>
    <n v="36"/>
    <n v="110"/>
  </r>
  <r>
    <x v="32"/>
    <x v="6"/>
    <n v="2792.44"/>
    <n v="33"/>
    <n v="61"/>
    <n v="83"/>
  </r>
  <r>
    <x v="32"/>
    <x v="7"/>
    <n v="1099.73"/>
    <n v="16"/>
    <n v="25"/>
    <n v="106"/>
  </r>
  <r>
    <x v="32"/>
    <x v="8"/>
    <n v="806.3"/>
    <n v="11"/>
    <n v="17"/>
    <n v="81"/>
  </r>
  <r>
    <x v="32"/>
    <x v="9"/>
    <n v="1343.28"/>
    <n v="16"/>
    <n v="21"/>
    <n v="76"/>
  </r>
  <r>
    <x v="32"/>
    <x v="10"/>
    <n v="2090.91"/>
    <n v="20"/>
    <n v="39"/>
    <n v="71"/>
  </r>
  <r>
    <x v="32"/>
    <x v="11"/>
    <n v="1667.42"/>
    <n v="18"/>
    <n v="35"/>
    <n v="59"/>
  </r>
  <r>
    <x v="32"/>
    <x v="12"/>
    <n v="628.39"/>
    <n v="8"/>
    <n v="14"/>
    <n v="23"/>
  </r>
  <r>
    <x v="32"/>
    <x v="13"/>
    <n v="642.36"/>
    <n v="4"/>
    <n v="12"/>
    <n v="16"/>
  </r>
  <r>
    <x v="32"/>
    <x v="14"/>
    <n v="0"/>
    <n v="0"/>
    <n v="0"/>
    <n v="1"/>
  </r>
  <r>
    <x v="33"/>
    <x v="17"/>
    <n v="0"/>
    <n v="0"/>
    <n v="0"/>
    <n v="1"/>
  </r>
  <r>
    <x v="33"/>
    <x v="18"/>
    <n v="782.42"/>
    <n v="12"/>
    <n v="19"/>
    <n v="128"/>
  </r>
  <r>
    <x v="33"/>
    <x v="0"/>
    <n v="3159.02"/>
    <n v="30"/>
    <n v="65"/>
    <n v="283"/>
  </r>
  <r>
    <x v="33"/>
    <x v="1"/>
    <n v="2401.62"/>
    <n v="32"/>
    <n v="49"/>
    <n v="251"/>
  </r>
  <r>
    <x v="33"/>
    <x v="2"/>
    <n v="1630.94"/>
    <n v="22"/>
    <n v="37"/>
    <n v="311"/>
  </r>
  <r>
    <x v="33"/>
    <x v="3"/>
    <n v="2025.26"/>
    <n v="27"/>
    <n v="50"/>
    <n v="364"/>
  </r>
  <r>
    <x v="33"/>
    <x v="4"/>
    <n v="3511.15"/>
    <n v="47"/>
    <n v="97"/>
    <n v="365"/>
  </r>
  <r>
    <x v="33"/>
    <x v="5"/>
    <n v="3416.94"/>
    <n v="43"/>
    <n v="89"/>
    <n v="368"/>
  </r>
  <r>
    <x v="33"/>
    <x v="6"/>
    <n v="2805.82"/>
    <n v="37"/>
    <n v="69"/>
    <n v="371"/>
  </r>
  <r>
    <x v="33"/>
    <x v="7"/>
    <n v="2187.4"/>
    <n v="26"/>
    <n v="55"/>
    <n v="307"/>
  </r>
  <r>
    <x v="33"/>
    <x v="8"/>
    <n v="3390.59"/>
    <n v="36"/>
    <n v="74"/>
    <n v="339"/>
  </r>
  <r>
    <x v="33"/>
    <x v="9"/>
    <n v="2321.25"/>
    <n v="38"/>
    <n v="62"/>
    <n v="277"/>
  </r>
  <r>
    <x v="33"/>
    <x v="10"/>
    <n v="2749.29"/>
    <n v="37"/>
    <n v="65"/>
    <n v="202"/>
  </r>
  <r>
    <x v="33"/>
    <x v="11"/>
    <n v="1571.91"/>
    <n v="23"/>
    <n v="36"/>
    <n v="216"/>
  </r>
  <r>
    <x v="33"/>
    <x v="12"/>
    <n v="992.81"/>
    <n v="13"/>
    <n v="16"/>
    <n v="105"/>
  </r>
  <r>
    <x v="33"/>
    <x v="13"/>
    <n v="324.43"/>
    <n v="6"/>
    <n v="9"/>
    <n v="48"/>
  </r>
  <r>
    <x v="33"/>
    <x v="14"/>
    <n v="18"/>
    <n v="1"/>
    <n v="1"/>
    <n v="0"/>
  </r>
  <r>
    <x v="34"/>
    <x v="0"/>
    <n v="0"/>
    <n v="0"/>
    <n v="0"/>
    <n v="2"/>
  </r>
  <r>
    <x v="34"/>
    <x v="1"/>
    <n v="198.92"/>
    <n v="4"/>
    <n v="5"/>
    <n v="17"/>
  </r>
  <r>
    <x v="34"/>
    <x v="2"/>
    <n v="493.9"/>
    <n v="9"/>
    <n v="11"/>
    <n v="24"/>
  </r>
  <r>
    <x v="34"/>
    <x v="3"/>
    <n v="443.15"/>
    <n v="5"/>
    <n v="8"/>
    <n v="31"/>
  </r>
  <r>
    <x v="34"/>
    <x v="4"/>
    <n v="726.92"/>
    <n v="12"/>
    <n v="22"/>
    <n v="47"/>
  </r>
  <r>
    <x v="34"/>
    <x v="5"/>
    <n v="1918.37"/>
    <n v="24"/>
    <n v="42"/>
    <n v="81"/>
  </r>
  <r>
    <x v="34"/>
    <x v="6"/>
    <n v="688.32"/>
    <n v="15"/>
    <n v="17"/>
    <n v="71"/>
  </r>
  <r>
    <x v="34"/>
    <x v="7"/>
    <n v="790.53"/>
    <n v="13"/>
    <n v="29"/>
    <n v="64"/>
  </r>
  <r>
    <x v="34"/>
    <x v="8"/>
    <n v="784.79"/>
    <n v="10"/>
    <n v="20"/>
    <n v="44"/>
  </r>
  <r>
    <x v="34"/>
    <x v="9"/>
    <n v="727.6"/>
    <n v="11"/>
    <n v="15"/>
    <n v="68"/>
  </r>
  <r>
    <x v="34"/>
    <x v="10"/>
    <n v="1410.05"/>
    <n v="21"/>
    <n v="38"/>
    <n v="40"/>
  </r>
  <r>
    <x v="34"/>
    <x v="11"/>
    <n v="459.35"/>
    <n v="5"/>
    <n v="12"/>
    <n v="20"/>
  </r>
  <r>
    <x v="34"/>
    <x v="12"/>
    <n v="119.98"/>
    <n v="2"/>
    <n v="2"/>
    <n v="14"/>
  </r>
  <r>
    <x v="34"/>
    <x v="13"/>
    <n v="399.4"/>
    <n v="5"/>
    <n v="11"/>
    <n v="12"/>
  </r>
  <r>
    <x v="34"/>
    <x v="14"/>
    <n v="0"/>
    <n v="0"/>
    <n v="0"/>
    <n v="1"/>
  </r>
  <r>
    <x v="34"/>
    <x v="22"/>
    <n v="69.989999999999995"/>
    <n v="1"/>
    <n v="1"/>
    <n v="0"/>
  </r>
  <r>
    <x v="35"/>
    <x v="18"/>
    <n v="0"/>
    <n v="0"/>
    <n v="0"/>
    <n v="4"/>
  </r>
  <r>
    <x v="35"/>
    <x v="0"/>
    <n v="0"/>
    <n v="0"/>
    <n v="0"/>
    <n v="2"/>
  </r>
  <r>
    <x v="35"/>
    <x v="1"/>
    <n v="0"/>
    <n v="0"/>
    <n v="0"/>
    <n v="12"/>
  </r>
  <r>
    <x v="35"/>
    <x v="2"/>
    <n v="141.97"/>
    <n v="4"/>
    <n v="3"/>
    <n v="21"/>
  </r>
  <r>
    <x v="35"/>
    <x v="3"/>
    <n v="728.6"/>
    <n v="8"/>
    <n v="15"/>
    <n v="44"/>
  </r>
  <r>
    <x v="35"/>
    <x v="4"/>
    <n v="618.91"/>
    <n v="7"/>
    <n v="8"/>
    <n v="37"/>
  </r>
  <r>
    <x v="35"/>
    <x v="5"/>
    <n v="1270.68"/>
    <n v="11"/>
    <n v="29"/>
    <n v="65"/>
  </r>
  <r>
    <x v="35"/>
    <x v="6"/>
    <n v="1724.77"/>
    <n v="21"/>
    <n v="37"/>
    <n v="78"/>
  </r>
  <r>
    <x v="35"/>
    <x v="7"/>
    <n v="2074.84"/>
    <n v="22"/>
    <n v="41"/>
    <n v="78"/>
  </r>
  <r>
    <x v="35"/>
    <x v="8"/>
    <n v="2792.27"/>
    <n v="33"/>
    <n v="63"/>
    <n v="117"/>
  </r>
  <r>
    <x v="35"/>
    <x v="9"/>
    <n v="1886.05"/>
    <n v="20"/>
    <n v="45"/>
    <n v="78"/>
  </r>
  <r>
    <x v="35"/>
    <x v="10"/>
    <n v="1460.86"/>
    <n v="17"/>
    <n v="33"/>
    <n v="48"/>
  </r>
  <r>
    <x v="35"/>
    <x v="11"/>
    <n v="1911.53"/>
    <n v="16"/>
    <n v="36"/>
    <n v="58"/>
  </r>
  <r>
    <x v="35"/>
    <x v="12"/>
    <n v="1578.68"/>
    <n v="17"/>
    <n v="30"/>
    <n v="50"/>
  </r>
  <r>
    <x v="35"/>
    <x v="13"/>
    <n v="955.33"/>
    <n v="10"/>
    <n v="17"/>
    <n v="24"/>
  </r>
  <r>
    <x v="35"/>
    <x v="14"/>
    <n v="572.41"/>
    <n v="6"/>
    <n v="9"/>
    <n v="12"/>
  </r>
  <r>
    <x v="35"/>
    <x v="22"/>
    <n v="0"/>
    <n v="0"/>
    <n v="0"/>
    <n v="8"/>
  </r>
  <r>
    <x v="36"/>
    <x v="19"/>
    <n v="151.34"/>
    <n v="1"/>
    <n v="3"/>
    <n v="0"/>
  </r>
  <r>
    <x v="36"/>
    <x v="17"/>
    <n v="0"/>
    <n v="0"/>
    <n v="0"/>
    <n v="1"/>
  </r>
  <r>
    <x v="36"/>
    <x v="18"/>
    <n v="0"/>
    <n v="0"/>
    <n v="0"/>
    <n v="1"/>
  </r>
  <r>
    <x v="36"/>
    <x v="0"/>
    <n v="940.62"/>
    <n v="10"/>
    <n v="20"/>
    <n v="48"/>
  </r>
  <r>
    <x v="36"/>
    <x v="1"/>
    <n v="812.31"/>
    <n v="9"/>
    <n v="16"/>
    <n v="47"/>
  </r>
  <r>
    <x v="36"/>
    <x v="2"/>
    <n v="2550.12"/>
    <n v="28"/>
    <n v="70"/>
    <n v="94"/>
  </r>
  <r>
    <x v="36"/>
    <x v="3"/>
    <n v="1722.96"/>
    <n v="19"/>
    <n v="40"/>
    <n v="77"/>
  </r>
  <r>
    <x v="36"/>
    <x v="4"/>
    <n v="2596.6799999999998"/>
    <n v="27"/>
    <n v="60"/>
    <n v="131"/>
  </r>
  <r>
    <x v="36"/>
    <x v="5"/>
    <n v="2390.38"/>
    <n v="30"/>
    <n v="58"/>
    <n v="145"/>
  </r>
  <r>
    <x v="36"/>
    <x v="6"/>
    <n v="2445.7199999999998"/>
    <n v="23"/>
    <n v="55"/>
    <n v="144"/>
  </r>
  <r>
    <x v="36"/>
    <x v="7"/>
    <n v="2600.13"/>
    <n v="27"/>
    <n v="53"/>
    <n v="131"/>
  </r>
  <r>
    <x v="36"/>
    <x v="8"/>
    <n v="3726.68"/>
    <n v="37"/>
    <n v="87"/>
    <n v="122"/>
  </r>
  <r>
    <x v="36"/>
    <x v="9"/>
    <n v="1833.81"/>
    <n v="20"/>
    <n v="51"/>
    <n v="88"/>
  </r>
  <r>
    <x v="36"/>
    <x v="10"/>
    <n v="2356.56"/>
    <n v="29"/>
    <n v="47"/>
    <n v="84"/>
  </r>
  <r>
    <x v="36"/>
    <x v="11"/>
    <n v="782.87"/>
    <n v="10"/>
    <n v="14"/>
    <n v="57"/>
  </r>
  <r>
    <x v="36"/>
    <x v="12"/>
    <n v="608.65"/>
    <n v="10"/>
    <n v="14"/>
    <n v="49"/>
  </r>
  <r>
    <x v="36"/>
    <x v="13"/>
    <n v="360.62"/>
    <n v="10"/>
    <n v="13"/>
    <n v="24"/>
  </r>
  <r>
    <x v="36"/>
    <x v="14"/>
    <n v="67.97"/>
    <n v="1"/>
    <n v="2"/>
    <n v="1"/>
  </r>
  <r>
    <x v="37"/>
    <x v="18"/>
    <n v="0"/>
    <n v="0"/>
    <n v="0"/>
    <n v="2"/>
  </r>
  <r>
    <x v="37"/>
    <x v="0"/>
    <n v="0"/>
    <n v="0"/>
    <n v="0"/>
    <n v="1"/>
  </r>
  <r>
    <x v="37"/>
    <x v="1"/>
    <n v="0"/>
    <n v="0"/>
    <n v="0"/>
    <n v="1"/>
  </r>
  <r>
    <x v="37"/>
    <x v="2"/>
    <n v="0"/>
    <n v="0"/>
    <n v="0"/>
    <n v="7"/>
  </r>
  <r>
    <x v="37"/>
    <x v="3"/>
    <n v="309.89"/>
    <n v="3"/>
    <n v="7"/>
    <n v="12"/>
  </r>
  <r>
    <x v="37"/>
    <x v="4"/>
    <n v="394.62"/>
    <n v="6"/>
    <n v="10"/>
    <n v="26"/>
  </r>
  <r>
    <x v="37"/>
    <x v="5"/>
    <n v="227.62"/>
    <n v="7"/>
    <n v="8"/>
    <n v="35"/>
  </r>
  <r>
    <x v="37"/>
    <x v="6"/>
    <n v="1058.55"/>
    <n v="7"/>
    <n v="21"/>
    <n v="35"/>
  </r>
  <r>
    <x v="37"/>
    <x v="7"/>
    <n v="776.73"/>
    <n v="13"/>
    <n v="29"/>
    <n v="41"/>
  </r>
  <r>
    <x v="37"/>
    <x v="8"/>
    <n v="384.02"/>
    <n v="8"/>
    <n v="9"/>
    <n v="30"/>
  </r>
  <r>
    <x v="37"/>
    <x v="9"/>
    <n v="557.32000000000005"/>
    <n v="12"/>
    <n v="15"/>
    <n v="16"/>
  </r>
  <r>
    <x v="37"/>
    <x v="10"/>
    <n v="109.95"/>
    <n v="2"/>
    <n v="4"/>
    <n v="14"/>
  </r>
  <r>
    <x v="37"/>
    <x v="11"/>
    <n v="202.46"/>
    <n v="3"/>
    <n v="5"/>
    <n v="16"/>
  </r>
  <r>
    <x v="37"/>
    <x v="12"/>
    <n v="112.48"/>
    <n v="1"/>
    <n v="2"/>
    <n v="12"/>
  </r>
  <r>
    <x v="37"/>
    <x v="13"/>
    <n v="227.45"/>
    <n v="2"/>
    <n v="4"/>
    <n v="15"/>
  </r>
  <r>
    <x v="37"/>
    <x v="14"/>
    <n v="321.92"/>
    <n v="2"/>
    <n v="7"/>
    <n v="11"/>
  </r>
  <r>
    <x v="37"/>
    <x v="22"/>
    <n v="29.99"/>
    <n v="1"/>
    <n v="1"/>
    <n v="0"/>
  </r>
  <r>
    <x v="38"/>
    <x v="16"/>
    <n v="64.989999999999995"/>
    <n v="1"/>
    <n v="1"/>
    <n v="2"/>
  </r>
  <r>
    <x v="38"/>
    <x v="18"/>
    <n v="0"/>
    <n v="0"/>
    <n v="0"/>
    <n v="2"/>
  </r>
  <r>
    <x v="38"/>
    <x v="0"/>
    <n v="219.95"/>
    <n v="3"/>
    <n v="3"/>
    <n v="17"/>
  </r>
  <r>
    <x v="38"/>
    <x v="1"/>
    <n v="273.95999999999998"/>
    <n v="3"/>
    <n v="5"/>
    <n v="20"/>
  </r>
  <r>
    <x v="38"/>
    <x v="2"/>
    <n v="855.85"/>
    <n v="10"/>
    <n v="15"/>
    <n v="33"/>
  </r>
  <r>
    <x v="38"/>
    <x v="3"/>
    <n v="1057.58"/>
    <n v="11"/>
    <n v="22"/>
    <n v="56"/>
  </r>
  <r>
    <x v="38"/>
    <x v="4"/>
    <n v="2035.7"/>
    <n v="24"/>
    <n v="47"/>
    <n v="111"/>
  </r>
  <r>
    <x v="38"/>
    <x v="5"/>
    <n v="1537.41"/>
    <n v="18"/>
    <n v="30"/>
    <n v="79"/>
  </r>
  <r>
    <x v="38"/>
    <x v="6"/>
    <n v="1333.46"/>
    <n v="13"/>
    <n v="39"/>
    <n v="64"/>
  </r>
  <r>
    <x v="38"/>
    <x v="7"/>
    <n v="1147.1199999999999"/>
    <n v="16"/>
    <n v="22"/>
    <n v="77"/>
  </r>
  <r>
    <x v="38"/>
    <x v="8"/>
    <n v="1690.39"/>
    <n v="21"/>
    <n v="34"/>
    <n v="109"/>
  </r>
  <r>
    <x v="38"/>
    <x v="9"/>
    <n v="1625.62"/>
    <n v="14"/>
    <n v="31"/>
    <n v="68"/>
  </r>
  <r>
    <x v="38"/>
    <x v="10"/>
    <n v="1557.67"/>
    <n v="17"/>
    <n v="33"/>
    <n v="47"/>
  </r>
  <r>
    <x v="38"/>
    <x v="11"/>
    <n v="709.8"/>
    <n v="10"/>
    <n v="15"/>
    <n v="33"/>
  </r>
  <r>
    <x v="38"/>
    <x v="12"/>
    <n v="1237.19"/>
    <n v="11"/>
    <n v="26"/>
    <n v="51"/>
  </r>
  <r>
    <x v="38"/>
    <x v="13"/>
    <n v="323.79000000000002"/>
    <n v="4"/>
    <n v="7"/>
    <n v="15"/>
  </r>
  <r>
    <x v="38"/>
    <x v="14"/>
    <n v="0"/>
    <n v="0"/>
    <n v="0"/>
    <n v="2"/>
  </r>
  <r>
    <x v="39"/>
    <x v="0"/>
    <n v="0"/>
    <n v="0"/>
    <n v="0"/>
    <n v="1"/>
  </r>
  <r>
    <x v="39"/>
    <x v="1"/>
    <n v="0"/>
    <n v="0"/>
    <n v="0"/>
    <n v="2"/>
  </r>
  <r>
    <x v="39"/>
    <x v="2"/>
    <n v="783.84"/>
    <n v="9"/>
    <n v="15"/>
    <n v="95"/>
  </r>
  <r>
    <x v="39"/>
    <x v="3"/>
    <n v="2108.56"/>
    <n v="27"/>
    <n v="41"/>
    <n v="201"/>
  </r>
  <r>
    <x v="39"/>
    <x v="4"/>
    <n v="1931.53"/>
    <n v="25"/>
    <n v="47"/>
    <n v="247"/>
  </r>
  <r>
    <x v="39"/>
    <x v="5"/>
    <n v="2638.05"/>
    <n v="32"/>
    <n v="51"/>
    <n v="341"/>
  </r>
  <r>
    <x v="39"/>
    <x v="6"/>
    <n v="1994.72"/>
    <n v="31"/>
    <n v="46"/>
    <n v="303"/>
  </r>
  <r>
    <x v="39"/>
    <x v="7"/>
    <n v="3238.33"/>
    <n v="39"/>
    <n v="74"/>
    <n v="416"/>
  </r>
  <r>
    <x v="39"/>
    <x v="8"/>
    <n v="3316.79"/>
    <n v="43"/>
    <n v="71"/>
    <n v="356"/>
  </r>
  <r>
    <x v="39"/>
    <x v="9"/>
    <n v="2019.54"/>
    <n v="27"/>
    <n v="41"/>
    <n v="296"/>
  </r>
  <r>
    <x v="39"/>
    <x v="10"/>
    <n v="2135.19"/>
    <n v="26"/>
    <n v="51"/>
    <n v="238"/>
  </r>
  <r>
    <x v="39"/>
    <x v="11"/>
    <n v="2065.5"/>
    <n v="25"/>
    <n v="43"/>
    <n v="240"/>
  </r>
  <r>
    <x v="39"/>
    <x v="12"/>
    <n v="1569.17"/>
    <n v="16"/>
    <n v="30"/>
    <n v="113"/>
  </r>
  <r>
    <x v="39"/>
    <x v="13"/>
    <n v="784.83"/>
    <n v="9"/>
    <n v="16"/>
    <n v="4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7">
  <r>
    <n v="11"/>
    <x v="0"/>
    <x v="0"/>
    <n v="0"/>
    <n v="0"/>
    <n v="4"/>
    <m/>
    <m/>
    <m/>
    <x v="0"/>
  </r>
  <r>
    <n v="11"/>
    <x v="1"/>
    <x v="1"/>
    <n v="5"/>
    <n v="9"/>
    <n v="57"/>
    <n v="11.4"/>
    <n v="1.8"/>
    <n v="57.887777777777778"/>
    <x v="0"/>
  </r>
  <r>
    <n v="11"/>
    <x v="2"/>
    <x v="2"/>
    <n v="23"/>
    <n v="43"/>
    <n v="125"/>
    <n v="5.4347826086956523"/>
    <n v="1.8695652173913044"/>
    <n v="54.940232558139535"/>
    <x v="0"/>
  </r>
  <r>
    <n v="11"/>
    <x v="3"/>
    <x v="3"/>
    <n v="33"/>
    <n v="64"/>
    <n v="154"/>
    <n v="4.666666666666667"/>
    <n v="1.9393939393939394"/>
    <n v="45.663593749999997"/>
    <x v="0"/>
  </r>
  <r>
    <n v="11"/>
    <x v="4"/>
    <x v="4"/>
    <n v="37"/>
    <n v="75"/>
    <n v="218"/>
    <n v="5.8918918918918921"/>
    <n v="2.0270270270270272"/>
    <n v="46.635333333333335"/>
    <x v="0"/>
  </r>
  <r>
    <n v="11"/>
    <x v="5"/>
    <x v="5"/>
    <n v="41"/>
    <n v="92"/>
    <n v="190"/>
    <n v="4.6341463414634143"/>
    <n v="2.2439024390243905"/>
    <n v="53.889456521739127"/>
    <x v="0"/>
  </r>
  <r>
    <n v="11"/>
    <x v="6"/>
    <x v="6"/>
    <n v="35"/>
    <n v="51"/>
    <n v="224"/>
    <n v="6.4"/>
    <n v="1.4571428571428571"/>
    <n v="48.100784313725491"/>
    <x v="0"/>
  </r>
  <r>
    <n v="11"/>
    <x v="7"/>
    <x v="7"/>
    <n v="21"/>
    <n v="45"/>
    <n v="191"/>
    <n v="9.0952380952380949"/>
    <n v="2.1428571428571428"/>
    <n v="50.622666666666667"/>
    <x v="0"/>
  </r>
  <r>
    <n v="11"/>
    <x v="8"/>
    <x v="8"/>
    <n v="37"/>
    <n v="73"/>
    <n v="174"/>
    <n v="4.7027027027027026"/>
    <n v="1.972972972972973"/>
    <n v="48.067671232876712"/>
    <x v="0"/>
  </r>
  <r>
    <n v="11"/>
    <x v="9"/>
    <x v="9"/>
    <n v="19"/>
    <n v="36"/>
    <n v="126"/>
    <n v="6.6315789473684212"/>
    <n v="1.8947368421052631"/>
    <n v="52.892222222222216"/>
    <x v="0"/>
  </r>
  <r>
    <n v="11"/>
    <x v="10"/>
    <x v="10"/>
    <n v="17"/>
    <n v="29"/>
    <n v="106"/>
    <n v="6.2352941176470589"/>
    <n v="1.7058823529411764"/>
    <n v="53.665862068965517"/>
    <x v="0"/>
  </r>
  <r>
    <n v="11"/>
    <x v="11"/>
    <x v="11"/>
    <n v="12"/>
    <n v="19"/>
    <n v="52"/>
    <n v="4.333333333333333"/>
    <n v="1.5833333333333333"/>
    <n v="39.084736842105265"/>
    <x v="0"/>
  </r>
  <r>
    <n v="11"/>
    <x v="12"/>
    <x v="12"/>
    <n v="9"/>
    <n v="16"/>
    <n v="42"/>
    <n v="4.666666666666667"/>
    <n v="1.7777777777777777"/>
    <n v="45.177500000000002"/>
    <x v="0"/>
  </r>
  <r>
    <n v="11"/>
    <x v="13"/>
    <x v="13"/>
    <n v="6"/>
    <n v="15"/>
    <n v="26"/>
    <n v="4.333333333333333"/>
    <n v="2.5"/>
    <n v="41.190000000000005"/>
    <x v="0"/>
  </r>
  <r>
    <n v="11"/>
    <x v="14"/>
    <x v="0"/>
    <n v="0"/>
    <n v="0"/>
    <n v="3"/>
    <m/>
    <m/>
    <m/>
    <x v="0"/>
  </r>
  <r>
    <n v="12"/>
    <x v="0"/>
    <x v="0"/>
    <n v="0"/>
    <n v="0"/>
    <n v="2"/>
    <m/>
    <m/>
    <m/>
    <x v="1"/>
  </r>
  <r>
    <n v="12"/>
    <x v="1"/>
    <x v="14"/>
    <n v="2"/>
    <n v="3"/>
    <n v="13"/>
    <n v="6.5"/>
    <n v="1.5"/>
    <n v="50.49"/>
    <x v="1"/>
  </r>
  <r>
    <n v="12"/>
    <x v="2"/>
    <x v="15"/>
    <n v="7"/>
    <n v="11"/>
    <n v="21"/>
    <n v="3"/>
    <n v="1.5714285714285714"/>
    <n v="67.262727272727275"/>
    <x v="1"/>
  </r>
  <r>
    <n v="12"/>
    <x v="3"/>
    <x v="16"/>
    <n v="5"/>
    <n v="5"/>
    <n v="33"/>
    <n v="6.6"/>
    <n v="1"/>
    <n v="56.39"/>
    <x v="1"/>
  </r>
  <r>
    <n v="12"/>
    <x v="4"/>
    <x v="17"/>
    <n v="13"/>
    <n v="33"/>
    <n v="56"/>
    <n v="4.3076923076923075"/>
    <n v="2.5384615384615383"/>
    <n v="30.651212121212122"/>
    <x v="1"/>
  </r>
  <r>
    <n v="12"/>
    <x v="5"/>
    <x v="18"/>
    <n v="13"/>
    <n v="20"/>
    <n v="66"/>
    <n v="5.0769230769230766"/>
    <n v="1.5384615384615385"/>
    <n v="51.225999999999999"/>
    <x v="1"/>
  </r>
  <r>
    <n v="12"/>
    <x v="6"/>
    <x v="19"/>
    <n v="25"/>
    <n v="44"/>
    <n v="72"/>
    <n v="2.88"/>
    <n v="1.76"/>
    <n v="49.754318181818185"/>
    <x v="1"/>
  </r>
  <r>
    <n v="12"/>
    <x v="7"/>
    <x v="20"/>
    <n v="20"/>
    <n v="38"/>
    <n v="63"/>
    <n v="3.15"/>
    <n v="1.9"/>
    <n v="46.841578947368419"/>
    <x v="1"/>
  </r>
  <r>
    <n v="12"/>
    <x v="8"/>
    <x v="21"/>
    <n v="19"/>
    <n v="38"/>
    <n v="69"/>
    <n v="3.6315789473684212"/>
    <n v="2"/>
    <n v="43.972631578947372"/>
    <x v="1"/>
  </r>
  <r>
    <n v="12"/>
    <x v="9"/>
    <x v="22"/>
    <n v="20"/>
    <n v="38"/>
    <n v="59"/>
    <n v="2.95"/>
    <n v="1.9"/>
    <n v="51.855789473684212"/>
    <x v="1"/>
  </r>
  <r>
    <n v="12"/>
    <x v="10"/>
    <x v="23"/>
    <n v="11"/>
    <n v="30"/>
    <n v="50"/>
    <n v="4.5454545454545459"/>
    <n v="2.7272727272727271"/>
    <n v="42.958333333333336"/>
    <x v="1"/>
  </r>
  <r>
    <n v="12"/>
    <x v="11"/>
    <x v="24"/>
    <n v="12"/>
    <n v="34"/>
    <n v="40"/>
    <n v="3.3333333333333335"/>
    <n v="2.8333333333333335"/>
    <n v="33.886470588235298"/>
    <x v="1"/>
  </r>
  <r>
    <n v="12"/>
    <x v="12"/>
    <x v="25"/>
    <n v="6"/>
    <n v="14"/>
    <n v="30"/>
    <n v="5"/>
    <n v="2.3333333333333335"/>
    <n v="31.24642857142857"/>
    <x v="1"/>
  </r>
  <r>
    <n v="12"/>
    <x v="13"/>
    <x v="26"/>
    <n v="7"/>
    <n v="20"/>
    <n v="17"/>
    <n v="2.4285714285714284"/>
    <n v="2.8571428571428572"/>
    <n v="31.169"/>
    <x v="1"/>
  </r>
  <r>
    <n v="14"/>
    <x v="15"/>
    <x v="0"/>
    <n v="0"/>
    <n v="0"/>
    <n v="1"/>
    <m/>
    <m/>
    <m/>
    <x v="2"/>
  </r>
  <r>
    <n v="14"/>
    <x v="16"/>
    <x v="0"/>
    <n v="0"/>
    <n v="0"/>
    <n v="1"/>
    <m/>
    <m/>
    <m/>
    <x v="2"/>
  </r>
  <r>
    <n v="14"/>
    <x v="17"/>
    <x v="0"/>
    <n v="0"/>
    <n v="0"/>
    <n v="4"/>
    <m/>
    <m/>
    <m/>
    <x v="2"/>
  </r>
  <r>
    <n v="14"/>
    <x v="18"/>
    <x v="27"/>
    <n v="7"/>
    <n v="15"/>
    <n v="60"/>
    <n v="8.5714285714285712"/>
    <n v="2.1428571428571428"/>
    <n v="50.080000000000005"/>
    <x v="2"/>
  </r>
  <r>
    <n v="14"/>
    <x v="0"/>
    <x v="28"/>
    <n v="7"/>
    <n v="10"/>
    <n v="82"/>
    <n v="11.714285714285714"/>
    <n v="1.4285714285714286"/>
    <n v="54.982000000000006"/>
    <x v="2"/>
  </r>
  <r>
    <n v="14"/>
    <x v="1"/>
    <x v="29"/>
    <n v="10"/>
    <n v="15"/>
    <n v="98"/>
    <n v="9.8000000000000007"/>
    <n v="1.5"/>
    <n v="51.553999999999995"/>
    <x v="2"/>
  </r>
  <r>
    <n v="14"/>
    <x v="2"/>
    <x v="30"/>
    <n v="20"/>
    <n v="40"/>
    <n v="177"/>
    <n v="8.85"/>
    <n v="2"/>
    <n v="45.625"/>
    <x v="2"/>
  </r>
  <r>
    <n v="14"/>
    <x v="3"/>
    <x v="31"/>
    <n v="23"/>
    <n v="38"/>
    <n v="240"/>
    <n v="10.434782608695652"/>
    <n v="1.6521739130434783"/>
    <n v="51.710526315789473"/>
    <x v="2"/>
  </r>
  <r>
    <n v="14"/>
    <x v="4"/>
    <x v="32"/>
    <n v="31"/>
    <n v="57"/>
    <n v="279"/>
    <n v="9"/>
    <n v="1.8387096774193548"/>
    <n v="44.555438596491229"/>
    <x v="2"/>
  </r>
  <r>
    <n v="14"/>
    <x v="5"/>
    <x v="33"/>
    <n v="30"/>
    <n v="57"/>
    <n v="300"/>
    <n v="10"/>
    <n v="1.9"/>
    <n v="45.859298245614035"/>
    <x v="2"/>
  </r>
  <r>
    <n v="14"/>
    <x v="6"/>
    <x v="34"/>
    <n v="52"/>
    <n v="89"/>
    <n v="348"/>
    <n v="6.6923076923076925"/>
    <n v="1.7115384615384615"/>
    <n v="54.847865168539329"/>
    <x v="2"/>
  </r>
  <r>
    <n v="14"/>
    <x v="7"/>
    <x v="35"/>
    <n v="49"/>
    <n v="93"/>
    <n v="315"/>
    <n v="6.4285714285714288"/>
    <n v="1.8979591836734695"/>
    <n v="47.293655913978498"/>
    <x v="2"/>
  </r>
  <r>
    <n v="14"/>
    <x v="8"/>
    <x v="36"/>
    <n v="27"/>
    <n v="44"/>
    <n v="323"/>
    <n v="11.962962962962964"/>
    <n v="1.6296296296296295"/>
    <n v="49.260454545454543"/>
    <x v="2"/>
  </r>
  <r>
    <n v="14"/>
    <x v="9"/>
    <x v="37"/>
    <n v="25"/>
    <n v="38"/>
    <n v="186"/>
    <n v="7.44"/>
    <n v="1.52"/>
    <n v="43.873421052631578"/>
    <x v="2"/>
  </r>
  <r>
    <n v="14"/>
    <x v="10"/>
    <x v="38"/>
    <n v="16"/>
    <n v="26"/>
    <n v="122"/>
    <n v="7.625"/>
    <n v="1.625"/>
    <n v="51.162307692307692"/>
    <x v="2"/>
  </r>
  <r>
    <n v="14"/>
    <x v="11"/>
    <x v="39"/>
    <n v="10"/>
    <n v="18"/>
    <n v="103"/>
    <n v="10.3"/>
    <n v="1.8"/>
    <n v="37.293888888888887"/>
    <x v="2"/>
  </r>
  <r>
    <n v="14"/>
    <x v="12"/>
    <x v="40"/>
    <n v="13"/>
    <n v="20"/>
    <n v="77"/>
    <n v="5.9230769230769234"/>
    <n v="1.5384615384615385"/>
    <n v="50.264499999999998"/>
    <x v="2"/>
  </r>
  <r>
    <n v="14"/>
    <x v="13"/>
    <x v="41"/>
    <n v="2"/>
    <n v="5"/>
    <n v="37"/>
    <n v="18.5"/>
    <n v="2.5"/>
    <n v="29.889999999999997"/>
    <x v="2"/>
  </r>
  <r>
    <n v="14"/>
    <x v="14"/>
    <x v="0"/>
    <n v="0"/>
    <n v="0"/>
    <n v="2"/>
    <m/>
    <m/>
    <m/>
    <x v="2"/>
  </r>
  <r>
    <n v="15"/>
    <x v="0"/>
    <x v="0"/>
    <n v="0"/>
    <n v="0"/>
    <n v="1"/>
    <m/>
    <m/>
    <m/>
    <x v="3"/>
  </r>
  <r>
    <n v="15"/>
    <x v="1"/>
    <x v="42"/>
    <n v="4"/>
    <n v="3"/>
    <n v="13"/>
    <n v="3.25"/>
    <n v="0.75"/>
    <n v="43.323333333333331"/>
    <x v="3"/>
  </r>
  <r>
    <n v="15"/>
    <x v="2"/>
    <x v="43"/>
    <n v="2"/>
    <n v="3"/>
    <n v="27"/>
    <n v="13.5"/>
    <n v="1.5"/>
    <n v="42.656666666666666"/>
    <x v="3"/>
  </r>
  <r>
    <n v="15"/>
    <x v="3"/>
    <x v="44"/>
    <n v="17"/>
    <n v="34"/>
    <n v="45"/>
    <n v="2.6470588235294117"/>
    <n v="2"/>
    <n v="42.415294117647058"/>
    <x v="3"/>
  </r>
  <r>
    <n v="15"/>
    <x v="4"/>
    <x v="45"/>
    <n v="15"/>
    <n v="24"/>
    <n v="43"/>
    <n v="2.8666666666666667"/>
    <n v="1.6"/>
    <n v="50.029166666666669"/>
    <x v="3"/>
  </r>
  <r>
    <n v="15"/>
    <x v="5"/>
    <x v="46"/>
    <n v="24"/>
    <n v="41"/>
    <n v="74"/>
    <n v="3.0833333333333335"/>
    <n v="1.7083333333333333"/>
    <n v="47.766829268292682"/>
    <x v="3"/>
  </r>
  <r>
    <n v="15"/>
    <x v="6"/>
    <x v="47"/>
    <n v="11"/>
    <n v="25"/>
    <n v="44"/>
    <n v="4"/>
    <n v="2.2727272727272729"/>
    <n v="34.671199999999999"/>
    <x v="3"/>
  </r>
  <r>
    <n v="15"/>
    <x v="7"/>
    <x v="48"/>
    <n v="14"/>
    <n v="30"/>
    <n v="51"/>
    <n v="3.6428571428571428"/>
    <n v="2.1428571428571428"/>
    <n v="53.986666666666665"/>
    <x v="3"/>
  </r>
  <r>
    <n v="15"/>
    <x v="8"/>
    <x v="49"/>
    <n v="17"/>
    <n v="35"/>
    <n v="53"/>
    <n v="3.1176470588235294"/>
    <n v="2.0588235294117645"/>
    <n v="44.417428571428566"/>
    <x v="3"/>
  </r>
  <r>
    <n v="15"/>
    <x v="9"/>
    <x v="50"/>
    <n v="8"/>
    <n v="13"/>
    <n v="35"/>
    <n v="4.375"/>
    <n v="1.625"/>
    <n v="39.910769230769233"/>
    <x v="3"/>
  </r>
  <r>
    <n v="15"/>
    <x v="10"/>
    <x v="51"/>
    <n v="14"/>
    <n v="25"/>
    <n v="28"/>
    <n v="2"/>
    <n v="1.7857142857142858"/>
    <n v="56.6492"/>
    <x v="3"/>
  </r>
  <r>
    <n v="15"/>
    <x v="11"/>
    <x v="52"/>
    <n v="4"/>
    <n v="6"/>
    <n v="16"/>
    <n v="4"/>
    <n v="1.5"/>
    <n v="51.488333333333337"/>
    <x v="3"/>
  </r>
  <r>
    <n v="15"/>
    <x v="12"/>
    <x v="53"/>
    <n v="7"/>
    <n v="14"/>
    <n v="31"/>
    <n v="4.4285714285714288"/>
    <n v="2"/>
    <n v="39.807857142857138"/>
    <x v="3"/>
  </r>
  <r>
    <n v="15"/>
    <x v="13"/>
    <x v="54"/>
    <n v="6"/>
    <n v="8"/>
    <n v="24"/>
    <n v="4"/>
    <n v="1.3333333333333333"/>
    <n v="41.737499999999997"/>
    <x v="3"/>
  </r>
  <r>
    <n v="15"/>
    <x v="14"/>
    <x v="55"/>
    <n v="2"/>
    <n v="6"/>
    <n v="0"/>
    <n v="0"/>
    <n v="3"/>
    <n v="27.008333333333336"/>
    <x v="3"/>
  </r>
  <r>
    <n v="18"/>
    <x v="19"/>
    <x v="56"/>
    <n v="1"/>
    <n v="2"/>
    <n v="0"/>
    <n v="0"/>
    <n v="2"/>
    <n v="45.984999999999999"/>
    <x v="0"/>
  </r>
  <r>
    <n v="18"/>
    <x v="16"/>
    <x v="0"/>
    <n v="0"/>
    <n v="0"/>
    <n v="1"/>
    <m/>
    <m/>
    <m/>
    <x v="0"/>
  </r>
  <r>
    <n v="18"/>
    <x v="17"/>
    <x v="0"/>
    <n v="0"/>
    <n v="0"/>
    <n v="1"/>
    <m/>
    <m/>
    <m/>
    <x v="0"/>
  </r>
  <r>
    <n v="18"/>
    <x v="18"/>
    <x v="57"/>
    <n v="3"/>
    <n v="9"/>
    <n v="13"/>
    <n v="4.333333333333333"/>
    <n v="3"/>
    <n v="29.924444444444443"/>
    <x v="0"/>
  </r>
  <r>
    <n v="18"/>
    <x v="0"/>
    <x v="58"/>
    <n v="5"/>
    <n v="10"/>
    <n v="13"/>
    <n v="2.6"/>
    <n v="2"/>
    <n v="35.088999999999999"/>
    <x v="0"/>
  </r>
  <r>
    <n v="18"/>
    <x v="1"/>
    <x v="59"/>
    <n v="10"/>
    <n v="20"/>
    <n v="34"/>
    <n v="3.4"/>
    <n v="2"/>
    <n v="34.384500000000003"/>
    <x v="0"/>
  </r>
  <r>
    <n v="18"/>
    <x v="2"/>
    <x v="60"/>
    <n v="22"/>
    <n v="44"/>
    <n v="62"/>
    <n v="2.8181818181818183"/>
    <n v="2"/>
    <n v="48.940909090909095"/>
    <x v="0"/>
  </r>
  <r>
    <n v="18"/>
    <x v="3"/>
    <x v="61"/>
    <n v="20"/>
    <n v="40"/>
    <n v="78"/>
    <n v="3.9"/>
    <n v="2"/>
    <n v="44.162999999999997"/>
    <x v="0"/>
  </r>
  <r>
    <n v="18"/>
    <x v="4"/>
    <x v="62"/>
    <n v="33"/>
    <n v="64"/>
    <n v="96"/>
    <n v="2.9090909090909092"/>
    <n v="1.9393939393939394"/>
    <n v="48.113906249999999"/>
    <x v="0"/>
  </r>
  <r>
    <n v="18"/>
    <x v="5"/>
    <x v="63"/>
    <n v="25"/>
    <n v="48"/>
    <n v="103"/>
    <n v="4.12"/>
    <n v="1.92"/>
    <n v="47.370416666666671"/>
    <x v="0"/>
  </r>
  <r>
    <n v="18"/>
    <x v="6"/>
    <x v="64"/>
    <n v="34"/>
    <n v="81"/>
    <n v="95"/>
    <n v="2.7941176470588234"/>
    <n v="2.3823529411764706"/>
    <n v="47.625802469135806"/>
    <x v="0"/>
  </r>
  <r>
    <n v="18"/>
    <x v="7"/>
    <x v="65"/>
    <n v="27"/>
    <n v="48"/>
    <n v="97"/>
    <n v="3.5925925925925926"/>
    <n v="1.7777777777777777"/>
    <n v="42.907708333333339"/>
    <x v="0"/>
  </r>
  <r>
    <n v="18"/>
    <x v="8"/>
    <x v="66"/>
    <n v="30"/>
    <n v="54"/>
    <n v="102"/>
    <n v="3.4"/>
    <n v="1.8"/>
    <n v="50.812962962962963"/>
    <x v="0"/>
  </r>
  <r>
    <n v="18"/>
    <x v="9"/>
    <x v="67"/>
    <n v="24"/>
    <n v="48"/>
    <n v="71"/>
    <n v="2.9583333333333335"/>
    <n v="2"/>
    <n v="53.338124999999998"/>
    <x v="0"/>
  </r>
  <r>
    <n v="18"/>
    <x v="10"/>
    <x v="68"/>
    <n v="13"/>
    <n v="24"/>
    <n v="51"/>
    <n v="3.9230769230769229"/>
    <n v="1.8461538461538463"/>
    <n v="69.135833333333338"/>
    <x v="0"/>
  </r>
  <r>
    <n v="18"/>
    <x v="11"/>
    <x v="69"/>
    <n v="23"/>
    <n v="61"/>
    <n v="66"/>
    <n v="2.8695652173913042"/>
    <n v="2.652173913043478"/>
    <n v="35.769999999999996"/>
    <x v="0"/>
  </r>
  <r>
    <n v="18"/>
    <x v="12"/>
    <x v="70"/>
    <n v="12"/>
    <n v="28"/>
    <n v="35"/>
    <n v="2.9166666666666665"/>
    <n v="2.3333333333333335"/>
    <n v="43.076071428571431"/>
    <x v="0"/>
  </r>
  <r>
    <n v="18"/>
    <x v="13"/>
    <x v="71"/>
    <n v="6"/>
    <n v="10"/>
    <n v="17"/>
    <n v="2.8333333333333335"/>
    <n v="1.6666666666666667"/>
    <n v="43.989999999999995"/>
    <x v="0"/>
  </r>
  <r>
    <n v="18"/>
    <x v="14"/>
    <x v="72"/>
    <n v="1"/>
    <n v="1"/>
    <n v="6"/>
    <n v="6"/>
    <n v="1"/>
    <n v="74.989999999999995"/>
    <x v="0"/>
  </r>
  <r>
    <n v="20"/>
    <x v="16"/>
    <x v="0"/>
    <n v="0"/>
    <n v="0"/>
    <n v="1"/>
    <m/>
    <m/>
    <m/>
    <x v="1"/>
  </r>
  <r>
    <n v="20"/>
    <x v="17"/>
    <x v="0"/>
    <n v="0"/>
    <n v="0"/>
    <n v="1"/>
    <m/>
    <m/>
    <m/>
    <x v="1"/>
  </r>
  <r>
    <n v="20"/>
    <x v="18"/>
    <x v="0"/>
    <n v="0"/>
    <n v="0"/>
    <n v="5"/>
    <m/>
    <m/>
    <m/>
    <x v="1"/>
  </r>
  <r>
    <n v="20"/>
    <x v="0"/>
    <x v="73"/>
    <n v="6"/>
    <n v="13"/>
    <n v="31"/>
    <n v="5.166666666666667"/>
    <n v="2.1666666666666665"/>
    <n v="40.311538461538461"/>
    <x v="1"/>
  </r>
  <r>
    <n v="20"/>
    <x v="1"/>
    <x v="74"/>
    <n v="9"/>
    <n v="15"/>
    <n v="112"/>
    <n v="12.444444444444445"/>
    <n v="1.6666666666666667"/>
    <n v="38.990666666666669"/>
    <x v="1"/>
  </r>
  <r>
    <n v="20"/>
    <x v="2"/>
    <x v="75"/>
    <n v="20"/>
    <n v="34"/>
    <n v="180"/>
    <n v="9"/>
    <n v="1.7"/>
    <n v="48.305588235294124"/>
    <x v="1"/>
  </r>
  <r>
    <n v="20"/>
    <x v="3"/>
    <x v="76"/>
    <n v="23"/>
    <n v="32"/>
    <n v="279"/>
    <n v="12.130434782608695"/>
    <n v="1.3913043478260869"/>
    <n v="50.158749999999998"/>
    <x v="1"/>
  </r>
  <r>
    <n v="20"/>
    <x v="4"/>
    <x v="77"/>
    <n v="34"/>
    <n v="61"/>
    <n v="323"/>
    <n v="9.5"/>
    <n v="1.7941176470588236"/>
    <n v="49.114590163934423"/>
    <x v="1"/>
  </r>
  <r>
    <n v="20"/>
    <x v="5"/>
    <x v="78"/>
    <n v="37"/>
    <n v="57"/>
    <n v="307"/>
    <n v="8.2972972972972965"/>
    <n v="1.5405405405405406"/>
    <n v="51.256842105263154"/>
    <x v="1"/>
  </r>
  <r>
    <n v="20"/>
    <x v="6"/>
    <x v="79"/>
    <n v="37"/>
    <n v="67"/>
    <n v="408"/>
    <n v="11.027027027027026"/>
    <n v="1.8108108108108107"/>
    <n v="40.934477611940302"/>
    <x v="1"/>
  </r>
  <r>
    <n v="20"/>
    <x v="7"/>
    <x v="80"/>
    <n v="60"/>
    <n v="105"/>
    <n v="382"/>
    <n v="6.3666666666666663"/>
    <n v="1.75"/>
    <n v="48.427428571428571"/>
    <x v="1"/>
  </r>
  <r>
    <n v="20"/>
    <x v="8"/>
    <x v="81"/>
    <n v="41"/>
    <n v="63"/>
    <n v="290"/>
    <n v="7.0731707317073171"/>
    <n v="1.5365853658536586"/>
    <n v="47.007460317460314"/>
    <x v="1"/>
  </r>
  <r>
    <n v="20"/>
    <x v="9"/>
    <x v="82"/>
    <n v="38"/>
    <n v="61"/>
    <n v="264"/>
    <n v="6.9473684210526319"/>
    <n v="1.6052631578947369"/>
    <n v="46.11262295081967"/>
    <x v="1"/>
  </r>
  <r>
    <n v="20"/>
    <x v="10"/>
    <x v="83"/>
    <n v="23"/>
    <n v="30"/>
    <n v="159"/>
    <n v="6.9130434782608692"/>
    <n v="1.3043478260869565"/>
    <n v="56.622"/>
    <x v="1"/>
  </r>
  <r>
    <n v="20"/>
    <x v="11"/>
    <x v="84"/>
    <n v="16"/>
    <n v="24"/>
    <n v="168"/>
    <n v="10.5"/>
    <n v="1.5"/>
    <n v="35.760833333333331"/>
    <x v="1"/>
  </r>
  <r>
    <n v="20"/>
    <x v="12"/>
    <x v="85"/>
    <n v="11"/>
    <n v="19"/>
    <n v="61"/>
    <n v="5.5454545454545459"/>
    <n v="1.7272727272727273"/>
    <n v="41.462105263157895"/>
    <x v="1"/>
  </r>
  <r>
    <n v="20"/>
    <x v="13"/>
    <x v="86"/>
    <n v="4"/>
    <n v="9"/>
    <n v="20"/>
    <n v="5"/>
    <n v="2.25"/>
    <n v="35.198888888888888"/>
    <x v="1"/>
  </r>
  <r>
    <n v="20"/>
    <x v="14"/>
    <x v="0"/>
    <n v="0"/>
    <n v="0"/>
    <n v="1"/>
    <m/>
    <m/>
    <m/>
    <x v="1"/>
  </r>
  <r>
    <n v="22"/>
    <x v="18"/>
    <x v="0"/>
    <n v="0"/>
    <n v="0"/>
    <n v="3"/>
    <m/>
    <m/>
    <m/>
    <x v="2"/>
  </r>
  <r>
    <n v="22"/>
    <x v="0"/>
    <x v="87"/>
    <n v="23"/>
    <n v="36"/>
    <n v="186"/>
    <n v="8.0869565217391308"/>
    <n v="1.5652173913043479"/>
    <n v="51.391666666666666"/>
    <x v="2"/>
  </r>
  <r>
    <n v="22"/>
    <x v="1"/>
    <x v="88"/>
    <n v="25"/>
    <n v="46"/>
    <n v="304"/>
    <n v="12.16"/>
    <n v="1.84"/>
    <n v="52.298260869565212"/>
    <x v="2"/>
  </r>
  <r>
    <n v="22"/>
    <x v="2"/>
    <x v="89"/>
    <n v="39"/>
    <n v="73"/>
    <n v="309"/>
    <n v="7.9230769230769234"/>
    <n v="1.8717948717948718"/>
    <n v="45.895890410958906"/>
    <x v="2"/>
  </r>
  <r>
    <n v="22"/>
    <x v="3"/>
    <x v="90"/>
    <n v="46"/>
    <n v="81"/>
    <n v="380"/>
    <n v="8.2608695652173907"/>
    <n v="1.7608695652173914"/>
    <n v="48.651975308641973"/>
    <x v="2"/>
  </r>
  <r>
    <n v="22"/>
    <x v="4"/>
    <x v="91"/>
    <n v="33"/>
    <n v="59"/>
    <n v="362"/>
    <n v="10.969696969696969"/>
    <n v="1.7878787878787878"/>
    <n v="47.609661016949147"/>
    <x v="2"/>
  </r>
  <r>
    <n v="22"/>
    <x v="5"/>
    <x v="92"/>
    <n v="40"/>
    <n v="71"/>
    <n v="405"/>
    <n v="10.125"/>
    <n v="1.7749999999999999"/>
    <n v="47.981690140845068"/>
    <x v="2"/>
  </r>
  <r>
    <n v="22"/>
    <x v="6"/>
    <x v="93"/>
    <n v="49"/>
    <n v="78"/>
    <n v="451"/>
    <n v="9.204081632653061"/>
    <n v="1.5918367346938775"/>
    <n v="50.528846153846153"/>
    <x v="2"/>
  </r>
  <r>
    <n v="22"/>
    <x v="7"/>
    <x v="94"/>
    <n v="41"/>
    <n v="61"/>
    <n v="367"/>
    <n v="8.9512195121951219"/>
    <n v="1.4878048780487805"/>
    <n v="54.340819672131147"/>
    <x v="2"/>
  </r>
  <r>
    <n v="22"/>
    <x v="8"/>
    <x v="95"/>
    <n v="40"/>
    <n v="71"/>
    <n v="384"/>
    <n v="9.6"/>
    <n v="1.7749999999999999"/>
    <n v="50.948732394366196"/>
    <x v="2"/>
  </r>
  <r>
    <n v="22"/>
    <x v="9"/>
    <x v="96"/>
    <n v="55"/>
    <n v="106"/>
    <n v="358"/>
    <n v="6.5090909090909088"/>
    <n v="1.9272727272727272"/>
    <n v="45.476509433962264"/>
    <x v="2"/>
  </r>
  <r>
    <n v="22"/>
    <x v="10"/>
    <x v="97"/>
    <n v="34"/>
    <n v="67"/>
    <n v="285"/>
    <n v="8.382352941176471"/>
    <n v="1.9705882352941178"/>
    <n v="51.360597014925368"/>
    <x v="2"/>
  </r>
  <r>
    <n v="22"/>
    <x v="11"/>
    <x v="98"/>
    <n v="35"/>
    <n v="58"/>
    <n v="238"/>
    <n v="6.8"/>
    <n v="1.6571428571428573"/>
    <n v="50.764137931034483"/>
    <x v="2"/>
  </r>
  <r>
    <n v="22"/>
    <x v="12"/>
    <x v="99"/>
    <n v="20"/>
    <n v="38"/>
    <n v="157"/>
    <n v="7.85"/>
    <n v="1.9"/>
    <n v="45.307631578947372"/>
    <x v="2"/>
  </r>
  <r>
    <n v="22"/>
    <x v="13"/>
    <x v="100"/>
    <n v="10"/>
    <n v="22"/>
    <n v="101"/>
    <n v="10.1"/>
    <n v="2.2000000000000002"/>
    <n v="40.44227272727273"/>
    <x v="2"/>
  </r>
  <r>
    <n v="22"/>
    <x v="14"/>
    <x v="101"/>
    <n v="1"/>
    <n v="3"/>
    <n v="1"/>
    <n v="1"/>
    <n v="3"/>
    <n v="9.7433333333333341"/>
    <x v="2"/>
  </r>
  <r>
    <n v="22"/>
    <x v="20"/>
    <x v="102"/>
    <n v="1"/>
    <n v="2"/>
    <n v="0"/>
    <n v="0"/>
    <n v="2"/>
    <n v="37.49"/>
    <x v="2"/>
  </r>
  <r>
    <n v="23"/>
    <x v="0"/>
    <x v="103"/>
    <n v="1"/>
    <n v="-1"/>
    <n v="2"/>
    <n v="2"/>
    <n v="-1"/>
    <n v="69.989999999999995"/>
    <x v="3"/>
  </r>
  <r>
    <n v="23"/>
    <x v="1"/>
    <x v="104"/>
    <n v="6"/>
    <n v="9"/>
    <n v="18"/>
    <n v="3"/>
    <n v="1.5"/>
    <n v="46.413333333333334"/>
    <x v="3"/>
  </r>
  <r>
    <n v="23"/>
    <x v="2"/>
    <x v="105"/>
    <n v="10"/>
    <n v="16"/>
    <n v="23"/>
    <n v="2.2999999999999998"/>
    <n v="1.6"/>
    <n v="49.769374999999997"/>
    <x v="3"/>
  </r>
  <r>
    <n v="23"/>
    <x v="3"/>
    <x v="106"/>
    <n v="4"/>
    <n v="8"/>
    <n v="36"/>
    <n v="9"/>
    <n v="2"/>
    <n v="50.926250000000003"/>
    <x v="3"/>
  </r>
  <r>
    <n v="23"/>
    <x v="4"/>
    <x v="107"/>
    <n v="14"/>
    <n v="23"/>
    <n v="47"/>
    <n v="3.3571428571428572"/>
    <n v="1.6428571428571428"/>
    <n v="46.716521739130435"/>
    <x v="3"/>
  </r>
  <r>
    <n v="23"/>
    <x v="5"/>
    <x v="108"/>
    <n v="26"/>
    <n v="47"/>
    <n v="66"/>
    <n v="2.5384615384615383"/>
    <n v="1.8076923076923077"/>
    <n v="47.005531914893623"/>
    <x v="3"/>
  </r>
  <r>
    <n v="23"/>
    <x v="6"/>
    <x v="109"/>
    <n v="13"/>
    <n v="19"/>
    <n v="49"/>
    <n v="3.7692307692307692"/>
    <n v="1.4615384615384615"/>
    <n v="47.556842105263158"/>
    <x v="3"/>
  </r>
  <r>
    <n v="23"/>
    <x v="7"/>
    <x v="110"/>
    <n v="22"/>
    <n v="44"/>
    <n v="70"/>
    <n v="3.1818181818181817"/>
    <n v="2"/>
    <n v="49.233863636363637"/>
    <x v="3"/>
  </r>
  <r>
    <n v="23"/>
    <x v="8"/>
    <x v="111"/>
    <n v="17"/>
    <n v="28"/>
    <n v="31"/>
    <n v="1.8235294117647058"/>
    <n v="1.6470588235294117"/>
    <n v="49.211071428571429"/>
    <x v="3"/>
  </r>
  <r>
    <n v="23"/>
    <x v="9"/>
    <x v="112"/>
    <n v="13"/>
    <n v="23"/>
    <n v="35"/>
    <n v="2.6923076923076925"/>
    <n v="1.7692307692307692"/>
    <n v="44.780869565217394"/>
    <x v="3"/>
  </r>
  <r>
    <n v="23"/>
    <x v="10"/>
    <x v="113"/>
    <n v="11"/>
    <n v="24"/>
    <n v="32"/>
    <n v="2.9090909090909092"/>
    <n v="2.1818181818181817"/>
    <n v="42.240416666666668"/>
    <x v="3"/>
  </r>
  <r>
    <n v="23"/>
    <x v="11"/>
    <x v="114"/>
    <n v="8"/>
    <n v="17"/>
    <n v="22"/>
    <n v="2.75"/>
    <n v="2.125"/>
    <n v="43.50764705882353"/>
    <x v="3"/>
  </r>
  <r>
    <n v="23"/>
    <x v="12"/>
    <x v="115"/>
    <n v="7"/>
    <n v="12"/>
    <n v="19"/>
    <n v="2.7142857142857144"/>
    <n v="1.7142857142857142"/>
    <n v="62.073333333333331"/>
    <x v="3"/>
  </r>
  <r>
    <n v="23"/>
    <x v="13"/>
    <x v="116"/>
    <n v="10"/>
    <n v="16"/>
    <n v="18"/>
    <n v="1.8"/>
    <n v="1.6"/>
    <n v="40.848750000000003"/>
    <x v="3"/>
  </r>
  <r>
    <n v="23"/>
    <x v="14"/>
    <x v="117"/>
    <n v="1"/>
    <n v="2"/>
    <n v="0"/>
    <n v="0"/>
    <n v="2"/>
    <n v="27.48"/>
    <x v="3"/>
  </r>
  <r>
    <n v="25"/>
    <x v="17"/>
    <x v="0"/>
    <n v="0"/>
    <n v="0"/>
    <n v="1"/>
    <m/>
    <m/>
    <m/>
    <x v="0"/>
  </r>
  <r>
    <n v="25"/>
    <x v="18"/>
    <x v="0"/>
    <n v="0"/>
    <n v="0"/>
    <n v="1"/>
    <m/>
    <m/>
    <m/>
    <x v="0"/>
  </r>
  <r>
    <n v="25"/>
    <x v="0"/>
    <x v="0"/>
    <n v="0"/>
    <n v="0"/>
    <n v="7"/>
    <m/>
    <m/>
    <m/>
    <x v="0"/>
  </r>
  <r>
    <n v="25"/>
    <x v="1"/>
    <x v="118"/>
    <n v="6"/>
    <n v="14"/>
    <n v="30"/>
    <n v="5"/>
    <n v="2.3333333333333335"/>
    <n v="48.382857142857141"/>
    <x v="0"/>
  </r>
  <r>
    <n v="25"/>
    <x v="2"/>
    <x v="119"/>
    <n v="3"/>
    <n v="6"/>
    <n v="17"/>
    <n v="5.666666666666667"/>
    <n v="2"/>
    <n v="35.031666666666666"/>
    <x v="0"/>
  </r>
  <r>
    <n v="25"/>
    <x v="3"/>
    <x v="120"/>
    <n v="15"/>
    <n v="20"/>
    <n v="38"/>
    <n v="2.5333333333333332"/>
    <n v="1.3333333333333333"/>
    <n v="37.795499999999997"/>
    <x v="0"/>
  </r>
  <r>
    <n v="25"/>
    <x v="4"/>
    <x v="121"/>
    <n v="9"/>
    <n v="16"/>
    <n v="52"/>
    <n v="5.7777777777777777"/>
    <n v="1.7777777777777777"/>
    <n v="50.458125000000003"/>
    <x v="0"/>
  </r>
  <r>
    <n v="25"/>
    <x v="5"/>
    <x v="122"/>
    <n v="14"/>
    <n v="31"/>
    <n v="47"/>
    <n v="3.3571428571428572"/>
    <n v="2.2142857142857144"/>
    <n v="41.536774193548389"/>
    <x v="0"/>
  </r>
  <r>
    <n v="25"/>
    <x v="6"/>
    <x v="123"/>
    <n v="10"/>
    <n v="13"/>
    <n v="58"/>
    <n v="5.8"/>
    <n v="1.3"/>
    <n v="54.296923076923079"/>
    <x v="0"/>
  </r>
  <r>
    <n v="25"/>
    <x v="7"/>
    <x v="124"/>
    <n v="17"/>
    <n v="34"/>
    <n v="65"/>
    <n v="3.8235294117647061"/>
    <n v="2"/>
    <n v="37.549705882352946"/>
    <x v="0"/>
  </r>
  <r>
    <n v="25"/>
    <x v="8"/>
    <x v="125"/>
    <n v="18"/>
    <n v="33"/>
    <n v="41"/>
    <n v="2.2777777777777777"/>
    <n v="1.8333333333333333"/>
    <n v="50.50151515151515"/>
    <x v="0"/>
  </r>
  <r>
    <n v="25"/>
    <x v="9"/>
    <x v="126"/>
    <n v="11"/>
    <n v="18"/>
    <n v="40"/>
    <n v="3.6363636363636362"/>
    <n v="1.6363636363636365"/>
    <n v="40.273333333333333"/>
    <x v="0"/>
  </r>
  <r>
    <n v="25"/>
    <x v="10"/>
    <x v="127"/>
    <n v="20"/>
    <n v="35"/>
    <n v="52"/>
    <n v="2.6"/>
    <n v="1.75"/>
    <n v="47.933428571428571"/>
    <x v="0"/>
  </r>
  <r>
    <n v="25"/>
    <x v="11"/>
    <x v="128"/>
    <n v="12"/>
    <n v="22"/>
    <n v="39"/>
    <n v="3.25"/>
    <n v="1.8333333333333333"/>
    <n v="39.386363636363633"/>
    <x v="0"/>
  </r>
  <r>
    <n v="25"/>
    <x v="12"/>
    <x v="129"/>
    <n v="5"/>
    <n v="10"/>
    <n v="7"/>
    <n v="1.4"/>
    <n v="2"/>
    <n v="51.737000000000002"/>
    <x v="0"/>
  </r>
  <r>
    <n v="25"/>
    <x v="13"/>
    <x v="130"/>
    <n v="2"/>
    <n v="4"/>
    <n v="22"/>
    <n v="11"/>
    <n v="2"/>
    <n v="51.24"/>
    <x v="0"/>
  </r>
  <r>
    <n v="25"/>
    <x v="14"/>
    <x v="0"/>
    <n v="0"/>
    <n v="0"/>
    <n v="2"/>
    <m/>
    <m/>
    <m/>
    <x v="0"/>
  </r>
  <r>
    <n v="26"/>
    <x v="17"/>
    <x v="0"/>
    <n v="0"/>
    <n v="0"/>
    <n v="1"/>
    <m/>
    <m/>
    <m/>
    <x v="1"/>
  </r>
  <r>
    <n v="26"/>
    <x v="18"/>
    <x v="0"/>
    <n v="0"/>
    <n v="0"/>
    <n v="2"/>
    <m/>
    <m/>
    <m/>
    <x v="1"/>
  </r>
  <r>
    <n v="26"/>
    <x v="0"/>
    <x v="131"/>
    <n v="3"/>
    <n v="5"/>
    <n v="12"/>
    <n v="4"/>
    <n v="1.6666666666666667"/>
    <n v="60.989999999999995"/>
    <x v="1"/>
  </r>
  <r>
    <n v="26"/>
    <x v="1"/>
    <x v="132"/>
    <n v="8"/>
    <n v="9"/>
    <n v="15"/>
    <n v="1.875"/>
    <n v="1.125"/>
    <n v="49.716666666666669"/>
    <x v="1"/>
  </r>
  <r>
    <n v="26"/>
    <x v="2"/>
    <x v="133"/>
    <n v="3"/>
    <n v="3"/>
    <n v="33"/>
    <n v="11"/>
    <n v="1"/>
    <n v="56.656666666666666"/>
    <x v="1"/>
  </r>
  <r>
    <n v="26"/>
    <x v="3"/>
    <x v="134"/>
    <n v="18"/>
    <n v="30"/>
    <n v="50"/>
    <n v="2.7777777777777777"/>
    <n v="1.6666666666666667"/>
    <n v="49.489000000000004"/>
    <x v="1"/>
  </r>
  <r>
    <n v="26"/>
    <x v="4"/>
    <x v="135"/>
    <n v="11"/>
    <n v="18"/>
    <n v="45"/>
    <n v="4.0909090909090908"/>
    <n v="1.6363636363636365"/>
    <n v="36.461111111111109"/>
    <x v="1"/>
  </r>
  <r>
    <n v="26"/>
    <x v="5"/>
    <x v="136"/>
    <n v="20"/>
    <n v="35"/>
    <n v="70"/>
    <n v="3.5"/>
    <n v="1.75"/>
    <n v="42.105428571428575"/>
    <x v="1"/>
  </r>
  <r>
    <n v="26"/>
    <x v="6"/>
    <x v="137"/>
    <n v="21"/>
    <n v="32"/>
    <n v="80"/>
    <n v="3.8095238095238093"/>
    <n v="1.5238095238095237"/>
    <n v="50.38"/>
    <x v="1"/>
  </r>
  <r>
    <n v="26"/>
    <x v="7"/>
    <x v="138"/>
    <n v="26"/>
    <n v="45"/>
    <n v="100"/>
    <n v="3.8461538461538463"/>
    <n v="1.7307692307692308"/>
    <n v="50.749333333333325"/>
    <x v="1"/>
  </r>
  <r>
    <n v="26"/>
    <x v="8"/>
    <x v="139"/>
    <n v="27"/>
    <n v="71"/>
    <n v="94"/>
    <n v="3.4814814814814814"/>
    <n v="2.6296296296296298"/>
    <n v="47.523380281690137"/>
    <x v="1"/>
  </r>
  <r>
    <n v="26"/>
    <x v="9"/>
    <x v="140"/>
    <n v="26"/>
    <n v="50"/>
    <n v="73"/>
    <n v="2.8076923076923075"/>
    <n v="1.9230769230769231"/>
    <n v="45.067599999999999"/>
    <x v="1"/>
  </r>
  <r>
    <n v="26"/>
    <x v="10"/>
    <x v="141"/>
    <n v="18"/>
    <n v="50"/>
    <n v="62"/>
    <n v="3.4444444444444446"/>
    <n v="2.7777777777777777"/>
    <n v="44.569799999999994"/>
    <x v="1"/>
  </r>
  <r>
    <n v="26"/>
    <x v="11"/>
    <x v="142"/>
    <n v="13"/>
    <n v="26"/>
    <n v="53"/>
    <n v="4.0769230769230766"/>
    <n v="2"/>
    <n v="49.545769230769231"/>
    <x v="1"/>
  </r>
  <r>
    <n v="26"/>
    <x v="12"/>
    <x v="143"/>
    <n v="11"/>
    <n v="27"/>
    <n v="39"/>
    <n v="3.5454545454545454"/>
    <n v="2.4545454545454546"/>
    <n v="43.209259259259262"/>
    <x v="1"/>
  </r>
  <r>
    <n v="26"/>
    <x v="13"/>
    <x v="144"/>
    <n v="4"/>
    <n v="10"/>
    <n v="9"/>
    <n v="2.25"/>
    <n v="2.5"/>
    <n v="45.237000000000002"/>
    <x v="1"/>
  </r>
  <r>
    <n v="26"/>
    <x v="14"/>
    <x v="145"/>
    <n v="1"/>
    <n v="1"/>
    <n v="3"/>
    <n v="3"/>
    <n v="1"/>
    <n v="59.99"/>
    <x v="1"/>
  </r>
  <r>
    <n v="27"/>
    <x v="16"/>
    <x v="0"/>
    <n v="0"/>
    <n v="0"/>
    <n v="1"/>
    <m/>
    <m/>
    <m/>
    <x v="2"/>
  </r>
  <r>
    <n v="27"/>
    <x v="18"/>
    <x v="146"/>
    <n v="8"/>
    <n v="13"/>
    <n v="157"/>
    <n v="19.625"/>
    <n v="1.625"/>
    <n v="54.988461538461543"/>
    <x v="2"/>
  </r>
  <r>
    <n v="27"/>
    <x v="0"/>
    <x v="147"/>
    <n v="27"/>
    <n v="32"/>
    <n v="247"/>
    <n v="9.1481481481481488"/>
    <n v="1.1851851851851851"/>
    <n v="52.833125000000003"/>
    <x v="2"/>
  </r>
  <r>
    <n v="27"/>
    <x v="1"/>
    <x v="148"/>
    <n v="25"/>
    <n v="40"/>
    <n v="259"/>
    <n v="10.36"/>
    <n v="1.6"/>
    <n v="48.651499999999999"/>
    <x v="2"/>
  </r>
  <r>
    <n v="27"/>
    <x v="2"/>
    <x v="149"/>
    <n v="25"/>
    <n v="35"/>
    <n v="312"/>
    <n v="12.48"/>
    <n v="1.4"/>
    <n v="58.847999999999992"/>
    <x v="2"/>
  </r>
  <r>
    <n v="27"/>
    <x v="3"/>
    <x v="150"/>
    <n v="31"/>
    <n v="57"/>
    <n v="372"/>
    <n v="12"/>
    <n v="1.8387096774193548"/>
    <n v="47.968245614035091"/>
    <x v="2"/>
  </r>
  <r>
    <n v="27"/>
    <x v="4"/>
    <x v="151"/>
    <n v="32"/>
    <n v="56"/>
    <n v="372"/>
    <n v="11.625"/>
    <n v="1.75"/>
    <n v="45.191250000000004"/>
    <x v="2"/>
  </r>
  <r>
    <n v="27"/>
    <x v="5"/>
    <x v="152"/>
    <n v="48"/>
    <n v="74"/>
    <n v="459"/>
    <n v="9.5625"/>
    <n v="1.5416666666666667"/>
    <n v="53.135135135135137"/>
    <x v="2"/>
  </r>
  <r>
    <n v="27"/>
    <x v="6"/>
    <x v="153"/>
    <n v="48"/>
    <n v="73"/>
    <n v="431"/>
    <n v="8.9791666666666661"/>
    <n v="1.5208333333333333"/>
    <n v="52.997671232876712"/>
    <x v="2"/>
  </r>
  <r>
    <n v="27"/>
    <x v="7"/>
    <x v="154"/>
    <n v="38"/>
    <n v="54"/>
    <n v="453"/>
    <n v="11.921052631578947"/>
    <n v="1.4210526315789473"/>
    <n v="53.646666666666668"/>
    <x v="2"/>
  </r>
  <r>
    <n v="27"/>
    <x v="8"/>
    <x v="155"/>
    <n v="37"/>
    <n v="59"/>
    <n v="380"/>
    <n v="10.27027027027027"/>
    <n v="1.5945945945945945"/>
    <n v="47.242033898305088"/>
    <x v="2"/>
  </r>
  <r>
    <n v="27"/>
    <x v="9"/>
    <x v="156"/>
    <n v="32"/>
    <n v="54"/>
    <n v="371"/>
    <n v="11.59375"/>
    <n v="1.6875"/>
    <n v="55.112037037037041"/>
    <x v="2"/>
  </r>
  <r>
    <n v="27"/>
    <x v="10"/>
    <x v="157"/>
    <n v="27"/>
    <n v="42"/>
    <n v="299"/>
    <n v="11.074074074074074"/>
    <n v="1.5555555555555556"/>
    <n v="51.410476190476189"/>
    <x v="2"/>
  </r>
  <r>
    <n v="27"/>
    <x v="11"/>
    <x v="158"/>
    <n v="27"/>
    <n v="47"/>
    <n v="271"/>
    <n v="10.037037037037036"/>
    <n v="1.7407407407407407"/>
    <n v="57.33446808510638"/>
    <x v="2"/>
  </r>
  <r>
    <n v="27"/>
    <x v="12"/>
    <x v="159"/>
    <n v="26"/>
    <n v="42"/>
    <n v="160"/>
    <n v="6.1538461538461542"/>
    <n v="1.6153846153846154"/>
    <n v="51.032619047619043"/>
    <x v="2"/>
  </r>
  <r>
    <n v="27"/>
    <x v="13"/>
    <x v="160"/>
    <n v="15"/>
    <n v="24"/>
    <n v="105"/>
    <n v="7"/>
    <n v="1.6"/>
    <n v="48.406666666666666"/>
    <x v="2"/>
  </r>
  <r>
    <n v="29"/>
    <x v="21"/>
    <x v="161"/>
    <n v="1"/>
    <n v="1"/>
    <n v="0"/>
    <n v="0"/>
    <n v="1"/>
    <n v="69.05"/>
    <x v="3"/>
  </r>
  <r>
    <n v="29"/>
    <x v="17"/>
    <x v="0"/>
    <n v="0"/>
    <n v="0"/>
    <n v="4"/>
    <m/>
    <m/>
    <m/>
    <x v="3"/>
  </r>
  <r>
    <n v="29"/>
    <x v="18"/>
    <x v="162"/>
    <n v="2"/>
    <n v="3"/>
    <n v="61"/>
    <n v="30.5"/>
    <n v="1.5"/>
    <n v="14.326666666666666"/>
    <x v="3"/>
  </r>
  <r>
    <n v="29"/>
    <x v="0"/>
    <x v="163"/>
    <n v="3"/>
    <n v="5"/>
    <n v="103"/>
    <n v="34.333333333333336"/>
    <n v="1.6666666666666667"/>
    <n v="29.192"/>
    <x v="3"/>
  </r>
  <r>
    <n v="29"/>
    <x v="1"/>
    <x v="164"/>
    <n v="10"/>
    <n v="16"/>
    <n v="149"/>
    <n v="14.9"/>
    <n v="1.6"/>
    <n v="51.017499999999998"/>
    <x v="3"/>
  </r>
  <r>
    <n v="29"/>
    <x v="2"/>
    <x v="165"/>
    <n v="15"/>
    <n v="30"/>
    <n v="215"/>
    <n v="14.333333333333334"/>
    <n v="2"/>
    <n v="41.167999999999999"/>
    <x v="3"/>
  </r>
  <r>
    <n v="29"/>
    <x v="3"/>
    <x v="166"/>
    <n v="18"/>
    <n v="34"/>
    <n v="287"/>
    <n v="15.944444444444445"/>
    <n v="1.8888888888888888"/>
    <n v="45.21"/>
    <x v="3"/>
  </r>
  <r>
    <n v="29"/>
    <x v="4"/>
    <x v="167"/>
    <n v="28"/>
    <n v="43"/>
    <n v="290"/>
    <n v="10.357142857142858"/>
    <n v="1.5357142857142858"/>
    <n v="51.343720930232564"/>
    <x v="3"/>
  </r>
  <r>
    <n v="29"/>
    <x v="5"/>
    <x v="168"/>
    <n v="24"/>
    <n v="41"/>
    <n v="364"/>
    <n v="15.166666666666666"/>
    <n v="1.7083333333333333"/>
    <n v="50.268536585365858"/>
    <x v="3"/>
  </r>
  <r>
    <n v="29"/>
    <x v="6"/>
    <x v="169"/>
    <n v="40"/>
    <n v="71"/>
    <n v="412"/>
    <n v="10.3"/>
    <n v="1.7749999999999999"/>
    <n v="50.338450704225352"/>
    <x v="3"/>
  </r>
  <r>
    <n v="29"/>
    <x v="7"/>
    <x v="170"/>
    <n v="27"/>
    <n v="40"/>
    <n v="368"/>
    <n v="13.62962962962963"/>
    <n v="1.4814814814814814"/>
    <n v="47.021249999999995"/>
    <x v="3"/>
  </r>
  <r>
    <n v="29"/>
    <x v="8"/>
    <x v="171"/>
    <n v="45"/>
    <n v="87"/>
    <n v="338"/>
    <n v="7.5111111111111111"/>
    <n v="1.9333333333333333"/>
    <n v="54.662643678160919"/>
    <x v="3"/>
  </r>
  <r>
    <n v="29"/>
    <x v="9"/>
    <x v="172"/>
    <n v="31"/>
    <n v="40"/>
    <n v="298"/>
    <n v="9.612903225806452"/>
    <n v="1.2903225806451613"/>
    <n v="56.639750000000006"/>
    <x v="3"/>
  </r>
  <r>
    <n v="29"/>
    <x v="10"/>
    <x v="173"/>
    <n v="35"/>
    <n v="59"/>
    <n v="241"/>
    <n v="6.8857142857142861"/>
    <n v="1.6857142857142857"/>
    <n v="48.946610169491521"/>
    <x v="3"/>
  </r>
  <r>
    <n v="29"/>
    <x v="11"/>
    <x v="174"/>
    <n v="29"/>
    <n v="42"/>
    <n v="296"/>
    <n v="10.206896551724139"/>
    <n v="1.4482758620689655"/>
    <n v="52"/>
    <x v="3"/>
  </r>
  <r>
    <n v="29"/>
    <x v="12"/>
    <x v="175"/>
    <n v="18"/>
    <n v="30"/>
    <n v="223"/>
    <n v="12.388888888888889"/>
    <n v="1.6666666666666667"/>
    <n v="48.734000000000002"/>
    <x v="3"/>
  </r>
  <r>
    <n v="29"/>
    <x v="13"/>
    <x v="176"/>
    <n v="12"/>
    <n v="21"/>
    <n v="110"/>
    <n v="9.1666666666666661"/>
    <n v="1.75"/>
    <n v="47.489999999999995"/>
    <x v="3"/>
  </r>
  <r>
    <n v="29"/>
    <x v="14"/>
    <x v="177"/>
    <n v="1"/>
    <n v="1"/>
    <n v="1"/>
    <n v="1"/>
    <n v="1"/>
    <n v="32.99"/>
    <x v="3"/>
  </r>
  <r>
    <n v="29"/>
    <x v="20"/>
    <x v="178"/>
    <n v="1"/>
    <n v="1"/>
    <n v="0"/>
    <n v="0"/>
    <n v="1"/>
    <n v="44.99"/>
    <x v="3"/>
  </r>
  <r>
    <n v="32"/>
    <x v="18"/>
    <x v="0"/>
    <n v="0"/>
    <n v="0"/>
    <n v="1"/>
    <m/>
    <m/>
    <m/>
    <x v="0"/>
  </r>
  <r>
    <n v="32"/>
    <x v="0"/>
    <x v="0"/>
    <n v="0"/>
    <n v="0"/>
    <n v="3"/>
    <m/>
    <m/>
    <m/>
    <x v="0"/>
  </r>
  <r>
    <n v="32"/>
    <x v="1"/>
    <x v="179"/>
    <n v="2"/>
    <n v="3"/>
    <n v="3"/>
    <n v="1.5"/>
    <n v="1.5"/>
    <n v="21.073333333333334"/>
    <x v="0"/>
  </r>
  <r>
    <n v="32"/>
    <x v="2"/>
    <x v="180"/>
    <n v="4"/>
    <n v="7"/>
    <n v="13"/>
    <n v="3.25"/>
    <n v="1.75"/>
    <n v="45.701428571428572"/>
    <x v="0"/>
  </r>
  <r>
    <n v="32"/>
    <x v="3"/>
    <x v="181"/>
    <n v="6"/>
    <n v="9"/>
    <n v="30"/>
    <n v="5"/>
    <n v="1.5"/>
    <n v="43.112222222222222"/>
    <x v="0"/>
  </r>
  <r>
    <n v="32"/>
    <x v="4"/>
    <x v="182"/>
    <n v="8"/>
    <n v="13"/>
    <n v="35"/>
    <n v="4.375"/>
    <n v="1.625"/>
    <n v="49.79615384615385"/>
    <x v="0"/>
  </r>
  <r>
    <n v="32"/>
    <x v="5"/>
    <x v="183"/>
    <n v="6"/>
    <n v="9"/>
    <n v="33"/>
    <n v="5.5"/>
    <n v="1.5"/>
    <n v="46.096666666666664"/>
    <x v="0"/>
  </r>
  <r>
    <n v="32"/>
    <x v="6"/>
    <x v="184"/>
    <n v="2"/>
    <n v="3"/>
    <n v="41"/>
    <n v="20.5"/>
    <n v="1.5"/>
    <n v="48.153333333333336"/>
    <x v="0"/>
  </r>
  <r>
    <n v="32"/>
    <x v="7"/>
    <x v="185"/>
    <n v="20"/>
    <n v="29"/>
    <n v="70"/>
    <n v="3.5"/>
    <n v="1.45"/>
    <n v="43.518620689655172"/>
    <x v="0"/>
  </r>
  <r>
    <n v="32"/>
    <x v="8"/>
    <x v="186"/>
    <n v="19"/>
    <n v="30"/>
    <n v="78"/>
    <n v="4.1052631578947372"/>
    <n v="1.5789473684210527"/>
    <n v="45.62166666666667"/>
    <x v="0"/>
  </r>
  <r>
    <n v="32"/>
    <x v="9"/>
    <x v="187"/>
    <n v="13"/>
    <n v="34"/>
    <n v="63"/>
    <n v="4.8461538461538458"/>
    <n v="2.6153846153846154"/>
    <n v="37.710588235294118"/>
    <x v="0"/>
  </r>
  <r>
    <n v="32"/>
    <x v="10"/>
    <x v="188"/>
    <n v="16"/>
    <n v="28"/>
    <n v="44"/>
    <n v="2.75"/>
    <n v="1.75"/>
    <n v="35.178571428571431"/>
    <x v="0"/>
  </r>
  <r>
    <n v="32"/>
    <x v="11"/>
    <x v="189"/>
    <n v="4"/>
    <n v="6"/>
    <n v="22"/>
    <n v="5.5"/>
    <n v="1.5"/>
    <n v="27.069999999999997"/>
    <x v="0"/>
  </r>
  <r>
    <n v="32"/>
    <x v="12"/>
    <x v="145"/>
    <n v="1"/>
    <n v="1"/>
    <n v="12"/>
    <n v="12"/>
    <n v="1"/>
    <n v="59.99"/>
    <x v="0"/>
  </r>
  <r>
    <n v="32"/>
    <x v="13"/>
    <x v="0"/>
    <n v="0"/>
    <n v="0"/>
    <n v="5"/>
    <m/>
    <m/>
    <m/>
    <x v="0"/>
  </r>
  <r>
    <n v="34"/>
    <x v="0"/>
    <x v="0"/>
    <n v="0"/>
    <n v="0"/>
    <n v="1"/>
    <m/>
    <m/>
    <m/>
    <x v="1"/>
  </r>
  <r>
    <n v="34"/>
    <x v="1"/>
    <x v="0"/>
    <n v="0"/>
    <n v="0"/>
    <n v="1"/>
    <m/>
    <m/>
    <m/>
    <x v="1"/>
  </r>
  <r>
    <n v="34"/>
    <x v="2"/>
    <x v="0"/>
    <n v="0"/>
    <n v="0"/>
    <n v="3"/>
    <m/>
    <m/>
    <m/>
    <x v="1"/>
  </r>
  <r>
    <n v="34"/>
    <x v="3"/>
    <x v="190"/>
    <n v="3"/>
    <n v="11"/>
    <n v="26"/>
    <n v="8.6666666666666661"/>
    <n v="3.6666666666666665"/>
    <n v="45.49"/>
    <x v="1"/>
  </r>
  <r>
    <n v="34"/>
    <x v="4"/>
    <x v="191"/>
    <n v="5"/>
    <n v="8"/>
    <n v="17"/>
    <n v="3.4"/>
    <n v="1.6"/>
    <n v="48.673749999999998"/>
    <x v="1"/>
  </r>
  <r>
    <n v="34"/>
    <x v="5"/>
    <x v="192"/>
    <n v="6"/>
    <n v="12"/>
    <n v="23"/>
    <n v="3.8333333333333335"/>
    <n v="2"/>
    <n v="38.878333333333337"/>
    <x v="1"/>
  </r>
  <r>
    <n v="34"/>
    <x v="6"/>
    <x v="193"/>
    <n v="8"/>
    <n v="17"/>
    <n v="24"/>
    <n v="3"/>
    <n v="2.125"/>
    <n v="32.583529411764701"/>
    <x v="1"/>
  </r>
  <r>
    <n v="34"/>
    <x v="7"/>
    <x v="194"/>
    <n v="8"/>
    <n v="15"/>
    <n v="43"/>
    <n v="5.375"/>
    <n v="1.875"/>
    <n v="44.987333333333332"/>
    <x v="1"/>
  </r>
  <r>
    <n v="34"/>
    <x v="8"/>
    <x v="195"/>
    <n v="6"/>
    <n v="13"/>
    <n v="34"/>
    <n v="5.666666666666667"/>
    <n v="2.1666666666666665"/>
    <n v="52.526153846153846"/>
    <x v="1"/>
  </r>
  <r>
    <n v="34"/>
    <x v="9"/>
    <x v="196"/>
    <n v="4"/>
    <n v="6"/>
    <n v="29"/>
    <n v="7.25"/>
    <n v="1.5"/>
    <n v="46.903333333333336"/>
    <x v="1"/>
  </r>
  <r>
    <n v="34"/>
    <x v="10"/>
    <x v="197"/>
    <n v="6"/>
    <n v="13"/>
    <n v="27"/>
    <n v="4.5"/>
    <n v="2.1666666666666665"/>
    <n v="45.433076923076925"/>
    <x v="1"/>
  </r>
  <r>
    <n v="34"/>
    <x v="11"/>
    <x v="198"/>
    <n v="1"/>
    <n v="2"/>
    <n v="10"/>
    <n v="10"/>
    <n v="2"/>
    <n v="59.99"/>
    <x v="1"/>
  </r>
  <r>
    <n v="34"/>
    <x v="12"/>
    <x v="199"/>
    <n v="1"/>
    <n v="1"/>
    <n v="7"/>
    <n v="7"/>
    <n v="1"/>
    <n v="94.99"/>
    <x v="1"/>
  </r>
  <r>
    <n v="34"/>
    <x v="13"/>
    <x v="200"/>
    <n v="3"/>
    <n v="9"/>
    <n v="6"/>
    <n v="2"/>
    <n v="3"/>
    <n v="43.087777777777781"/>
    <x v="1"/>
  </r>
  <r>
    <n v="34"/>
    <x v="14"/>
    <x v="201"/>
    <n v="2"/>
    <n v="6"/>
    <n v="2"/>
    <n v="1"/>
    <n v="3"/>
    <n v="28.031666666666666"/>
    <x v="1"/>
  </r>
  <r>
    <n v="36"/>
    <x v="18"/>
    <x v="0"/>
    <n v="0"/>
    <n v="0"/>
    <n v="1"/>
    <m/>
    <m/>
    <m/>
    <x v="2"/>
  </r>
  <r>
    <n v="36"/>
    <x v="0"/>
    <x v="0"/>
    <n v="0"/>
    <n v="0"/>
    <n v="5"/>
    <m/>
    <m/>
    <m/>
    <x v="2"/>
  </r>
  <r>
    <n v="36"/>
    <x v="1"/>
    <x v="202"/>
    <n v="13"/>
    <n v="24"/>
    <n v="158"/>
    <n v="12.153846153846153"/>
    <n v="1.8461538461538463"/>
    <n v="39.841250000000002"/>
    <x v="2"/>
  </r>
  <r>
    <n v="36"/>
    <x v="2"/>
    <x v="203"/>
    <n v="15"/>
    <n v="25"/>
    <n v="165"/>
    <n v="11"/>
    <n v="1.6666666666666667"/>
    <n v="58.569600000000001"/>
    <x v="2"/>
  </r>
  <r>
    <n v="36"/>
    <x v="3"/>
    <x v="204"/>
    <n v="20"/>
    <n v="33"/>
    <n v="285"/>
    <n v="14.25"/>
    <n v="1.65"/>
    <n v="47.74757575757576"/>
    <x v="2"/>
  </r>
  <r>
    <n v="36"/>
    <x v="4"/>
    <x v="205"/>
    <n v="33"/>
    <n v="49"/>
    <n v="373"/>
    <n v="11.303030303030303"/>
    <n v="1.4848484848484849"/>
    <n v="49.466938775510208"/>
    <x v="2"/>
  </r>
  <r>
    <n v="36"/>
    <x v="5"/>
    <x v="206"/>
    <n v="45"/>
    <n v="86"/>
    <n v="370"/>
    <n v="8.2222222222222214"/>
    <n v="1.9111111111111112"/>
    <n v="52.818023255813955"/>
    <x v="2"/>
  </r>
  <r>
    <n v="36"/>
    <x v="6"/>
    <x v="207"/>
    <n v="40"/>
    <n v="76"/>
    <n v="464"/>
    <n v="11.6"/>
    <n v="1.9"/>
    <n v="51.911184210526315"/>
    <x v="2"/>
  </r>
  <r>
    <n v="36"/>
    <x v="7"/>
    <x v="208"/>
    <n v="53"/>
    <n v="93"/>
    <n v="394"/>
    <n v="7.4339622641509431"/>
    <n v="1.7547169811320755"/>
    <n v="48.095913978494622"/>
    <x v="2"/>
  </r>
  <r>
    <n v="36"/>
    <x v="8"/>
    <x v="209"/>
    <n v="35"/>
    <n v="74"/>
    <n v="469"/>
    <n v="13.4"/>
    <n v="2.1142857142857143"/>
    <n v="49.861351351351345"/>
    <x v="2"/>
  </r>
  <r>
    <n v="36"/>
    <x v="9"/>
    <x v="210"/>
    <n v="55"/>
    <n v="94"/>
    <n v="409"/>
    <n v="7.4363636363636365"/>
    <n v="1.709090909090909"/>
    <n v="52.28574468085106"/>
    <x v="2"/>
  </r>
  <r>
    <n v="36"/>
    <x v="10"/>
    <x v="211"/>
    <n v="27"/>
    <n v="45"/>
    <n v="305"/>
    <n v="11.296296296296296"/>
    <n v="1.6666666666666667"/>
    <n v="48.785555555555554"/>
    <x v="2"/>
  </r>
  <r>
    <n v="36"/>
    <x v="11"/>
    <x v="212"/>
    <n v="35"/>
    <n v="53"/>
    <n v="244"/>
    <n v="6.9714285714285715"/>
    <n v="1.5142857142857142"/>
    <n v="44.405660377358494"/>
    <x v="2"/>
  </r>
  <r>
    <n v="36"/>
    <x v="12"/>
    <x v="213"/>
    <n v="16"/>
    <n v="31"/>
    <n v="187"/>
    <n v="11.6875"/>
    <n v="1.9375"/>
    <n v="51.106774193548382"/>
    <x v="2"/>
  </r>
  <r>
    <n v="36"/>
    <x v="13"/>
    <x v="214"/>
    <n v="16"/>
    <n v="29"/>
    <n v="98"/>
    <n v="6.125"/>
    <n v="1.8125"/>
    <n v="47.283448275862071"/>
    <x v="2"/>
  </r>
  <r>
    <n v="36"/>
    <x v="14"/>
    <x v="0"/>
    <n v="0"/>
    <n v="0"/>
    <n v="1"/>
    <m/>
    <m/>
    <m/>
    <x v="2"/>
  </r>
  <r>
    <n v="38"/>
    <x v="18"/>
    <x v="0"/>
    <n v="0"/>
    <n v="0"/>
    <n v="1"/>
    <m/>
    <m/>
    <m/>
    <x v="3"/>
  </r>
  <r>
    <n v="38"/>
    <x v="0"/>
    <x v="0"/>
    <n v="0"/>
    <n v="0"/>
    <n v="1"/>
    <m/>
    <m/>
    <m/>
    <x v="3"/>
  </r>
  <r>
    <n v="38"/>
    <x v="1"/>
    <x v="145"/>
    <n v="1"/>
    <n v="1"/>
    <n v="2"/>
    <n v="2"/>
    <n v="1"/>
    <n v="59.99"/>
    <x v="3"/>
  </r>
  <r>
    <n v="38"/>
    <x v="2"/>
    <x v="215"/>
    <n v="1"/>
    <n v="2"/>
    <n v="11"/>
    <n v="11"/>
    <n v="2"/>
    <n v="39.99"/>
    <x v="3"/>
  </r>
  <r>
    <n v="38"/>
    <x v="3"/>
    <x v="216"/>
    <n v="11"/>
    <n v="21"/>
    <n v="26"/>
    <n v="2.3636363636363638"/>
    <n v="1.9090909090909092"/>
    <n v="57.089047619047612"/>
    <x v="3"/>
  </r>
  <r>
    <n v="38"/>
    <x v="4"/>
    <x v="217"/>
    <n v="6"/>
    <n v="12"/>
    <n v="32"/>
    <n v="5.333333333333333"/>
    <n v="2"/>
    <n v="37.531666666666666"/>
    <x v="3"/>
  </r>
  <r>
    <n v="38"/>
    <x v="5"/>
    <x v="218"/>
    <n v="8"/>
    <n v="16"/>
    <n v="37"/>
    <n v="4.625"/>
    <n v="2"/>
    <n v="30.19125"/>
    <x v="3"/>
  </r>
  <r>
    <n v="38"/>
    <x v="6"/>
    <x v="219"/>
    <n v="7"/>
    <n v="12"/>
    <n v="27"/>
    <n v="3.8571428571428572"/>
    <n v="1.7142857142857142"/>
    <n v="49.99"/>
    <x v="3"/>
  </r>
  <r>
    <n v="38"/>
    <x v="7"/>
    <x v="220"/>
    <n v="13"/>
    <n v="22"/>
    <n v="34"/>
    <n v="2.6153846153846154"/>
    <n v="1.6923076923076923"/>
    <n v="55.521363636363638"/>
    <x v="3"/>
  </r>
  <r>
    <n v="38"/>
    <x v="8"/>
    <x v="221"/>
    <n v="6"/>
    <n v="7"/>
    <n v="18"/>
    <n v="3"/>
    <n v="1.1666666666666667"/>
    <n v="29.848571428571429"/>
    <x v="3"/>
  </r>
  <r>
    <n v="38"/>
    <x v="9"/>
    <x v="222"/>
    <n v="8"/>
    <n v="12"/>
    <n v="41"/>
    <n v="5.125"/>
    <n v="1.5"/>
    <n v="40.332500000000003"/>
    <x v="3"/>
  </r>
  <r>
    <n v="38"/>
    <x v="10"/>
    <x v="223"/>
    <n v="7"/>
    <n v="13"/>
    <n v="20"/>
    <n v="2.8571428571428572"/>
    <n v="1.8571428571428572"/>
    <n v="38.930769230769229"/>
    <x v="3"/>
  </r>
  <r>
    <n v="38"/>
    <x v="11"/>
    <x v="224"/>
    <n v="1"/>
    <n v="2"/>
    <n v="23"/>
    <n v="23"/>
    <n v="2"/>
    <n v="37.484999999999999"/>
    <x v="3"/>
  </r>
  <r>
    <n v="38"/>
    <x v="12"/>
    <x v="225"/>
    <n v="2"/>
    <n v="3"/>
    <n v="10"/>
    <n v="5"/>
    <n v="1.5"/>
    <n v="23.99"/>
    <x v="3"/>
  </r>
  <r>
    <n v="38"/>
    <x v="13"/>
    <x v="41"/>
    <n v="2"/>
    <n v="3"/>
    <n v="3"/>
    <n v="1.5"/>
    <n v="1.5"/>
    <n v="49.816666666666663"/>
    <x v="3"/>
  </r>
  <r>
    <n v="38"/>
    <x v="14"/>
    <x v="226"/>
    <n v="1"/>
    <n v="2"/>
    <n v="0"/>
    <n v="0"/>
    <n v="2"/>
    <n v="31.24"/>
    <x v="3"/>
  </r>
  <r>
    <n v="43"/>
    <x v="0"/>
    <x v="0"/>
    <n v="0"/>
    <n v="0"/>
    <n v="3"/>
    <m/>
    <m/>
    <m/>
    <x v="0"/>
  </r>
  <r>
    <n v="43"/>
    <x v="1"/>
    <x v="227"/>
    <n v="3"/>
    <n v="4"/>
    <n v="9"/>
    <n v="3"/>
    <n v="1.3333333333333333"/>
    <n v="36.24"/>
    <x v="0"/>
  </r>
  <r>
    <n v="43"/>
    <x v="2"/>
    <x v="228"/>
    <n v="5"/>
    <n v="8"/>
    <n v="26"/>
    <n v="5.2"/>
    <n v="1.6"/>
    <n v="53.69"/>
    <x v="0"/>
  </r>
  <r>
    <n v="43"/>
    <x v="3"/>
    <x v="229"/>
    <n v="11"/>
    <n v="13"/>
    <n v="30"/>
    <n v="2.7272727272727271"/>
    <n v="1.1818181818181819"/>
    <n v="50.682307692307695"/>
    <x v="0"/>
  </r>
  <r>
    <n v="43"/>
    <x v="4"/>
    <x v="230"/>
    <n v="8"/>
    <n v="13"/>
    <n v="37"/>
    <n v="4.625"/>
    <n v="1.625"/>
    <n v="54.411538461538463"/>
    <x v="0"/>
  </r>
  <r>
    <n v="43"/>
    <x v="5"/>
    <x v="231"/>
    <n v="23"/>
    <n v="39"/>
    <n v="89"/>
    <n v="3.8695652173913042"/>
    <n v="1.6956521739130435"/>
    <n v="53.414615384615388"/>
    <x v="0"/>
  </r>
  <r>
    <n v="43"/>
    <x v="6"/>
    <x v="232"/>
    <n v="23"/>
    <n v="53"/>
    <n v="81"/>
    <n v="3.5217391304347827"/>
    <n v="2.3043478260869565"/>
    <n v="41.208113207547171"/>
    <x v="0"/>
  </r>
  <r>
    <n v="43"/>
    <x v="7"/>
    <x v="233"/>
    <n v="20"/>
    <n v="40"/>
    <n v="71"/>
    <n v="3.55"/>
    <n v="2"/>
    <n v="47.112000000000002"/>
    <x v="0"/>
  </r>
  <r>
    <n v="43"/>
    <x v="8"/>
    <x v="234"/>
    <n v="14"/>
    <n v="28"/>
    <n v="63"/>
    <n v="4.5"/>
    <n v="2"/>
    <n v="54.111785714285716"/>
    <x v="0"/>
  </r>
  <r>
    <n v="43"/>
    <x v="9"/>
    <x v="235"/>
    <n v="16"/>
    <n v="28"/>
    <n v="75"/>
    <n v="4.6875"/>
    <n v="1.75"/>
    <n v="48.106785714285714"/>
    <x v="0"/>
  </r>
  <r>
    <n v="43"/>
    <x v="10"/>
    <x v="236"/>
    <n v="8"/>
    <n v="11"/>
    <n v="48"/>
    <n v="6"/>
    <n v="1.375"/>
    <n v="40.67"/>
    <x v="0"/>
  </r>
  <r>
    <n v="43"/>
    <x v="11"/>
    <x v="237"/>
    <n v="15"/>
    <n v="22"/>
    <n v="56"/>
    <n v="3.7333333333333334"/>
    <n v="1.4666666666666666"/>
    <n v="62.307272727272725"/>
    <x v="0"/>
  </r>
  <r>
    <n v="43"/>
    <x v="12"/>
    <x v="238"/>
    <n v="12"/>
    <n v="21"/>
    <n v="39"/>
    <n v="3.25"/>
    <n v="1.75"/>
    <n v="51.7"/>
    <x v="0"/>
  </r>
  <r>
    <n v="43"/>
    <x v="13"/>
    <x v="239"/>
    <n v="3"/>
    <n v="7"/>
    <n v="18"/>
    <n v="6"/>
    <n v="2.3333333333333335"/>
    <n v="35.748571428571431"/>
    <x v="0"/>
  </r>
  <r>
    <n v="43"/>
    <x v="20"/>
    <x v="240"/>
    <n v="1"/>
    <n v="1"/>
    <n v="0"/>
    <n v="0"/>
    <n v="1"/>
    <n v="29.99"/>
    <x v="0"/>
  </r>
  <r>
    <n v="45"/>
    <x v="18"/>
    <x v="0"/>
    <n v="0"/>
    <n v="0"/>
    <n v="2"/>
    <m/>
    <m/>
    <m/>
    <x v="1"/>
  </r>
  <r>
    <n v="45"/>
    <x v="0"/>
    <x v="241"/>
    <n v="1"/>
    <n v="4"/>
    <n v="3"/>
    <n v="3"/>
    <n v="4"/>
    <n v="46.865000000000002"/>
    <x v="1"/>
  </r>
  <r>
    <n v="45"/>
    <x v="1"/>
    <x v="0"/>
    <n v="0"/>
    <n v="0"/>
    <n v="3"/>
    <m/>
    <m/>
    <m/>
    <x v="1"/>
  </r>
  <r>
    <n v="45"/>
    <x v="2"/>
    <x v="242"/>
    <n v="1"/>
    <n v="1"/>
    <n v="11"/>
    <n v="11"/>
    <n v="1"/>
    <n v="39.99"/>
    <x v="1"/>
  </r>
  <r>
    <n v="45"/>
    <x v="3"/>
    <x v="243"/>
    <n v="3"/>
    <n v="4"/>
    <n v="19"/>
    <n v="6.333333333333333"/>
    <n v="1.3333333333333333"/>
    <n v="43.9925"/>
    <x v="1"/>
  </r>
  <r>
    <n v="45"/>
    <x v="4"/>
    <x v="244"/>
    <n v="8"/>
    <n v="14"/>
    <n v="29"/>
    <n v="3.625"/>
    <n v="1.75"/>
    <n v="51.559285714285714"/>
    <x v="1"/>
  </r>
  <r>
    <n v="45"/>
    <x v="5"/>
    <x v="245"/>
    <n v="3"/>
    <n v="6"/>
    <n v="25"/>
    <n v="8.3333333333333339"/>
    <n v="2"/>
    <n v="33.741666666666667"/>
    <x v="1"/>
  </r>
  <r>
    <n v="45"/>
    <x v="6"/>
    <x v="246"/>
    <n v="5"/>
    <n v="7"/>
    <n v="28"/>
    <n v="5.6"/>
    <n v="1.4"/>
    <n v="46.597142857142856"/>
    <x v="1"/>
  </r>
  <r>
    <n v="45"/>
    <x v="7"/>
    <x v="247"/>
    <n v="8"/>
    <n v="13"/>
    <n v="63"/>
    <n v="7.875"/>
    <n v="1.625"/>
    <n v="45.797692307692309"/>
    <x v="1"/>
  </r>
  <r>
    <n v="45"/>
    <x v="8"/>
    <x v="248"/>
    <n v="14"/>
    <n v="24"/>
    <n v="68"/>
    <n v="4.8571428571428568"/>
    <n v="1.7142857142857142"/>
    <n v="52.901666666666671"/>
    <x v="1"/>
  </r>
  <r>
    <n v="45"/>
    <x v="9"/>
    <x v="249"/>
    <n v="11"/>
    <n v="14"/>
    <n v="60"/>
    <n v="5.4545454545454541"/>
    <n v="1.2727272727272727"/>
    <n v="45.380714285714291"/>
    <x v="1"/>
  </r>
  <r>
    <n v="45"/>
    <x v="10"/>
    <x v="250"/>
    <n v="10"/>
    <n v="14"/>
    <n v="36"/>
    <n v="3.6"/>
    <n v="1.4"/>
    <n v="51.167142857142856"/>
    <x v="1"/>
  </r>
  <r>
    <n v="45"/>
    <x v="11"/>
    <x v="251"/>
    <n v="5"/>
    <n v="9"/>
    <n v="18"/>
    <n v="3.6"/>
    <n v="1.8"/>
    <n v="41.823333333333338"/>
    <x v="1"/>
  </r>
  <r>
    <n v="45"/>
    <x v="12"/>
    <x v="252"/>
    <n v="1"/>
    <n v="2"/>
    <n v="5"/>
    <n v="5"/>
    <n v="2"/>
    <n v="44.99"/>
    <x v="1"/>
  </r>
  <r>
    <n v="45"/>
    <x v="13"/>
    <x v="253"/>
    <n v="2"/>
    <n v="5"/>
    <n v="14"/>
    <n v="7"/>
    <n v="2.5"/>
    <n v="22.169999999999998"/>
    <x v="1"/>
  </r>
  <r>
    <n v="45"/>
    <x v="14"/>
    <x v="0"/>
    <n v="0"/>
    <n v="0"/>
    <n v="1"/>
    <m/>
    <m/>
    <m/>
    <x v="1"/>
  </r>
  <r>
    <n v="47"/>
    <x v="18"/>
    <x v="0"/>
    <n v="0"/>
    <n v="0"/>
    <n v="1"/>
    <m/>
    <m/>
    <m/>
    <x v="2"/>
  </r>
  <r>
    <n v="47"/>
    <x v="1"/>
    <x v="254"/>
    <n v="4"/>
    <n v="6"/>
    <n v="13"/>
    <n v="3.25"/>
    <n v="1.5"/>
    <n v="47.488333333333337"/>
    <x v="2"/>
  </r>
  <r>
    <n v="47"/>
    <x v="2"/>
    <x v="255"/>
    <n v="5"/>
    <n v="11"/>
    <n v="16"/>
    <n v="3.2"/>
    <n v="2.2000000000000002"/>
    <n v="40.216363636363639"/>
    <x v="2"/>
  </r>
  <r>
    <n v="47"/>
    <x v="3"/>
    <x v="256"/>
    <n v="8"/>
    <n v="14"/>
    <n v="56"/>
    <n v="7"/>
    <n v="1.75"/>
    <n v="41.096428571428575"/>
    <x v="2"/>
  </r>
  <r>
    <n v="47"/>
    <x v="4"/>
    <x v="257"/>
    <n v="24"/>
    <n v="65"/>
    <n v="92"/>
    <n v="3.8333333333333335"/>
    <n v="2.7083333333333335"/>
    <n v="40.204615384615387"/>
    <x v="2"/>
  </r>
  <r>
    <n v="47"/>
    <x v="5"/>
    <x v="258"/>
    <n v="11"/>
    <n v="22"/>
    <n v="76"/>
    <n v="6.9090909090909092"/>
    <n v="2"/>
    <n v="34.284545454545452"/>
    <x v="2"/>
  </r>
  <r>
    <n v="47"/>
    <x v="6"/>
    <x v="259"/>
    <n v="20"/>
    <n v="37"/>
    <n v="70"/>
    <n v="3.5"/>
    <n v="1.85"/>
    <n v="49.158918918918921"/>
    <x v="2"/>
  </r>
  <r>
    <n v="47"/>
    <x v="7"/>
    <x v="260"/>
    <n v="24"/>
    <n v="41"/>
    <n v="98"/>
    <n v="4.083333333333333"/>
    <n v="1.7083333333333333"/>
    <n v="52.915121951219511"/>
    <x v="2"/>
  </r>
  <r>
    <n v="47"/>
    <x v="8"/>
    <x v="261"/>
    <n v="23"/>
    <n v="35"/>
    <n v="91"/>
    <n v="3.9565217391304346"/>
    <n v="1.5217391304347827"/>
    <n v="48.791428571428575"/>
    <x v="2"/>
  </r>
  <r>
    <n v="47"/>
    <x v="9"/>
    <x v="262"/>
    <n v="20"/>
    <n v="33"/>
    <n v="77"/>
    <n v="3.85"/>
    <n v="1.65"/>
    <n v="48.055757575757575"/>
    <x v="2"/>
  </r>
  <r>
    <n v="47"/>
    <x v="10"/>
    <x v="263"/>
    <n v="13"/>
    <n v="16"/>
    <n v="67"/>
    <n v="5.1538461538461542"/>
    <n v="1.2307692307692308"/>
    <n v="53.928750000000001"/>
    <x v="2"/>
  </r>
  <r>
    <n v="47"/>
    <x v="11"/>
    <x v="264"/>
    <n v="12"/>
    <n v="23"/>
    <n v="55"/>
    <n v="4.583333333333333"/>
    <n v="1.9166666666666667"/>
    <n v="54.22608695652174"/>
    <x v="2"/>
  </r>
  <r>
    <n v="47"/>
    <x v="12"/>
    <x v="265"/>
    <n v="6"/>
    <n v="13"/>
    <n v="26"/>
    <n v="4.333333333333333"/>
    <n v="2.1666666666666665"/>
    <n v="39.526923076923076"/>
    <x v="2"/>
  </r>
  <r>
    <n v="47"/>
    <x v="13"/>
    <x v="266"/>
    <n v="4"/>
    <n v="6"/>
    <n v="21"/>
    <n v="5.25"/>
    <n v="1.5"/>
    <n v="50.82"/>
    <x v="2"/>
  </r>
  <r>
    <n v="47"/>
    <x v="14"/>
    <x v="0"/>
    <n v="0"/>
    <n v="0"/>
    <n v="6"/>
    <m/>
    <m/>
    <m/>
    <x v="2"/>
  </r>
  <r>
    <n v="49"/>
    <x v="16"/>
    <x v="0"/>
    <n v="0"/>
    <n v="0"/>
    <n v="2"/>
    <m/>
    <m/>
    <m/>
    <x v="3"/>
  </r>
  <r>
    <n v="49"/>
    <x v="18"/>
    <x v="267"/>
    <n v="1"/>
    <n v="1"/>
    <n v="5"/>
    <n v="5"/>
    <n v="1"/>
    <n v="64.989999999999995"/>
    <x v="3"/>
  </r>
  <r>
    <n v="49"/>
    <x v="0"/>
    <x v="268"/>
    <n v="1"/>
    <n v="1"/>
    <n v="13"/>
    <n v="13"/>
    <n v="1"/>
    <n v="69.989999999999995"/>
    <x v="3"/>
  </r>
  <r>
    <n v="49"/>
    <x v="1"/>
    <x v="269"/>
    <n v="3"/>
    <n v="11"/>
    <n v="9"/>
    <n v="3"/>
    <n v="3.6666666666666665"/>
    <n v="42.356363636363639"/>
    <x v="3"/>
  </r>
  <r>
    <n v="49"/>
    <x v="2"/>
    <x v="270"/>
    <n v="8"/>
    <n v="16"/>
    <n v="38"/>
    <n v="4.75"/>
    <n v="2"/>
    <n v="52.206874999999997"/>
    <x v="3"/>
  </r>
  <r>
    <n v="49"/>
    <x v="3"/>
    <x v="271"/>
    <n v="9"/>
    <n v="17"/>
    <n v="29"/>
    <n v="3.2222222222222223"/>
    <n v="1.8888888888888888"/>
    <n v="38.701764705882347"/>
    <x v="3"/>
  </r>
  <r>
    <n v="49"/>
    <x v="4"/>
    <x v="272"/>
    <n v="8"/>
    <n v="18"/>
    <n v="44"/>
    <n v="5.5"/>
    <n v="2.25"/>
    <n v="37.462222222222223"/>
    <x v="3"/>
  </r>
  <r>
    <n v="49"/>
    <x v="5"/>
    <x v="273"/>
    <n v="13"/>
    <n v="36"/>
    <n v="48"/>
    <n v="3.6923076923076925"/>
    <n v="2.7692307692307692"/>
    <n v="47.817222222222227"/>
    <x v="3"/>
  </r>
  <r>
    <n v="49"/>
    <x v="6"/>
    <x v="274"/>
    <n v="18"/>
    <n v="37"/>
    <n v="72"/>
    <n v="4"/>
    <n v="2.0555555555555554"/>
    <n v="46.303243243243244"/>
    <x v="3"/>
  </r>
  <r>
    <n v="49"/>
    <x v="7"/>
    <x v="275"/>
    <n v="25"/>
    <n v="47"/>
    <n v="63"/>
    <n v="2.52"/>
    <n v="1.88"/>
    <n v="41.98936170212766"/>
    <x v="3"/>
  </r>
  <r>
    <n v="49"/>
    <x v="8"/>
    <x v="276"/>
    <n v="14"/>
    <n v="32"/>
    <n v="49"/>
    <n v="3.5"/>
    <n v="2.2857142857142856"/>
    <n v="45.176875000000003"/>
    <x v="3"/>
  </r>
  <r>
    <n v="49"/>
    <x v="9"/>
    <x v="277"/>
    <n v="5"/>
    <n v="11"/>
    <n v="50"/>
    <n v="10"/>
    <n v="2.2000000000000002"/>
    <n v="43.06"/>
    <x v="3"/>
  </r>
  <r>
    <n v="49"/>
    <x v="10"/>
    <x v="278"/>
    <n v="10"/>
    <n v="12"/>
    <n v="31"/>
    <n v="3.1"/>
    <n v="1.2"/>
    <n v="44.656666666666666"/>
    <x v="3"/>
  </r>
  <r>
    <n v="49"/>
    <x v="11"/>
    <x v="279"/>
    <n v="2"/>
    <n v="3"/>
    <n v="19"/>
    <n v="9.5"/>
    <n v="1.5"/>
    <n v="58.323333333333331"/>
    <x v="3"/>
  </r>
  <r>
    <n v="49"/>
    <x v="12"/>
    <x v="280"/>
    <n v="3"/>
    <n v="6"/>
    <n v="20"/>
    <n v="6.666666666666667"/>
    <n v="2"/>
    <n v="61.653333333333336"/>
    <x v="3"/>
  </r>
  <r>
    <n v="49"/>
    <x v="13"/>
    <x v="281"/>
    <n v="3"/>
    <n v="10"/>
    <n v="7"/>
    <n v="2.3333333333333335"/>
    <n v="3.3333333333333335"/>
    <n v="30.791000000000004"/>
    <x v="3"/>
  </r>
  <r>
    <n v="49"/>
    <x v="14"/>
    <x v="282"/>
    <n v="1"/>
    <n v="1"/>
    <n v="0"/>
    <n v="0"/>
    <n v="1"/>
    <n v="79.989999999999995"/>
    <x v="3"/>
  </r>
  <r>
    <n v="51"/>
    <x v="18"/>
    <x v="0"/>
    <n v="0"/>
    <n v="0"/>
    <n v="2"/>
    <m/>
    <m/>
    <m/>
    <x v="0"/>
  </r>
  <r>
    <n v="51"/>
    <x v="0"/>
    <x v="0"/>
    <n v="0"/>
    <n v="0"/>
    <n v="1"/>
    <m/>
    <m/>
    <m/>
    <x v="0"/>
  </r>
  <r>
    <n v="51"/>
    <x v="1"/>
    <x v="283"/>
    <n v="4"/>
    <n v="6"/>
    <n v="17"/>
    <n v="4.25"/>
    <n v="1.5"/>
    <n v="63.656666666666666"/>
    <x v="0"/>
  </r>
  <r>
    <n v="51"/>
    <x v="2"/>
    <x v="284"/>
    <n v="14"/>
    <n v="25"/>
    <n v="44"/>
    <n v="3.1428571428571428"/>
    <n v="1.7857142857142858"/>
    <n v="40.638400000000004"/>
    <x v="0"/>
  </r>
  <r>
    <n v="51"/>
    <x v="3"/>
    <x v="285"/>
    <n v="7"/>
    <n v="14"/>
    <n v="37"/>
    <n v="5.2857142857142856"/>
    <n v="2"/>
    <n v="37.305"/>
    <x v="0"/>
  </r>
  <r>
    <n v="51"/>
    <x v="4"/>
    <x v="286"/>
    <n v="13"/>
    <n v="24"/>
    <n v="87"/>
    <n v="6.6923076923076925"/>
    <n v="1.8461538461538463"/>
    <n v="33.414583333333333"/>
    <x v="0"/>
  </r>
  <r>
    <n v="51"/>
    <x v="5"/>
    <x v="287"/>
    <n v="13"/>
    <n v="27"/>
    <n v="80"/>
    <n v="6.1538461538461542"/>
    <n v="2.0769230769230771"/>
    <n v="40.173703703703708"/>
    <x v="0"/>
  </r>
  <r>
    <n v="51"/>
    <x v="6"/>
    <x v="288"/>
    <n v="24"/>
    <n v="39"/>
    <n v="103"/>
    <n v="4.291666666666667"/>
    <n v="1.625"/>
    <n v="39.825641025641026"/>
    <x v="0"/>
  </r>
  <r>
    <n v="51"/>
    <x v="7"/>
    <x v="289"/>
    <n v="20"/>
    <n v="36"/>
    <n v="91"/>
    <n v="4.55"/>
    <n v="1.8"/>
    <n v="47.794999999999995"/>
    <x v="0"/>
  </r>
  <r>
    <n v="51"/>
    <x v="8"/>
    <x v="290"/>
    <n v="20"/>
    <n v="37"/>
    <n v="65"/>
    <n v="3.25"/>
    <n v="1.85"/>
    <n v="35.833513513513509"/>
    <x v="0"/>
  </r>
  <r>
    <n v="51"/>
    <x v="9"/>
    <x v="291"/>
    <n v="11"/>
    <n v="22"/>
    <n v="64"/>
    <n v="5.8181818181818183"/>
    <n v="2"/>
    <n v="29.950909090909089"/>
    <x v="0"/>
  </r>
  <r>
    <n v="51"/>
    <x v="10"/>
    <x v="292"/>
    <n v="15"/>
    <n v="25"/>
    <n v="43"/>
    <n v="2.8666666666666667"/>
    <n v="1.6666666666666667"/>
    <n v="46.827600000000004"/>
    <x v="0"/>
  </r>
  <r>
    <n v="51"/>
    <x v="11"/>
    <x v="279"/>
    <n v="3"/>
    <n v="3"/>
    <n v="25"/>
    <n v="8.3333333333333339"/>
    <n v="1"/>
    <n v="58.323333333333331"/>
    <x v="0"/>
  </r>
  <r>
    <n v="51"/>
    <x v="12"/>
    <x v="293"/>
    <n v="5"/>
    <n v="16"/>
    <n v="22"/>
    <n v="4.4000000000000004"/>
    <n v="3.2"/>
    <n v="36.926250000000003"/>
    <x v="0"/>
  </r>
  <r>
    <n v="51"/>
    <x v="13"/>
    <x v="294"/>
    <n v="2"/>
    <n v="4"/>
    <n v="3"/>
    <n v="1.5"/>
    <n v="2"/>
    <n v="42.115000000000002"/>
    <x v="0"/>
  </r>
  <r>
    <n v="51"/>
    <x v="14"/>
    <x v="0"/>
    <n v="0"/>
    <n v="0"/>
    <n v="1"/>
    <m/>
    <m/>
    <m/>
    <x v="0"/>
  </r>
  <r>
    <n v="53"/>
    <x v="0"/>
    <x v="0"/>
    <n v="0"/>
    <n v="0"/>
    <n v="1"/>
    <m/>
    <m/>
    <m/>
    <x v="1"/>
  </r>
  <r>
    <n v="53"/>
    <x v="1"/>
    <x v="0"/>
    <n v="0"/>
    <n v="0"/>
    <n v="4"/>
    <m/>
    <m/>
    <m/>
    <x v="1"/>
  </r>
  <r>
    <n v="53"/>
    <x v="2"/>
    <x v="295"/>
    <n v="11"/>
    <n v="20"/>
    <n v="70"/>
    <n v="6.3636363636363633"/>
    <n v="1.8181818181818181"/>
    <n v="48.988999999999997"/>
    <x v="1"/>
  </r>
  <r>
    <n v="53"/>
    <x v="3"/>
    <x v="296"/>
    <n v="10"/>
    <n v="21"/>
    <n v="99"/>
    <n v="9.9"/>
    <n v="2.1"/>
    <n v="46.311904761904756"/>
    <x v="1"/>
  </r>
  <r>
    <n v="53"/>
    <x v="4"/>
    <x v="297"/>
    <n v="22"/>
    <n v="43"/>
    <n v="95"/>
    <n v="4.3181818181818183"/>
    <n v="1.9545454545454546"/>
    <n v="48.826279069767445"/>
    <x v="1"/>
  </r>
  <r>
    <n v="53"/>
    <x v="5"/>
    <x v="298"/>
    <n v="23"/>
    <n v="46"/>
    <n v="107"/>
    <n v="4.6521739130434785"/>
    <n v="2"/>
    <n v="47.429565217391307"/>
    <x v="1"/>
  </r>
  <r>
    <n v="53"/>
    <x v="6"/>
    <x v="299"/>
    <n v="33"/>
    <n v="62"/>
    <n v="132"/>
    <n v="4"/>
    <n v="1.8787878787878789"/>
    <n v="49.718064516129033"/>
    <x v="1"/>
  </r>
  <r>
    <n v="53"/>
    <x v="7"/>
    <x v="300"/>
    <n v="26"/>
    <n v="41"/>
    <n v="94"/>
    <n v="3.6153846153846154"/>
    <n v="1.5769230769230769"/>
    <n v="49.441463414634143"/>
    <x v="1"/>
  </r>
  <r>
    <n v="53"/>
    <x v="8"/>
    <x v="301"/>
    <n v="21"/>
    <n v="33"/>
    <n v="81"/>
    <n v="3.8571428571428572"/>
    <n v="1.5714285714285714"/>
    <n v="49.4"/>
    <x v="1"/>
  </r>
  <r>
    <n v="53"/>
    <x v="9"/>
    <x v="302"/>
    <n v="18"/>
    <n v="32"/>
    <n v="89"/>
    <n v="4.9444444444444446"/>
    <n v="1.7777777777777777"/>
    <n v="43.690937499999997"/>
    <x v="1"/>
  </r>
  <r>
    <n v="53"/>
    <x v="10"/>
    <x v="303"/>
    <n v="21"/>
    <n v="47"/>
    <n v="72"/>
    <n v="3.4285714285714284"/>
    <n v="2.2380952380952381"/>
    <n v="42.759787234042555"/>
    <x v="1"/>
  </r>
  <r>
    <n v="53"/>
    <x v="11"/>
    <x v="304"/>
    <n v="10"/>
    <n v="14"/>
    <n v="30"/>
    <n v="3"/>
    <n v="1.4"/>
    <n v="37.379285714285707"/>
    <x v="1"/>
  </r>
  <r>
    <n v="53"/>
    <x v="12"/>
    <x v="305"/>
    <n v="9"/>
    <n v="12"/>
    <n v="44"/>
    <n v="4.8888888888888893"/>
    <n v="1.3333333333333333"/>
    <n v="52.906666666666666"/>
    <x v="1"/>
  </r>
  <r>
    <n v="53"/>
    <x v="13"/>
    <x v="306"/>
    <n v="10"/>
    <n v="17"/>
    <n v="26"/>
    <n v="2.6"/>
    <n v="1.7"/>
    <n v="45.698235294117644"/>
    <x v="1"/>
  </r>
  <r>
    <n v="53"/>
    <x v="14"/>
    <x v="0"/>
    <n v="0"/>
    <n v="0"/>
    <n v="4"/>
    <m/>
    <m/>
    <m/>
    <x v="1"/>
  </r>
  <r>
    <n v="53"/>
    <x v="22"/>
    <x v="307"/>
    <n v="1"/>
    <n v="1"/>
    <n v="0"/>
    <n v="0"/>
    <n v="1"/>
    <n v="80.91"/>
    <x v="1"/>
  </r>
  <r>
    <n v="56"/>
    <x v="0"/>
    <x v="0"/>
    <n v="0"/>
    <n v="0"/>
    <n v="1"/>
    <m/>
    <m/>
    <m/>
    <x v="2"/>
  </r>
  <r>
    <n v="56"/>
    <x v="1"/>
    <x v="0"/>
    <n v="0"/>
    <n v="0"/>
    <n v="1"/>
    <m/>
    <m/>
    <m/>
    <x v="2"/>
  </r>
  <r>
    <n v="56"/>
    <x v="2"/>
    <x v="308"/>
    <n v="13"/>
    <n v="28"/>
    <n v="112"/>
    <n v="8.615384615384615"/>
    <n v="2.1538461538461537"/>
    <n v="49.832857142857144"/>
    <x v="2"/>
  </r>
  <r>
    <n v="56"/>
    <x v="3"/>
    <x v="309"/>
    <n v="23"/>
    <n v="45"/>
    <n v="181"/>
    <n v="7.8695652173913047"/>
    <n v="1.9565217391304348"/>
    <n v="34.73533333333333"/>
    <x v="2"/>
  </r>
  <r>
    <n v="56"/>
    <x v="4"/>
    <x v="310"/>
    <n v="39"/>
    <n v="89"/>
    <n v="279"/>
    <n v="7.1538461538461542"/>
    <n v="2.2820512820512819"/>
    <n v="42.117191011235953"/>
    <x v="2"/>
  </r>
  <r>
    <n v="56"/>
    <x v="5"/>
    <x v="311"/>
    <n v="50"/>
    <n v="106"/>
    <n v="424"/>
    <n v="8.48"/>
    <n v="2.12"/>
    <n v="44.90198113207547"/>
    <x v="2"/>
  </r>
  <r>
    <n v="56"/>
    <x v="6"/>
    <x v="312"/>
    <n v="58"/>
    <n v="112"/>
    <n v="366"/>
    <n v="6.3103448275862073"/>
    <n v="1.9310344827586208"/>
    <n v="45.528839285714284"/>
    <x v="2"/>
  </r>
  <r>
    <n v="56"/>
    <x v="7"/>
    <x v="313"/>
    <n v="53"/>
    <n v="116"/>
    <n v="335"/>
    <n v="6.3207547169811322"/>
    <n v="2.1886792452830188"/>
    <n v="44.625344827586204"/>
    <x v="2"/>
  </r>
  <r>
    <n v="56"/>
    <x v="8"/>
    <x v="314"/>
    <n v="31"/>
    <n v="69"/>
    <n v="326"/>
    <n v="10.516129032258064"/>
    <n v="2.225806451612903"/>
    <n v="41.969565217391306"/>
    <x v="2"/>
  </r>
  <r>
    <n v="56"/>
    <x v="9"/>
    <x v="315"/>
    <n v="38"/>
    <n v="61"/>
    <n v="213"/>
    <n v="5.6052631578947372"/>
    <n v="1.6052631578947369"/>
    <n v="52.683442622950821"/>
    <x v="2"/>
  </r>
  <r>
    <n v="56"/>
    <x v="10"/>
    <x v="316"/>
    <n v="44"/>
    <n v="76"/>
    <n v="304"/>
    <n v="6.9090909090909092"/>
    <n v="1.7272727272727273"/>
    <n v="43.426052631578948"/>
    <x v="2"/>
  </r>
  <r>
    <n v="56"/>
    <x v="11"/>
    <x v="317"/>
    <n v="29"/>
    <n v="61"/>
    <n v="198"/>
    <n v="6.8275862068965516"/>
    <n v="2.103448275862069"/>
    <n v="41.096065573770495"/>
    <x v="2"/>
  </r>
  <r>
    <n v="56"/>
    <x v="12"/>
    <x v="318"/>
    <n v="24"/>
    <n v="44"/>
    <n v="99"/>
    <n v="4.125"/>
    <n v="1.8333333333333333"/>
    <n v="47.046363636363637"/>
    <x v="2"/>
  </r>
  <r>
    <n v="56"/>
    <x v="13"/>
    <x v="319"/>
    <n v="4"/>
    <n v="8"/>
    <n v="25"/>
    <n v="6.25"/>
    <n v="2"/>
    <n v="36.841250000000002"/>
    <x v="2"/>
  </r>
  <r>
    <n v="56"/>
    <x v="14"/>
    <x v="0"/>
    <n v="0"/>
    <n v="0"/>
    <n v="1"/>
    <m/>
    <m/>
    <m/>
    <x v="2"/>
  </r>
  <r>
    <n v="58"/>
    <x v="0"/>
    <x v="0"/>
    <n v="0"/>
    <n v="0"/>
    <n v="4"/>
    <m/>
    <m/>
    <m/>
    <x v="3"/>
  </r>
  <r>
    <n v="58"/>
    <x v="1"/>
    <x v="320"/>
    <n v="15"/>
    <n v="25"/>
    <n v="31"/>
    <n v="2.0666666666666669"/>
    <n v="1.6666666666666667"/>
    <n v="46.889200000000002"/>
    <x v="3"/>
  </r>
  <r>
    <n v="58"/>
    <x v="2"/>
    <x v="321"/>
    <n v="18"/>
    <n v="45"/>
    <n v="55"/>
    <n v="3.0555555555555554"/>
    <n v="2.5"/>
    <n v="38.987555555555559"/>
    <x v="3"/>
  </r>
  <r>
    <n v="58"/>
    <x v="3"/>
    <x v="322"/>
    <n v="14"/>
    <n v="25"/>
    <n v="64"/>
    <n v="4.5714285714285712"/>
    <n v="1.7857142857142858"/>
    <n v="45.953999999999994"/>
    <x v="3"/>
  </r>
  <r>
    <n v="58"/>
    <x v="4"/>
    <x v="323"/>
    <n v="12"/>
    <n v="18"/>
    <n v="49"/>
    <n v="4.083333333333333"/>
    <n v="1.5"/>
    <n v="52.943888888888893"/>
    <x v="3"/>
  </r>
  <r>
    <n v="58"/>
    <x v="5"/>
    <x v="324"/>
    <n v="14"/>
    <n v="28"/>
    <n v="74"/>
    <n v="5.2857142857142856"/>
    <n v="2"/>
    <n v="49.453214285714289"/>
    <x v="3"/>
  </r>
  <r>
    <n v="58"/>
    <x v="6"/>
    <x v="325"/>
    <n v="15"/>
    <n v="19"/>
    <n v="62"/>
    <n v="4.1333333333333337"/>
    <n v="1.2666666666666666"/>
    <n v="50.278421052631579"/>
    <x v="3"/>
  </r>
  <r>
    <n v="58"/>
    <x v="7"/>
    <x v="326"/>
    <n v="18"/>
    <n v="31"/>
    <n v="67"/>
    <n v="3.7222222222222223"/>
    <n v="1.7222222222222223"/>
    <n v="46.91516129032258"/>
    <x v="3"/>
  </r>
  <r>
    <n v="58"/>
    <x v="8"/>
    <x v="327"/>
    <n v="14"/>
    <n v="29"/>
    <n v="103"/>
    <n v="7.3571428571428568"/>
    <n v="2.0714285714285716"/>
    <n v="41.436896551724139"/>
    <x v="3"/>
  </r>
  <r>
    <n v="58"/>
    <x v="9"/>
    <x v="328"/>
    <n v="16"/>
    <n v="32"/>
    <n v="74"/>
    <n v="4.625"/>
    <n v="2"/>
    <n v="43.799374999999998"/>
    <x v="3"/>
  </r>
  <r>
    <n v="58"/>
    <x v="10"/>
    <x v="329"/>
    <n v="15"/>
    <n v="28"/>
    <n v="63"/>
    <n v="4.2"/>
    <n v="1.8666666666666667"/>
    <n v="46.096428571428575"/>
    <x v="3"/>
  </r>
  <r>
    <n v="58"/>
    <x v="11"/>
    <x v="330"/>
    <n v="9"/>
    <n v="17"/>
    <n v="55"/>
    <n v="6.1111111111111107"/>
    <n v="1.8888888888888888"/>
    <n v="37.813529411764705"/>
    <x v="3"/>
  </r>
  <r>
    <n v="58"/>
    <x v="12"/>
    <x v="331"/>
    <n v="11"/>
    <n v="19"/>
    <n v="44"/>
    <n v="4"/>
    <n v="1.7272727272727273"/>
    <n v="37.62263157894737"/>
    <x v="3"/>
  </r>
  <r>
    <n v="58"/>
    <x v="13"/>
    <x v="332"/>
    <n v="5"/>
    <n v="8"/>
    <n v="31"/>
    <n v="6.2"/>
    <n v="1.6"/>
    <n v="46.552500000000002"/>
    <x v="3"/>
  </r>
  <r>
    <n v="58"/>
    <x v="14"/>
    <x v="333"/>
    <n v="2"/>
    <n v="4"/>
    <n v="4"/>
    <n v="2"/>
    <n v="2"/>
    <n v="51.857500000000002"/>
    <x v="3"/>
  </r>
  <r>
    <n v="58"/>
    <x v="22"/>
    <x v="334"/>
    <n v="1"/>
    <n v="1"/>
    <n v="0"/>
    <n v="0"/>
    <n v="1"/>
    <n v="98.8"/>
    <x v="3"/>
  </r>
  <r>
    <n v="61"/>
    <x v="17"/>
    <x v="0"/>
    <n v="0"/>
    <n v="0"/>
    <n v="1"/>
    <m/>
    <m/>
    <m/>
    <x v="0"/>
  </r>
  <r>
    <n v="61"/>
    <x v="18"/>
    <x v="0"/>
    <n v="0"/>
    <n v="0"/>
    <n v="1"/>
    <m/>
    <m/>
    <m/>
    <x v="0"/>
  </r>
  <r>
    <n v="61"/>
    <x v="0"/>
    <x v="335"/>
    <n v="1"/>
    <n v="2"/>
    <n v="8"/>
    <n v="8"/>
    <n v="2"/>
    <n v="47.49"/>
    <x v="0"/>
  </r>
  <r>
    <n v="61"/>
    <x v="1"/>
    <x v="336"/>
    <n v="4"/>
    <n v="7"/>
    <n v="20"/>
    <n v="5"/>
    <n v="1.75"/>
    <n v="47.844285714285718"/>
    <x v="0"/>
  </r>
  <r>
    <n v="61"/>
    <x v="2"/>
    <x v="337"/>
    <n v="4"/>
    <n v="7"/>
    <n v="15"/>
    <n v="3.75"/>
    <n v="1.75"/>
    <n v="41.272857142857148"/>
    <x v="0"/>
  </r>
  <r>
    <n v="61"/>
    <x v="3"/>
    <x v="338"/>
    <n v="7"/>
    <n v="13"/>
    <n v="49"/>
    <n v="7"/>
    <n v="1.8571428571428572"/>
    <n v="34.64692307692308"/>
    <x v="0"/>
  </r>
  <r>
    <n v="61"/>
    <x v="4"/>
    <x v="339"/>
    <n v="15"/>
    <n v="27"/>
    <n v="37"/>
    <n v="2.4666666666666668"/>
    <n v="1.8"/>
    <n v="41.275555555555556"/>
    <x v="0"/>
  </r>
  <r>
    <n v="61"/>
    <x v="5"/>
    <x v="340"/>
    <n v="9"/>
    <n v="15"/>
    <n v="41"/>
    <n v="4.5555555555555554"/>
    <n v="1.6666666666666667"/>
    <n v="39.823999999999998"/>
    <x v="0"/>
  </r>
  <r>
    <n v="61"/>
    <x v="6"/>
    <x v="341"/>
    <n v="14"/>
    <n v="20"/>
    <n v="45"/>
    <n v="3.2142857142857144"/>
    <n v="1.4285714285714286"/>
    <n v="40.227499999999999"/>
    <x v="0"/>
  </r>
  <r>
    <n v="61"/>
    <x v="7"/>
    <x v="342"/>
    <n v="8"/>
    <n v="9"/>
    <n v="54"/>
    <n v="6.75"/>
    <n v="1.125"/>
    <n v="31.490000000000002"/>
    <x v="0"/>
  </r>
  <r>
    <n v="61"/>
    <x v="8"/>
    <x v="343"/>
    <n v="10"/>
    <n v="17"/>
    <n v="45"/>
    <n v="4.5"/>
    <n v="1.7"/>
    <n v="42.687058823529412"/>
    <x v="0"/>
  </r>
  <r>
    <n v="61"/>
    <x v="9"/>
    <x v="344"/>
    <n v="13"/>
    <n v="24"/>
    <n v="41"/>
    <n v="3.1538461538461537"/>
    <n v="1.8461538461538463"/>
    <n v="49.980833333333329"/>
    <x v="0"/>
  </r>
  <r>
    <n v="61"/>
    <x v="10"/>
    <x v="345"/>
    <n v="9"/>
    <n v="15"/>
    <n v="28"/>
    <n v="3.1111111111111112"/>
    <n v="1.6666666666666667"/>
    <n v="31.590666666666667"/>
    <x v="0"/>
  </r>
  <r>
    <n v="61"/>
    <x v="11"/>
    <x v="346"/>
    <n v="4"/>
    <n v="6"/>
    <n v="10"/>
    <n v="2.5"/>
    <n v="1.5"/>
    <n v="40.24"/>
    <x v="0"/>
  </r>
  <r>
    <n v="61"/>
    <x v="12"/>
    <x v="0"/>
    <n v="1"/>
    <n v="0"/>
    <n v="6"/>
    <n v="6"/>
    <n v="0"/>
    <m/>
    <x v="0"/>
  </r>
  <r>
    <n v="61"/>
    <x v="13"/>
    <x v="347"/>
    <n v="3"/>
    <n v="7"/>
    <n v="8"/>
    <n v="2.6666666666666665"/>
    <n v="2.3333333333333335"/>
    <n v="43.79"/>
    <x v="0"/>
  </r>
  <r>
    <n v="61"/>
    <x v="14"/>
    <x v="348"/>
    <n v="2"/>
    <n v="1"/>
    <n v="3"/>
    <n v="1.5"/>
    <n v="0.5"/>
    <n v="78.739999999999995"/>
    <x v="0"/>
  </r>
  <r>
    <n v="64"/>
    <x v="18"/>
    <x v="0"/>
    <n v="0"/>
    <n v="0"/>
    <n v="1"/>
    <m/>
    <m/>
    <m/>
    <x v="1"/>
  </r>
  <r>
    <n v="64"/>
    <x v="1"/>
    <x v="349"/>
    <n v="4"/>
    <n v="9"/>
    <n v="30"/>
    <n v="7.5"/>
    <n v="2.25"/>
    <n v="51.946666666666665"/>
    <x v="1"/>
  </r>
  <r>
    <n v="64"/>
    <x v="2"/>
    <x v="350"/>
    <n v="10"/>
    <n v="19"/>
    <n v="44"/>
    <n v="4.4000000000000004"/>
    <n v="1.9"/>
    <n v="45.730526315789476"/>
    <x v="1"/>
  </r>
  <r>
    <n v="64"/>
    <x v="3"/>
    <x v="351"/>
    <n v="19"/>
    <n v="37"/>
    <n v="67"/>
    <n v="3.5263157894736841"/>
    <n v="1.9473684210526316"/>
    <n v="45.75432432432433"/>
    <x v="1"/>
  </r>
  <r>
    <n v="64"/>
    <x v="4"/>
    <x v="352"/>
    <n v="19"/>
    <n v="37"/>
    <n v="82"/>
    <n v="4.3157894736842106"/>
    <n v="1.9473684210526316"/>
    <n v="55.410540540540545"/>
    <x v="1"/>
  </r>
  <r>
    <n v="64"/>
    <x v="5"/>
    <x v="353"/>
    <n v="24"/>
    <n v="38"/>
    <n v="93"/>
    <n v="3.875"/>
    <n v="1.5833333333333333"/>
    <n v="55.386052631578949"/>
    <x v="1"/>
  </r>
  <r>
    <n v="64"/>
    <x v="6"/>
    <x v="354"/>
    <n v="20"/>
    <n v="48"/>
    <n v="97"/>
    <n v="4.8499999999999996"/>
    <n v="2.4"/>
    <n v="47.143750000000004"/>
    <x v="1"/>
  </r>
  <r>
    <n v="64"/>
    <x v="7"/>
    <x v="355"/>
    <n v="20"/>
    <n v="48"/>
    <n v="99"/>
    <n v="4.95"/>
    <n v="2.4"/>
    <n v="45.580833333333338"/>
    <x v="1"/>
  </r>
  <r>
    <n v="64"/>
    <x v="8"/>
    <x v="356"/>
    <n v="13"/>
    <n v="23"/>
    <n v="61"/>
    <n v="4.6923076923076925"/>
    <n v="1.7692307692307692"/>
    <n v="50.597826086956523"/>
    <x v="1"/>
  </r>
  <r>
    <n v="64"/>
    <x v="9"/>
    <x v="357"/>
    <n v="13"/>
    <n v="23"/>
    <n v="49"/>
    <n v="3.7692307692307692"/>
    <n v="1.7692307692307692"/>
    <n v="58.110434782608692"/>
    <x v="1"/>
  </r>
  <r>
    <n v="64"/>
    <x v="10"/>
    <x v="358"/>
    <n v="6"/>
    <n v="15"/>
    <n v="46"/>
    <n v="7.666666666666667"/>
    <n v="2.5"/>
    <n v="59.323999999999998"/>
    <x v="1"/>
  </r>
  <r>
    <n v="64"/>
    <x v="11"/>
    <x v="359"/>
    <n v="17"/>
    <n v="42"/>
    <n v="33"/>
    <n v="1.9411764705882353"/>
    <n v="2.4705882352941178"/>
    <n v="52.172142857142859"/>
    <x v="1"/>
  </r>
  <r>
    <n v="64"/>
    <x v="12"/>
    <x v="360"/>
    <n v="3"/>
    <n v="8"/>
    <n v="15"/>
    <n v="5"/>
    <n v="2.6666666666666665"/>
    <n v="29.815000000000001"/>
    <x v="1"/>
  </r>
  <r>
    <n v="64"/>
    <x v="13"/>
    <x v="361"/>
    <n v="3"/>
    <n v="8"/>
    <n v="6"/>
    <n v="2"/>
    <n v="2.6666666666666665"/>
    <n v="31.03"/>
    <x v="1"/>
  </r>
  <r>
    <n v="67"/>
    <x v="17"/>
    <x v="0"/>
    <n v="0"/>
    <n v="0"/>
    <n v="2"/>
    <m/>
    <m/>
    <m/>
    <x v="2"/>
  </r>
  <r>
    <n v="67"/>
    <x v="18"/>
    <x v="0"/>
    <n v="0"/>
    <n v="0"/>
    <n v="3"/>
    <m/>
    <m/>
    <m/>
    <x v="2"/>
  </r>
  <r>
    <n v="67"/>
    <x v="0"/>
    <x v="0"/>
    <n v="0"/>
    <n v="0"/>
    <n v="4"/>
    <m/>
    <m/>
    <m/>
    <x v="2"/>
  </r>
  <r>
    <n v="67"/>
    <x v="1"/>
    <x v="362"/>
    <n v="3"/>
    <n v="7"/>
    <n v="10"/>
    <n v="3.3333333333333335"/>
    <n v="2.3333333333333335"/>
    <n v="34.132857142857141"/>
    <x v="2"/>
  </r>
  <r>
    <n v="67"/>
    <x v="2"/>
    <x v="363"/>
    <n v="8"/>
    <n v="12"/>
    <n v="29"/>
    <n v="3.625"/>
    <n v="1.5"/>
    <n v="54.99"/>
    <x v="2"/>
  </r>
  <r>
    <n v="67"/>
    <x v="3"/>
    <x v="364"/>
    <n v="16"/>
    <n v="30"/>
    <n v="53"/>
    <n v="3.3125"/>
    <n v="1.875"/>
    <n v="35.704666666666668"/>
    <x v="2"/>
  </r>
  <r>
    <n v="67"/>
    <x v="4"/>
    <x v="365"/>
    <n v="16"/>
    <n v="22"/>
    <n v="62"/>
    <n v="3.875"/>
    <n v="1.375"/>
    <n v="49.62318181818182"/>
    <x v="2"/>
  </r>
  <r>
    <n v="67"/>
    <x v="5"/>
    <x v="366"/>
    <n v="16"/>
    <n v="22"/>
    <n v="52"/>
    <n v="3.25"/>
    <n v="1.375"/>
    <n v="41.47"/>
    <x v="2"/>
  </r>
  <r>
    <n v="67"/>
    <x v="6"/>
    <x v="367"/>
    <n v="9"/>
    <n v="17"/>
    <n v="32"/>
    <n v="3.5555555555555554"/>
    <n v="1.8888888888888888"/>
    <n v="55.842941176470589"/>
    <x v="2"/>
  </r>
  <r>
    <n v="67"/>
    <x v="7"/>
    <x v="368"/>
    <n v="10"/>
    <n v="16"/>
    <n v="38"/>
    <n v="3.8"/>
    <n v="1.6"/>
    <n v="46.783124999999998"/>
    <x v="2"/>
  </r>
  <r>
    <n v="67"/>
    <x v="8"/>
    <x v="369"/>
    <n v="12"/>
    <n v="18"/>
    <n v="47"/>
    <n v="3.9166666666666665"/>
    <n v="1.5"/>
    <n v="45.570555555555558"/>
    <x v="2"/>
  </r>
  <r>
    <n v="67"/>
    <x v="9"/>
    <x v="370"/>
    <n v="11"/>
    <n v="22"/>
    <n v="39"/>
    <n v="3.5454545454545454"/>
    <n v="2"/>
    <n v="37.604090909090907"/>
    <x v="2"/>
  </r>
  <r>
    <n v="67"/>
    <x v="10"/>
    <x v="371"/>
    <n v="17"/>
    <n v="27"/>
    <n v="50"/>
    <n v="2.9411764705882355"/>
    <n v="1.588235294117647"/>
    <n v="49.774444444444448"/>
    <x v="2"/>
  </r>
  <r>
    <n v="67"/>
    <x v="11"/>
    <x v="372"/>
    <n v="4"/>
    <n v="9"/>
    <n v="31"/>
    <n v="7.75"/>
    <n v="2.25"/>
    <n v="31.66"/>
    <x v="2"/>
  </r>
  <r>
    <n v="67"/>
    <x v="12"/>
    <x v="373"/>
    <n v="3"/>
    <n v="4"/>
    <n v="17"/>
    <n v="5.666666666666667"/>
    <n v="1.3333333333333333"/>
    <n v="42.49"/>
    <x v="2"/>
  </r>
  <r>
    <n v="67"/>
    <x v="13"/>
    <x v="374"/>
    <n v="9"/>
    <n v="14"/>
    <n v="14"/>
    <n v="1.5555555555555556"/>
    <n v="1.5555555555555556"/>
    <n v="49.631428571428572"/>
    <x v="2"/>
  </r>
  <r>
    <n v="67"/>
    <x v="14"/>
    <x v="0"/>
    <n v="0"/>
    <n v="0"/>
    <n v="1"/>
    <m/>
    <m/>
    <m/>
    <x v="2"/>
  </r>
  <r>
    <n v="69"/>
    <x v="18"/>
    <x v="0"/>
    <n v="0"/>
    <n v="0"/>
    <n v="1"/>
    <m/>
    <m/>
    <m/>
    <x v="3"/>
  </r>
  <r>
    <n v="69"/>
    <x v="0"/>
    <x v="0"/>
    <n v="0"/>
    <n v="0"/>
    <n v="3"/>
    <m/>
    <m/>
    <m/>
    <x v="3"/>
  </r>
  <r>
    <n v="69"/>
    <x v="1"/>
    <x v="267"/>
    <n v="1"/>
    <n v="1"/>
    <n v="6"/>
    <n v="6"/>
    <n v="1"/>
    <n v="64.989999999999995"/>
    <x v="3"/>
  </r>
  <r>
    <n v="69"/>
    <x v="2"/>
    <x v="375"/>
    <n v="5"/>
    <n v="9"/>
    <n v="19"/>
    <n v="3.8"/>
    <n v="1.8"/>
    <n v="34.237777777777779"/>
    <x v="3"/>
  </r>
  <r>
    <n v="69"/>
    <x v="3"/>
    <x v="376"/>
    <n v="5"/>
    <n v="9"/>
    <n v="21"/>
    <n v="4.2"/>
    <n v="1.8"/>
    <n v="43.665555555555557"/>
    <x v="3"/>
  </r>
  <r>
    <n v="69"/>
    <x v="4"/>
    <x v="377"/>
    <n v="6"/>
    <n v="16"/>
    <n v="51"/>
    <n v="8.5"/>
    <n v="2.6666666666666665"/>
    <n v="44.206249999999997"/>
    <x v="3"/>
  </r>
  <r>
    <n v="69"/>
    <x v="5"/>
    <x v="378"/>
    <n v="16"/>
    <n v="34"/>
    <n v="52"/>
    <n v="3.25"/>
    <n v="2.125"/>
    <n v="35.682352941176475"/>
    <x v="3"/>
  </r>
  <r>
    <n v="69"/>
    <x v="6"/>
    <x v="379"/>
    <n v="17"/>
    <n v="28"/>
    <n v="56"/>
    <n v="3.2941176470588234"/>
    <n v="1.6470588235294117"/>
    <n v="48.685000000000002"/>
    <x v="3"/>
  </r>
  <r>
    <n v="69"/>
    <x v="7"/>
    <x v="380"/>
    <n v="16"/>
    <n v="28"/>
    <n v="68"/>
    <n v="4.25"/>
    <n v="1.75"/>
    <n v="47.958928571428565"/>
    <x v="3"/>
  </r>
  <r>
    <n v="69"/>
    <x v="8"/>
    <x v="381"/>
    <n v="7"/>
    <n v="22"/>
    <n v="34"/>
    <n v="4.8571428571428568"/>
    <n v="3.1428571428571428"/>
    <n v="34.895454545454548"/>
    <x v="3"/>
  </r>
  <r>
    <n v="69"/>
    <x v="9"/>
    <x v="382"/>
    <n v="12"/>
    <n v="21"/>
    <n v="31"/>
    <n v="2.5833333333333335"/>
    <n v="1.75"/>
    <n v="41.05"/>
    <x v="3"/>
  </r>
  <r>
    <n v="69"/>
    <x v="10"/>
    <x v="383"/>
    <n v="8"/>
    <n v="12"/>
    <n v="48"/>
    <n v="6"/>
    <n v="1.5"/>
    <n v="45.655000000000001"/>
    <x v="3"/>
  </r>
  <r>
    <n v="69"/>
    <x v="11"/>
    <x v="384"/>
    <n v="10"/>
    <n v="21"/>
    <n v="17"/>
    <n v="1.7"/>
    <n v="2.1"/>
    <n v="43.63095238095238"/>
    <x v="3"/>
  </r>
  <r>
    <n v="69"/>
    <x v="12"/>
    <x v="385"/>
    <n v="4"/>
    <n v="10"/>
    <n v="13"/>
    <n v="3.25"/>
    <n v="2.5"/>
    <n v="52.061"/>
    <x v="3"/>
  </r>
  <r>
    <n v="69"/>
    <x v="13"/>
    <x v="0"/>
    <n v="0"/>
    <n v="0"/>
    <n v="7"/>
    <m/>
    <m/>
    <m/>
    <x v="3"/>
  </r>
  <r>
    <n v="72"/>
    <x v="18"/>
    <x v="0"/>
    <n v="0"/>
    <n v="0"/>
    <n v="1"/>
    <m/>
    <m/>
    <m/>
    <x v="0"/>
  </r>
  <r>
    <n v="72"/>
    <x v="0"/>
    <x v="0"/>
    <n v="0"/>
    <n v="0"/>
    <n v="2"/>
    <m/>
    <m/>
    <m/>
    <x v="0"/>
  </r>
  <r>
    <n v="72"/>
    <x v="1"/>
    <x v="386"/>
    <n v="2"/>
    <n v="5"/>
    <n v="10"/>
    <n v="5"/>
    <n v="2.5"/>
    <n v="43.977999999999994"/>
    <x v="0"/>
  </r>
  <r>
    <n v="72"/>
    <x v="2"/>
    <x v="387"/>
    <n v="4"/>
    <n v="6"/>
    <n v="17"/>
    <n v="4.25"/>
    <n v="1.5"/>
    <n v="52.903333333333336"/>
    <x v="0"/>
  </r>
  <r>
    <n v="72"/>
    <x v="3"/>
    <x v="388"/>
    <n v="9"/>
    <n v="20"/>
    <n v="23"/>
    <n v="2.5555555555555554"/>
    <n v="2.2222222222222223"/>
    <n v="36.858499999999999"/>
    <x v="0"/>
  </r>
  <r>
    <n v="72"/>
    <x v="4"/>
    <x v="389"/>
    <n v="11"/>
    <n v="25"/>
    <n v="51"/>
    <n v="4.6363636363636367"/>
    <n v="2.2727272727272729"/>
    <n v="28.790800000000001"/>
    <x v="0"/>
  </r>
  <r>
    <n v="72"/>
    <x v="5"/>
    <x v="390"/>
    <n v="10"/>
    <n v="20"/>
    <n v="40"/>
    <n v="4"/>
    <n v="2"/>
    <n v="43.989999999999995"/>
    <x v="0"/>
  </r>
  <r>
    <n v="72"/>
    <x v="6"/>
    <x v="391"/>
    <n v="13"/>
    <n v="26"/>
    <n v="47"/>
    <n v="3.6153846153846154"/>
    <n v="2"/>
    <n v="38.627307692307689"/>
    <x v="0"/>
  </r>
  <r>
    <n v="72"/>
    <x v="7"/>
    <x v="392"/>
    <n v="16"/>
    <n v="34"/>
    <n v="44"/>
    <n v="2.75"/>
    <n v="2.125"/>
    <n v="41.230294117647055"/>
    <x v="0"/>
  </r>
  <r>
    <n v="72"/>
    <x v="8"/>
    <x v="393"/>
    <n v="12"/>
    <n v="22"/>
    <n v="74"/>
    <n v="6.166666666666667"/>
    <n v="1.8333333333333333"/>
    <n v="36.260454545454543"/>
    <x v="0"/>
  </r>
  <r>
    <n v="72"/>
    <x v="9"/>
    <x v="394"/>
    <n v="16"/>
    <n v="36"/>
    <n v="55"/>
    <n v="3.4375"/>
    <n v="2.25"/>
    <n v="33.739166666666662"/>
    <x v="0"/>
  </r>
  <r>
    <n v="72"/>
    <x v="10"/>
    <x v="395"/>
    <n v="5"/>
    <n v="10"/>
    <n v="33"/>
    <n v="6.6"/>
    <n v="2"/>
    <n v="40.539000000000001"/>
    <x v="0"/>
  </r>
  <r>
    <n v="72"/>
    <x v="11"/>
    <x v="396"/>
    <n v="7"/>
    <n v="15"/>
    <n v="34"/>
    <n v="4.8571428571428568"/>
    <n v="2.1428571428571428"/>
    <n v="36.897333333333336"/>
    <x v="0"/>
  </r>
  <r>
    <n v="72"/>
    <x v="12"/>
    <x v="397"/>
    <n v="8"/>
    <n v="12"/>
    <n v="21"/>
    <n v="2.625"/>
    <n v="1.5"/>
    <n v="56.238333333333337"/>
    <x v="0"/>
  </r>
  <r>
    <n v="72"/>
    <x v="13"/>
    <x v="398"/>
    <n v="2"/>
    <n v="4"/>
    <n v="9"/>
    <n v="4.5"/>
    <n v="2"/>
    <n v="49.99"/>
    <x v="0"/>
  </r>
  <r>
    <n v="72"/>
    <x v="14"/>
    <x v="399"/>
    <n v="2"/>
    <n v="3"/>
    <n v="4"/>
    <n v="2"/>
    <n v="1.5"/>
    <n v="44.156666666666666"/>
    <x v="0"/>
  </r>
  <r>
    <n v="72"/>
    <x v="22"/>
    <x v="400"/>
    <n v="1"/>
    <n v="2"/>
    <n v="0"/>
    <n v="0"/>
    <n v="2"/>
    <n v="22.61"/>
    <x v="0"/>
  </r>
  <r>
    <n v="75"/>
    <x v="17"/>
    <x v="0"/>
    <n v="0"/>
    <n v="0"/>
    <n v="3"/>
    <m/>
    <m/>
    <m/>
    <x v="1"/>
  </r>
  <r>
    <n v="75"/>
    <x v="18"/>
    <x v="0"/>
    <n v="0"/>
    <n v="0"/>
    <n v="1"/>
    <m/>
    <m/>
    <m/>
    <x v="1"/>
  </r>
  <r>
    <n v="75"/>
    <x v="0"/>
    <x v="401"/>
    <n v="6"/>
    <n v="11"/>
    <n v="38"/>
    <n v="6.333333333333333"/>
    <n v="1.8333333333333333"/>
    <n v="50.354545454545452"/>
    <x v="1"/>
  </r>
  <r>
    <n v="75"/>
    <x v="1"/>
    <x v="402"/>
    <n v="13"/>
    <n v="30"/>
    <n v="95"/>
    <n v="7.3076923076923075"/>
    <n v="2.3076923076923075"/>
    <n v="41.69166666666667"/>
    <x v="1"/>
  </r>
  <r>
    <n v="75"/>
    <x v="2"/>
    <x v="403"/>
    <n v="23"/>
    <n v="48"/>
    <n v="109"/>
    <n v="4.7391304347826084"/>
    <n v="2.0869565217391304"/>
    <n v="48.529791666666661"/>
    <x v="1"/>
  </r>
  <r>
    <n v="75"/>
    <x v="3"/>
    <x v="404"/>
    <n v="32"/>
    <n v="70"/>
    <n v="230"/>
    <n v="7.1875"/>
    <n v="2.1875"/>
    <n v="45.194285714285712"/>
    <x v="1"/>
  </r>
  <r>
    <n v="75"/>
    <x v="4"/>
    <x v="405"/>
    <n v="41"/>
    <n v="81"/>
    <n v="311"/>
    <n v="7.5853658536585362"/>
    <n v="1.975609756097561"/>
    <n v="43.42"/>
    <x v="1"/>
  </r>
  <r>
    <n v="75"/>
    <x v="5"/>
    <x v="406"/>
    <n v="41"/>
    <n v="92"/>
    <n v="282"/>
    <n v="6.8780487804878048"/>
    <n v="2.2439024390243905"/>
    <n v="47.287608695652175"/>
    <x v="1"/>
  </r>
  <r>
    <n v="75"/>
    <x v="6"/>
    <x v="407"/>
    <n v="34"/>
    <n v="60"/>
    <n v="251"/>
    <n v="7.382352941176471"/>
    <n v="1.7647058823529411"/>
    <n v="47.244166666666665"/>
    <x v="1"/>
  </r>
  <r>
    <n v="75"/>
    <x v="7"/>
    <x v="408"/>
    <n v="47"/>
    <n v="100"/>
    <n v="260"/>
    <n v="5.5319148936170217"/>
    <n v="2.1276595744680851"/>
    <n v="48.946800000000003"/>
    <x v="1"/>
  </r>
  <r>
    <n v="75"/>
    <x v="8"/>
    <x v="409"/>
    <n v="37"/>
    <n v="83"/>
    <n v="191"/>
    <n v="5.1621621621621623"/>
    <n v="2.2432432432432434"/>
    <n v="50.358554216867475"/>
    <x v="1"/>
  </r>
  <r>
    <n v="75"/>
    <x v="9"/>
    <x v="410"/>
    <n v="30"/>
    <n v="72"/>
    <n v="191"/>
    <n v="6.3666666666666663"/>
    <n v="2.4"/>
    <n v="45.962083333333332"/>
    <x v="1"/>
  </r>
  <r>
    <n v="75"/>
    <x v="10"/>
    <x v="411"/>
    <n v="19"/>
    <n v="47"/>
    <n v="103"/>
    <n v="5.4210526315789478"/>
    <n v="2.4736842105263159"/>
    <n v="48.631914893617015"/>
    <x v="1"/>
  </r>
  <r>
    <n v="75"/>
    <x v="11"/>
    <x v="412"/>
    <n v="9"/>
    <n v="18"/>
    <n v="19"/>
    <n v="2.1111111111111112"/>
    <n v="2"/>
    <n v="49.071111111111108"/>
    <x v="1"/>
  </r>
  <r>
    <n v="75"/>
    <x v="12"/>
    <x v="413"/>
    <n v="2"/>
    <n v="5"/>
    <n v="2"/>
    <n v="1"/>
    <n v="2.5"/>
    <n v="49.731999999999999"/>
    <x v="1"/>
  </r>
  <r>
    <n v="75"/>
    <x v="13"/>
    <x v="414"/>
    <n v="4"/>
    <n v="15"/>
    <n v="2"/>
    <n v="0.5"/>
    <n v="3.75"/>
    <n v="20.725333333333332"/>
    <x v="1"/>
  </r>
  <r>
    <n v="78"/>
    <x v="0"/>
    <x v="415"/>
    <n v="1"/>
    <n v="5"/>
    <n v="3"/>
    <n v="3"/>
    <n v="5"/>
    <n v="18.692"/>
    <x v="2"/>
  </r>
  <r>
    <n v="78"/>
    <x v="1"/>
    <x v="145"/>
    <n v="1"/>
    <n v="1"/>
    <n v="7"/>
    <n v="7"/>
    <n v="1"/>
    <n v="59.99"/>
    <x v="2"/>
  </r>
  <r>
    <n v="78"/>
    <x v="2"/>
    <x v="416"/>
    <n v="4"/>
    <n v="5"/>
    <n v="24"/>
    <n v="6"/>
    <n v="1.25"/>
    <n v="69.489999999999995"/>
    <x v="2"/>
  </r>
  <r>
    <n v="78"/>
    <x v="3"/>
    <x v="417"/>
    <n v="5"/>
    <n v="13"/>
    <n v="25"/>
    <n v="5"/>
    <n v="2.6"/>
    <n v="44.942307692307693"/>
    <x v="2"/>
  </r>
  <r>
    <n v="78"/>
    <x v="4"/>
    <x v="418"/>
    <n v="11"/>
    <n v="22"/>
    <n v="48"/>
    <n v="4.3636363636363633"/>
    <n v="2"/>
    <n v="42.715909090909093"/>
    <x v="2"/>
  </r>
  <r>
    <n v="78"/>
    <x v="5"/>
    <x v="419"/>
    <n v="14"/>
    <n v="24"/>
    <n v="78"/>
    <n v="5.5714285714285712"/>
    <n v="1.7142857142857142"/>
    <n v="53.945833333333333"/>
    <x v="2"/>
  </r>
  <r>
    <n v="78"/>
    <x v="6"/>
    <x v="420"/>
    <n v="12"/>
    <n v="25"/>
    <n v="59"/>
    <n v="4.916666666666667"/>
    <n v="2.0833333333333335"/>
    <n v="47.409599999999998"/>
    <x v="2"/>
  </r>
  <r>
    <n v="78"/>
    <x v="7"/>
    <x v="421"/>
    <n v="10"/>
    <n v="17"/>
    <n v="48"/>
    <n v="4.8"/>
    <n v="1.7"/>
    <n v="49.695882352941176"/>
    <x v="2"/>
  </r>
  <r>
    <n v="78"/>
    <x v="8"/>
    <x v="422"/>
    <n v="21"/>
    <n v="25"/>
    <n v="65"/>
    <n v="3.0952380952380953"/>
    <n v="1.1904761904761905"/>
    <n v="55.927600000000005"/>
    <x v="2"/>
  </r>
  <r>
    <n v="78"/>
    <x v="9"/>
    <x v="423"/>
    <n v="17"/>
    <n v="38"/>
    <n v="72"/>
    <n v="4.2352941176470589"/>
    <n v="2.2352941176470589"/>
    <n v="42.801315789473684"/>
    <x v="2"/>
  </r>
  <r>
    <n v="78"/>
    <x v="10"/>
    <x v="424"/>
    <n v="10"/>
    <n v="20"/>
    <n v="34"/>
    <n v="3.4"/>
    <n v="2"/>
    <n v="42.366500000000002"/>
    <x v="2"/>
  </r>
  <r>
    <n v="78"/>
    <x v="11"/>
    <x v="425"/>
    <n v="9"/>
    <n v="14"/>
    <n v="19"/>
    <n v="2.1111111111111112"/>
    <n v="1.5555555555555556"/>
    <n v="54.752857142857138"/>
    <x v="2"/>
  </r>
  <r>
    <n v="78"/>
    <x v="12"/>
    <x v="426"/>
    <n v="3"/>
    <n v="10"/>
    <n v="14"/>
    <n v="4.666666666666667"/>
    <n v="3.3333333333333335"/>
    <n v="35.917999999999999"/>
    <x v="2"/>
  </r>
  <r>
    <n v="78"/>
    <x v="13"/>
    <x v="427"/>
    <n v="4"/>
    <n v="9"/>
    <n v="12"/>
    <n v="3"/>
    <n v="2.25"/>
    <n v="57.488888888888887"/>
    <x v="2"/>
  </r>
  <r>
    <n v="79"/>
    <x v="18"/>
    <x v="0"/>
    <n v="0"/>
    <n v="0"/>
    <n v="2"/>
    <m/>
    <m/>
    <m/>
    <x v="3"/>
  </r>
  <r>
    <n v="79"/>
    <x v="0"/>
    <x v="0"/>
    <n v="0"/>
    <n v="0"/>
    <n v="2"/>
    <m/>
    <m/>
    <m/>
    <x v="3"/>
  </r>
  <r>
    <n v="79"/>
    <x v="1"/>
    <x v="0"/>
    <n v="0"/>
    <n v="0"/>
    <n v="4"/>
    <m/>
    <m/>
    <m/>
    <x v="3"/>
  </r>
  <r>
    <n v="79"/>
    <x v="2"/>
    <x v="428"/>
    <n v="4"/>
    <n v="11"/>
    <n v="19"/>
    <n v="4.75"/>
    <n v="2.75"/>
    <n v="38.892727272727271"/>
    <x v="3"/>
  </r>
  <r>
    <n v="79"/>
    <x v="3"/>
    <x v="429"/>
    <n v="6"/>
    <n v="18"/>
    <n v="18"/>
    <n v="3"/>
    <n v="3"/>
    <n v="49.679444444444442"/>
    <x v="3"/>
  </r>
  <r>
    <n v="79"/>
    <x v="4"/>
    <x v="430"/>
    <n v="8"/>
    <n v="15"/>
    <n v="39"/>
    <n v="4.875"/>
    <n v="1.875"/>
    <n v="35.072000000000003"/>
    <x v="3"/>
  </r>
  <r>
    <n v="79"/>
    <x v="5"/>
    <x v="431"/>
    <n v="11"/>
    <n v="23"/>
    <n v="51"/>
    <n v="4.6363636363636367"/>
    <n v="2.0909090909090908"/>
    <n v="41.967826086956521"/>
    <x v="3"/>
  </r>
  <r>
    <n v="79"/>
    <x v="6"/>
    <x v="432"/>
    <n v="12"/>
    <n v="22"/>
    <n v="51"/>
    <n v="4.25"/>
    <n v="1.8333333333333333"/>
    <n v="44.08"/>
    <x v="3"/>
  </r>
  <r>
    <n v="79"/>
    <x v="7"/>
    <x v="433"/>
    <n v="13"/>
    <n v="18"/>
    <n v="61"/>
    <n v="4.6923076923076925"/>
    <n v="1.3846153846153846"/>
    <n v="43.762222222222221"/>
    <x v="3"/>
  </r>
  <r>
    <n v="79"/>
    <x v="8"/>
    <x v="434"/>
    <n v="7"/>
    <n v="14"/>
    <n v="40"/>
    <n v="5.7142857142857144"/>
    <n v="2"/>
    <n v="32.746428571428574"/>
    <x v="3"/>
  </r>
  <r>
    <n v="79"/>
    <x v="9"/>
    <x v="435"/>
    <n v="10"/>
    <n v="21"/>
    <n v="36"/>
    <n v="3.6"/>
    <n v="2.1"/>
    <n v="50.274761904761903"/>
    <x v="3"/>
  </r>
  <r>
    <n v="79"/>
    <x v="10"/>
    <x v="436"/>
    <n v="7"/>
    <n v="16"/>
    <n v="32"/>
    <n v="4.5714285714285712"/>
    <n v="2.2857142857142856"/>
    <n v="35.240625000000001"/>
    <x v="3"/>
  </r>
  <r>
    <n v="79"/>
    <x v="11"/>
    <x v="437"/>
    <n v="4"/>
    <n v="9"/>
    <n v="16"/>
    <n v="4"/>
    <n v="2.25"/>
    <n v="47.212222222222223"/>
    <x v="3"/>
  </r>
  <r>
    <n v="79"/>
    <x v="12"/>
    <x v="438"/>
    <n v="3"/>
    <n v="5"/>
    <n v="12"/>
    <n v="4"/>
    <n v="1.6666666666666667"/>
    <n v="36.989999999999995"/>
    <x v="3"/>
  </r>
  <r>
    <n v="79"/>
    <x v="13"/>
    <x v="439"/>
    <n v="4"/>
    <n v="6"/>
    <n v="15"/>
    <n v="3.75"/>
    <n v="1.5"/>
    <n v="37.283333333333331"/>
    <x v="3"/>
  </r>
  <r>
    <n v="80"/>
    <x v="17"/>
    <x v="0"/>
    <n v="0"/>
    <n v="0"/>
    <n v="1"/>
    <m/>
    <m/>
    <m/>
    <x v="0"/>
  </r>
  <r>
    <n v="80"/>
    <x v="18"/>
    <x v="0"/>
    <n v="0"/>
    <n v="0"/>
    <n v="5"/>
    <m/>
    <m/>
    <m/>
    <x v="0"/>
  </r>
  <r>
    <n v="80"/>
    <x v="0"/>
    <x v="0"/>
    <n v="0"/>
    <n v="0"/>
    <n v="4"/>
    <m/>
    <m/>
    <m/>
    <x v="0"/>
  </r>
  <r>
    <n v="80"/>
    <x v="1"/>
    <x v="0"/>
    <n v="0"/>
    <n v="0"/>
    <n v="6"/>
    <m/>
    <m/>
    <m/>
    <x v="0"/>
  </r>
  <r>
    <n v="80"/>
    <x v="2"/>
    <x v="440"/>
    <n v="4"/>
    <n v="5"/>
    <n v="32"/>
    <n v="8"/>
    <n v="1.25"/>
    <n v="43.292000000000002"/>
    <x v="0"/>
  </r>
  <r>
    <n v="80"/>
    <x v="3"/>
    <x v="441"/>
    <n v="9"/>
    <n v="11"/>
    <n v="47"/>
    <n v="5.2222222222222223"/>
    <n v="1.2222222222222223"/>
    <n v="41.216363636363639"/>
    <x v="0"/>
  </r>
  <r>
    <n v="80"/>
    <x v="4"/>
    <x v="442"/>
    <n v="12"/>
    <n v="21"/>
    <n v="58"/>
    <n v="4.833333333333333"/>
    <n v="1.75"/>
    <n v="50.165238095238095"/>
    <x v="0"/>
  </r>
  <r>
    <n v="80"/>
    <x v="5"/>
    <x v="443"/>
    <n v="16"/>
    <n v="36"/>
    <n v="110"/>
    <n v="6.875"/>
    <n v="2.25"/>
    <n v="53.192777777777778"/>
    <x v="0"/>
  </r>
  <r>
    <n v="80"/>
    <x v="6"/>
    <x v="444"/>
    <n v="33"/>
    <n v="61"/>
    <n v="83"/>
    <n v="2.5151515151515151"/>
    <n v="1.8484848484848484"/>
    <n v="45.777704918032789"/>
    <x v="0"/>
  </r>
  <r>
    <n v="80"/>
    <x v="7"/>
    <x v="445"/>
    <n v="16"/>
    <n v="25"/>
    <n v="106"/>
    <n v="6.625"/>
    <n v="1.5625"/>
    <n v="43.989200000000004"/>
    <x v="0"/>
  </r>
  <r>
    <n v="80"/>
    <x v="8"/>
    <x v="446"/>
    <n v="11"/>
    <n v="17"/>
    <n v="81"/>
    <n v="7.3636363636363633"/>
    <n v="1.5454545454545454"/>
    <n v="47.429411764705883"/>
    <x v="0"/>
  </r>
  <r>
    <n v="80"/>
    <x v="9"/>
    <x v="447"/>
    <n v="16"/>
    <n v="21"/>
    <n v="76"/>
    <n v="4.75"/>
    <n v="1.3125"/>
    <n v="63.965714285714284"/>
    <x v="0"/>
  </r>
  <r>
    <n v="80"/>
    <x v="10"/>
    <x v="448"/>
    <n v="20"/>
    <n v="39"/>
    <n v="71"/>
    <n v="3.55"/>
    <n v="1.95"/>
    <n v="53.613076923076918"/>
    <x v="0"/>
  </r>
  <r>
    <n v="80"/>
    <x v="11"/>
    <x v="449"/>
    <n v="18"/>
    <n v="35"/>
    <n v="59"/>
    <n v="3.2777777777777777"/>
    <n v="1.9444444444444444"/>
    <n v="47.640571428571434"/>
    <x v="0"/>
  </r>
  <r>
    <n v="80"/>
    <x v="12"/>
    <x v="450"/>
    <n v="8"/>
    <n v="14"/>
    <n v="23"/>
    <n v="2.875"/>
    <n v="1.75"/>
    <n v="44.884999999999998"/>
    <x v="0"/>
  </r>
  <r>
    <n v="80"/>
    <x v="13"/>
    <x v="451"/>
    <n v="4"/>
    <n v="12"/>
    <n v="16"/>
    <n v="4"/>
    <n v="3"/>
    <n v="53.53"/>
    <x v="0"/>
  </r>
  <r>
    <n v="80"/>
    <x v="14"/>
    <x v="0"/>
    <n v="0"/>
    <n v="0"/>
    <n v="1"/>
    <m/>
    <m/>
    <m/>
    <x v="0"/>
  </r>
  <r>
    <n v="83"/>
    <x v="17"/>
    <x v="0"/>
    <n v="0"/>
    <n v="0"/>
    <n v="1"/>
    <m/>
    <m/>
    <m/>
    <x v="1"/>
  </r>
  <r>
    <n v="83"/>
    <x v="18"/>
    <x v="452"/>
    <n v="12"/>
    <n v="19"/>
    <n v="128"/>
    <n v="10.666666666666666"/>
    <n v="1.5833333333333333"/>
    <n v="41.18"/>
    <x v="1"/>
  </r>
  <r>
    <n v="83"/>
    <x v="0"/>
    <x v="453"/>
    <n v="30"/>
    <n v="65"/>
    <n v="283"/>
    <n v="9.4333333333333336"/>
    <n v="2.1666666666666665"/>
    <n v="48.600307692307695"/>
    <x v="1"/>
  </r>
  <r>
    <n v="83"/>
    <x v="1"/>
    <x v="454"/>
    <n v="32"/>
    <n v="49"/>
    <n v="251"/>
    <n v="7.84375"/>
    <n v="1.53125"/>
    <n v="49.012653061224491"/>
    <x v="1"/>
  </r>
  <r>
    <n v="83"/>
    <x v="2"/>
    <x v="455"/>
    <n v="22"/>
    <n v="37"/>
    <n v="311"/>
    <n v="14.136363636363637"/>
    <n v="1.6818181818181819"/>
    <n v="44.079459459459464"/>
    <x v="1"/>
  </r>
  <r>
    <n v="83"/>
    <x v="3"/>
    <x v="456"/>
    <n v="27"/>
    <n v="50"/>
    <n v="364"/>
    <n v="13.481481481481481"/>
    <n v="1.8518518518518519"/>
    <n v="40.505200000000002"/>
    <x v="1"/>
  </r>
  <r>
    <n v="83"/>
    <x v="4"/>
    <x v="457"/>
    <n v="47"/>
    <n v="97"/>
    <n v="365"/>
    <n v="7.7659574468085104"/>
    <n v="2.0638297872340425"/>
    <n v="36.197422680412373"/>
    <x v="1"/>
  </r>
  <r>
    <n v="83"/>
    <x v="5"/>
    <x v="458"/>
    <n v="43"/>
    <n v="89"/>
    <n v="368"/>
    <n v="8.5581395348837201"/>
    <n v="2.0697674418604652"/>
    <n v="38.392584269662919"/>
    <x v="1"/>
  </r>
  <r>
    <n v="83"/>
    <x v="6"/>
    <x v="459"/>
    <n v="37"/>
    <n v="69"/>
    <n v="371"/>
    <n v="10.027027027027026"/>
    <n v="1.8648648648648649"/>
    <n v="40.664057971014493"/>
    <x v="1"/>
  </r>
  <r>
    <n v="83"/>
    <x v="7"/>
    <x v="460"/>
    <n v="26"/>
    <n v="55"/>
    <n v="307"/>
    <n v="11.807692307692308"/>
    <n v="2.1153846153846154"/>
    <n v="39.770909090909093"/>
    <x v="1"/>
  </r>
  <r>
    <n v="83"/>
    <x v="8"/>
    <x v="461"/>
    <n v="36"/>
    <n v="74"/>
    <n v="339"/>
    <n v="9.4166666666666661"/>
    <n v="2.0555555555555554"/>
    <n v="45.818783783783786"/>
    <x v="1"/>
  </r>
  <r>
    <n v="83"/>
    <x v="9"/>
    <x v="462"/>
    <n v="38"/>
    <n v="62"/>
    <n v="277"/>
    <n v="7.2894736842105265"/>
    <n v="1.631578947368421"/>
    <n v="37.439516129032256"/>
    <x v="1"/>
  </r>
  <r>
    <n v="83"/>
    <x v="10"/>
    <x v="463"/>
    <n v="37"/>
    <n v="65"/>
    <n v="202"/>
    <n v="5.4594594594594597"/>
    <n v="1.7567567567567568"/>
    <n v="42.296769230769229"/>
    <x v="1"/>
  </r>
  <r>
    <n v="83"/>
    <x v="11"/>
    <x v="464"/>
    <n v="23"/>
    <n v="36"/>
    <n v="216"/>
    <n v="9.3913043478260878"/>
    <n v="1.5652173913043479"/>
    <n v="43.664166666666667"/>
    <x v="1"/>
  </r>
  <r>
    <n v="83"/>
    <x v="12"/>
    <x v="465"/>
    <n v="13"/>
    <n v="16"/>
    <n v="105"/>
    <n v="8.0769230769230766"/>
    <n v="1.2307692307692308"/>
    <n v="62.050624999999997"/>
    <x v="1"/>
  </r>
  <r>
    <n v="83"/>
    <x v="13"/>
    <x v="466"/>
    <n v="6"/>
    <n v="9"/>
    <n v="48"/>
    <n v="8"/>
    <n v="1.5"/>
    <n v="36.047777777777782"/>
    <x v="1"/>
  </r>
  <r>
    <n v="83"/>
    <x v="14"/>
    <x v="467"/>
    <n v="1"/>
    <n v="1"/>
    <n v="0"/>
    <n v="0"/>
    <n v="1"/>
    <n v="18"/>
    <x v="1"/>
  </r>
  <r>
    <n v="86"/>
    <x v="0"/>
    <x v="0"/>
    <n v="0"/>
    <n v="0"/>
    <n v="2"/>
    <m/>
    <m/>
    <m/>
    <x v="2"/>
  </r>
  <r>
    <n v="86"/>
    <x v="1"/>
    <x v="468"/>
    <n v="4"/>
    <n v="5"/>
    <n v="17"/>
    <n v="4.25"/>
    <n v="1.25"/>
    <n v="39.783999999999999"/>
    <x v="2"/>
  </r>
  <r>
    <n v="86"/>
    <x v="2"/>
    <x v="469"/>
    <n v="9"/>
    <n v="11"/>
    <n v="24"/>
    <n v="2.6666666666666665"/>
    <n v="1.2222222222222223"/>
    <n v="44.9"/>
    <x v="2"/>
  </r>
  <r>
    <n v="86"/>
    <x v="3"/>
    <x v="470"/>
    <n v="5"/>
    <n v="8"/>
    <n v="31"/>
    <n v="6.2"/>
    <n v="1.6"/>
    <n v="55.393749999999997"/>
    <x v="2"/>
  </r>
  <r>
    <n v="86"/>
    <x v="4"/>
    <x v="471"/>
    <n v="12"/>
    <n v="22"/>
    <n v="47"/>
    <n v="3.9166666666666665"/>
    <n v="1.8333333333333333"/>
    <n v="33.041818181818179"/>
    <x v="2"/>
  </r>
  <r>
    <n v="86"/>
    <x v="5"/>
    <x v="472"/>
    <n v="24"/>
    <n v="42"/>
    <n v="81"/>
    <n v="3.375"/>
    <n v="1.75"/>
    <n v="45.675476190476189"/>
    <x v="2"/>
  </r>
  <r>
    <n v="86"/>
    <x v="6"/>
    <x v="473"/>
    <n v="15"/>
    <n v="17"/>
    <n v="71"/>
    <n v="4.7333333333333334"/>
    <n v="1.1333333333333333"/>
    <n v="40.489411764705885"/>
    <x v="2"/>
  </r>
  <r>
    <n v="86"/>
    <x v="7"/>
    <x v="474"/>
    <n v="13"/>
    <n v="29"/>
    <n v="64"/>
    <n v="4.9230769230769234"/>
    <n v="2.2307692307692308"/>
    <n v="27.259655172413794"/>
    <x v="2"/>
  </r>
  <r>
    <n v="86"/>
    <x v="8"/>
    <x v="475"/>
    <n v="10"/>
    <n v="20"/>
    <n v="44"/>
    <n v="4.4000000000000004"/>
    <n v="2"/>
    <n v="39.2395"/>
    <x v="2"/>
  </r>
  <r>
    <n v="86"/>
    <x v="9"/>
    <x v="476"/>
    <n v="11"/>
    <n v="15"/>
    <n v="68"/>
    <n v="6.1818181818181817"/>
    <n v="1.3636363636363635"/>
    <n v="48.506666666666668"/>
    <x v="2"/>
  </r>
  <r>
    <n v="86"/>
    <x v="10"/>
    <x v="477"/>
    <n v="21"/>
    <n v="38"/>
    <n v="40"/>
    <n v="1.9047619047619047"/>
    <n v="1.8095238095238095"/>
    <n v="37.106578947368419"/>
    <x v="2"/>
  </r>
  <r>
    <n v="86"/>
    <x v="11"/>
    <x v="478"/>
    <n v="5"/>
    <n v="12"/>
    <n v="20"/>
    <n v="4"/>
    <n v="2.4"/>
    <n v="38.279166666666669"/>
    <x v="2"/>
  </r>
  <r>
    <n v="86"/>
    <x v="12"/>
    <x v="198"/>
    <n v="2"/>
    <n v="2"/>
    <n v="14"/>
    <n v="7"/>
    <n v="1"/>
    <n v="59.99"/>
    <x v="2"/>
  </r>
  <r>
    <n v="86"/>
    <x v="13"/>
    <x v="479"/>
    <n v="5"/>
    <n v="11"/>
    <n v="12"/>
    <n v="2.4"/>
    <n v="2.2000000000000002"/>
    <n v="36.309090909090905"/>
    <x v="2"/>
  </r>
  <r>
    <n v="86"/>
    <x v="14"/>
    <x v="0"/>
    <n v="0"/>
    <n v="0"/>
    <n v="1"/>
    <m/>
    <m/>
    <m/>
    <x v="2"/>
  </r>
  <r>
    <n v="86"/>
    <x v="22"/>
    <x v="268"/>
    <n v="1"/>
    <n v="1"/>
    <n v="0"/>
    <n v="0"/>
    <n v="1"/>
    <n v="69.989999999999995"/>
    <x v="2"/>
  </r>
  <r>
    <n v="89"/>
    <x v="18"/>
    <x v="0"/>
    <n v="0"/>
    <n v="0"/>
    <n v="4"/>
    <m/>
    <m/>
    <m/>
    <x v="3"/>
  </r>
  <r>
    <n v="89"/>
    <x v="0"/>
    <x v="0"/>
    <n v="0"/>
    <n v="0"/>
    <n v="2"/>
    <m/>
    <m/>
    <m/>
    <x v="3"/>
  </r>
  <r>
    <n v="89"/>
    <x v="1"/>
    <x v="0"/>
    <n v="0"/>
    <n v="0"/>
    <n v="12"/>
    <m/>
    <m/>
    <m/>
    <x v="3"/>
  </r>
  <r>
    <n v="89"/>
    <x v="2"/>
    <x v="480"/>
    <n v="4"/>
    <n v="3"/>
    <n v="21"/>
    <n v="5.25"/>
    <n v="0.75"/>
    <n v="47.323333333333331"/>
    <x v="3"/>
  </r>
  <r>
    <n v="89"/>
    <x v="3"/>
    <x v="481"/>
    <n v="8"/>
    <n v="15"/>
    <n v="44"/>
    <n v="5.5"/>
    <n v="1.875"/>
    <n v="48.573333333333338"/>
    <x v="3"/>
  </r>
  <r>
    <n v="89"/>
    <x v="4"/>
    <x v="482"/>
    <n v="7"/>
    <n v="8"/>
    <n v="37"/>
    <n v="5.2857142857142856"/>
    <n v="1.1428571428571428"/>
    <n v="77.363749999999996"/>
    <x v="3"/>
  </r>
  <r>
    <n v="89"/>
    <x v="5"/>
    <x v="483"/>
    <n v="11"/>
    <n v="29"/>
    <n v="65"/>
    <n v="5.9090909090909092"/>
    <n v="2.6363636363636362"/>
    <n v="43.816551724137931"/>
    <x v="3"/>
  </r>
  <r>
    <n v="89"/>
    <x v="6"/>
    <x v="484"/>
    <n v="21"/>
    <n v="37"/>
    <n v="78"/>
    <n v="3.7142857142857144"/>
    <n v="1.7619047619047619"/>
    <n v="46.615405405405404"/>
    <x v="3"/>
  </r>
  <r>
    <n v="89"/>
    <x v="7"/>
    <x v="485"/>
    <n v="22"/>
    <n v="41"/>
    <n v="78"/>
    <n v="3.5454545454545454"/>
    <n v="1.8636363636363635"/>
    <n v="50.605853658536589"/>
    <x v="3"/>
  </r>
  <r>
    <n v="89"/>
    <x v="8"/>
    <x v="486"/>
    <n v="33"/>
    <n v="63"/>
    <n v="117"/>
    <n v="3.5454545454545454"/>
    <n v="1.9090909090909092"/>
    <n v="44.321746031746031"/>
    <x v="3"/>
  </r>
  <r>
    <n v="89"/>
    <x v="9"/>
    <x v="487"/>
    <n v="20"/>
    <n v="45"/>
    <n v="78"/>
    <n v="3.9"/>
    <n v="2.25"/>
    <n v="41.912222222222219"/>
    <x v="3"/>
  </r>
  <r>
    <n v="89"/>
    <x v="10"/>
    <x v="488"/>
    <n v="17"/>
    <n v="33"/>
    <n v="48"/>
    <n v="2.8235294117647061"/>
    <n v="1.9411764705882353"/>
    <n v="44.268484848484846"/>
    <x v="3"/>
  </r>
  <r>
    <n v="89"/>
    <x v="11"/>
    <x v="489"/>
    <n v="16"/>
    <n v="36"/>
    <n v="58"/>
    <n v="3.625"/>
    <n v="2.25"/>
    <n v="53.098055555555554"/>
    <x v="3"/>
  </r>
  <r>
    <n v="89"/>
    <x v="12"/>
    <x v="490"/>
    <n v="17"/>
    <n v="30"/>
    <n v="50"/>
    <n v="2.9411764705882355"/>
    <n v="1.7647058823529411"/>
    <n v="52.622666666666667"/>
    <x v="3"/>
  </r>
  <r>
    <n v="89"/>
    <x v="13"/>
    <x v="491"/>
    <n v="10"/>
    <n v="17"/>
    <n v="24"/>
    <n v="2.4"/>
    <n v="1.7"/>
    <n v="56.195882352941176"/>
    <x v="3"/>
  </r>
  <r>
    <n v="89"/>
    <x v="14"/>
    <x v="492"/>
    <n v="6"/>
    <n v="9"/>
    <n v="12"/>
    <n v="2"/>
    <n v="1.5"/>
    <n v="63.601111111111109"/>
    <x v="3"/>
  </r>
  <r>
    <n v="89"/>
    <x v="22"/>
    <x v="0"/>
    <n v="0"/>
    <n v="0"/>
    <n v="8"/>
    <m/>
    <m/>
    <m/>
    <x v="3"/>
  </r>
  <r>
    <n v="90"/>
    <x v="19"/>
    <x v="493"/>
    <n v="1"/>
    <n v="3"/>
    <n v="0"/>
    <n v="0"/>
    <n v="3"/>
    <n v="50.446666666666665"/>
    <x v="0"/>
  </r>
  <r>
    <n v="90"/>
    <x v="17"/>
    <x v="0"/>
    <n v="0"/>
    <n v="0"/>
    <n v="1"/>
    <m/>
    <m/>
    <m/>
    <x v="0"/>
  </r>
  <r>
    <n v="90"/>
    <x v="18"/>
    <x v="0"/>
    <n v="0"/>
    <n v="0"/>
    <n v="1"/>
    <m/>
    <m/>
    <m/>
    <x v="0"/>
  </r>
  <r>
    <n v="90"/>
    <x v="0"/>
    <x v="494"/>
    <n v="10"/>
    <n v="20"/>
    <n v="48"/>
    <n v="4.8"/>
    <n v="2"/>
    <n v="47.030999999999999"/>
    <x v="0"/>
  </r>
  <r>
    <n v="90"/>
    <x v="1"/>
    <x v="495"/>
    <n v="9"/>
    <n v="16"/>
    <n v="47"/>
    <n v="5.2222222222222223"/>
    <n v="1.7777777777777777"/>
    <n v="50.769374999999997"/>
    <x v="0"/>
  </r>
  <r>
    <n v="90"/>
    <x v="2"/>
    <x v="496"/>
    <n v="28"/>
    <n v="70"/>
    <n v="94"/>
    <n v="3.3571428571428572"/>
    <n v="2.5"/>
    <n v="36.430285714285709"/>
    <x v="0"/>
  </r>
  <r>
    <n v="90"/>
    <x v="3"/>
    <x v="497"/>
    <n v="19"/>
    <n v="40"/>
    <n v="77"/>
    <n v="4.0526315789473681"/>
    <n v="2.1052631578947367"/>
    <n v="43.073999999999998"/>
    <x v="0"/>
  </r>
  <r>
    <n v="90"/>
    <x v="4"/>
    <x v="498"/>
    <n v="27"/>
    <n v="60"/>
    <n v="131"/>
    <n v="4.8518518518518521"/>
    <n v="2.2222222222222223"/>
    <n v="43.277999999999999"/>
    <x v="0"/>
  </r>
  <r>
    <n v="90"/>
    <x v="5"/>
    <x v="499"/>
    <n v="30"/>
    <n v="58"/>
    <n v="145"/>
    <n v="4.833333333333333"/>
    <n v="1.9333333333333333"/>
    <n v="41.213448275862071"/>
    <x v="0"/>
  </r>
  <r>
    <n v="90"/>
    <x v="6"/>
    <x v="500"/>
    <n v="23"/>
    <n v="55"/>
    <n v="144"/>
    <n v="6.2608695652173916"/>
    <n v="2.3913043478260869"/>
    <n v="44.467636363636359"/>
    <x v="0"/>
  </r>
  <r>
    <n v="90"/>
    <x v="7"/>
    <x v="501"/>
    <n v="27"/>
    <n v="53"/>
    <n v="131"/>
    <n v="4.8518518518518521"/>
    <n v="1.962962962962963"/>
    <n v="49.059056603773584"/>
    <x v="0"/>
  </r>
  <r>
    <n v="90"/>
    <x v="8"/>
    <x v="502"/>
    <n v="37"/>
    <n v="87"/>
    <n v="122"/>
    <n v="3.2972972972972974"/>
    <n v="2.3513513513513513"/>
    <n v="42.835402298850575"/>
    <x v="0"/>
  </r>
  <r>
    <n v="90"/>
    <x v="9"/>
    <x v="503"/>
    <n v="20"/>
    <n v="51"/>
    <n v="88"/>
    <n v="4.4000000000000004"/>
    <n v="2.5499999999999998"/>
    <n v="35.957058823529408"/>
    <x v="0"/>
  </r>
  <r>
    <n v="90"/>
    <x v="10"/>
    <x v="504"/>
    <n v="29"/>
    <n v="47"/>
    <n v="84"/>
    <n v="2.896551724137931"/>
    <n v="1.6206896551724137"/>
    <n v="50.139574468085108"/>
    <x v="0"/>
  </r>
  <r>
    <n v="90"/>
    <x v="11"/>
    <x v="505"/>
    <n v="10"/>
    <n v="14"/>
    <n v="57"/>
    <n v="5.7"/>
    <n v="1.4"/>
    <n v="55.919285714285714"/>
    <x v="0"/>
  </r>
  <r>
    <n v="90"/>
    <x v="12"/>
    <x v="506"/>
    <n v="10"/>
    <n v="14"/>
    <n v="49"/>
    <n v="4.9000000000000004"/>
    <n v="1.4"/>
    <n v="43.475000000000001"/>
    <x v="0"/>
  </r>
  <r>
    <n v="90"/>
    <x v="13"/>
    <x v="507"/>
    <n v="10"/>
    <n v="13"/>
    <n v="24"/>
    <n v="2.4"/>
    <n v="1.3"/>
    <n v="27.740000000000002"/>
    <x v="0"/>
  </r>
  <r>
    <n v="90"/>
    <x v="14"/>
    <x v="508"/>
    <n v="1"/>
    <n v="2"/>
    <n v="1"/>
    <n v="1"/>
    <n v="2"/>
    <n v="33.984999999999999"/>
    <x v="0"/>
  </r>
  <r>
    <n v="92"/>
    <x v="18"/>
    <x v="0"/>
    <n v="0"/>
    <n v="0"/>
    <n v="2"/>
    <m/>
    <m/>
    <m/>
    <x v="1"/>
  </r>
  <r>
    <n v="92"/>
    <x v="0"/>
    <x v="0"/>
    <n v="0"/>
    <n v="0"/>
    <n v="1"/>
    <m/>
    <m/>
    <m/>
    <x v="1"/>
  </r>
  <r>
    <n v="92"/>
    <x v="1"/>
    <x v="0"/>
    <n v="0"/>
    <n v="0"/>
    <n v="1"/>
    <m/>
    <m/>
    <m/>
    <x v="1"/>
  </r>
  <r>
    <n v="92"/>
    <x v="2"/>
    <x v="0"/>
    <n v="0"/>
    <n v="0"/>
    <n v="7"/>
    <m/>
    <m/>
    <m/>
    <x v="1"/>
  </r>
  <r>
    <n v="92"/>
    <x v="3"/>
    <x v="509"/>
    <n v="3"/>
    <n v="7"/>
    <n v="12"/>
    <n v="4"/>
    <n v="2.3333333333333335"/>
    <n v="44.269999999999996"/>
    <x v="1"/>
  </r>
  <r>
    <n v="92"/>
    <x v="4"/>
    <x v="510"/>
    <n v="6"/>
    <n v="10"/>
    <n v="26"/>
    <n v="4.333333333333333"/>
    <n v="1.6666666666666667"/>
    <n v="39.462000000000003"/>
    <x v="1"/>
  </r>
  <r>
    <n v="92"/>
    <x v="5"/>
    <x v="511"/>
    <n v="7"/>
    <n v="8"/>
    <n v="35"/>
    <n v="5"/>
    <n v="1.1428571428571428"/>
    <n v="28.452500000000001"/>
    <x v="1"/>
  </r>
  <r>
    <n v="92"/>
    <x v="6"/>
    <x v="512"/>
    <n v="7"/>
    <n v="21"/>
    <n v="35"/>
    <n v="5"/>
    <n v="3"/>
    <n v="50.407142857142858"/>
    <x v="1"/>
  </r>
  <r>
    <n v="92"/>
    <x v="7"/>
    <x v="513"/>
    <n v="13"/>
    <n v="29"/>
    <n v="41"/>
    <n v="3.1538461538461537"/>
    <n v="2.2307692307692308"/>
    <n v="26.783793103448275"/>
    <x v="1"/>
  </r>
  <r>
    <n v="92"/>
    <x v="8"/>
    <x v="514"/>
    <n v="8"/>
    <n v="9"/>
    <n v="30"/>
    <n v="3.75"/>
    <n v="1.125"/>
    <n v="42.668888888888887"/>
    <x v="1"/>
  </r>
  <r>
    <n v="92"/>
    <x v="9"/>
    <x v="515"/>
    <n v="12"/>
    <n v="15"/>
    <n v="16"/>
    <n v="1.3333333333333333"/>
    <n v="1.25"/>
    <n v="37.154666666666671"/>
    <x v="1"/>
  </r>
  <r>
    <n v="92"/>
    <x v="10"/>
    <x v="516"/>
    <n v="2"/>
    <n v="4"/>
    <n v="14"/>
    <n v="7"/>
    <n v="2"/>
    <n v="27.487500000000001"/>
    <x v="1"/>
  </r>
  <r>
    <n v="92"/>
    <x v="11"/>
    <x v="517"/>
    <n v="3"/>
    <n v="5"/>
    <n v="16"/>
    <n v="5.333333333333333"/>
    <n v="1.6666666666666667"/>
    <n v="40.492000000000004"/>
    <x v="1"/>
  </r>
  <r>
    <n v="92"/>
    <x v="12"/>
    <x v="518"/>
    <n v="1"/>
    <n v="2"/>
    <n v="12"/>
    <n v="12"/>
    <n v="2"/>
    <n v="56.24"/>
    <x v="1"/>
  </r>
  <r>
    <n v="92"/>
    <x v="13"/>
    <x v="519"/>
    <n v="2"/>
    <n v="4"/>
    <n v="15"/>
    <n v="7.5"/>
    <n v="2"/>
    <n v="56.862499999999997"/>
    <x v="1"/>
  </r>
  <r>
    <n v="92"/>
    <x v="14"/>
    <x v="520"/>
    <n v="2"/>
    <n v="7"/>
    <n v="11"/>
    <n v="5.5"/>
    <n v="3.5"/>
    <n v="45.988571428571433"/>
    <x v="1"/>
  </r>
  <r>
    <n v="92"/>
    <x v="22"/>
    <x v="240"/>
    <n v="1"/>
    <n v="1"/>
    <n v="0"/>
    <n v="0"/>
    <n v="1"/>
    <n v="29.99"/>
    <x v="1"/>
  </r>
  <r>
    <n v="94"/>
    <x v="16"/>
    <x v="267"/>
    <n v="1"/>
    <n v="1"/>
    <n v="2"/>
    <n v="2"/>
    <n v="1"/>
    <n v="64.989999999999995"/>
    <x v="2"/>
  </r>
  <r>
    <n v="94"/>
    <x v="18"/>
    <x v="0"/>
    <n v="0"/>
    <n v="0"/>
    <n v="2"/>
    <m/>
    <m/>
    <m/>
    <x v="2"/>
  </r>
  <r>
    <n v="94"/>
    <x v="0"/>
    <x v="521"/>
    <n v="3"/>
    <n v="3"/>
    <n v="17"/>
    <n v="5.666666666666667"/>
    <n v="1"/>
    <n v="73.316666666666663"/>
    <x v="2"/>
  </r>
  <r>
    <n v="94"/>
    <x v="1"/>
    <x v="522"/>
    <n v="3"/>
    <n v="5"/>
    <n v="20"/>
    <n v="6.666666666666667"/>
    <n v="1.6666666666666667"/>
    <n v="54.791999999999994"/>
    <x v="2"/>
  </r>
  <r>
    <n v="94"/>
    <x v="2"/>
    <x v="523"/>
    <n v="10"/>
    <n v="15"/>
    <n v="33"/>
    <n v="3.3"/>
    <n v="1.5"/>
    <n v="57.056666666666665"/>
    <x v="2"/>
  </r>
  <r>
    <n v="94"/>
    <x v="3"/>
    <x v="524"/>
    <n v="11"/>
    <n v="22"/>
    <n v="56"/>
    <n v="5.0909090909090908"/>
    <n v="2"/>
    <n v="48.07181818181818"/>
    <x v="2"/>
  </r>
  <r>
    <n v="94"/>
    <x v="4"/>
    <x v="525"/>
    <n v="24"/>
    <n v="47"/>
    <n v="111"/>
    <n v="4.625"/>
    <n v="1.9583333333333333"/>
    <n v="43.312765957446807"/>
    <x v="2"/>
  </r>
  <r>
    <n v="94"/>
    <x v="5"/>
    <x v="526"/>
    <n v="18"/>
    <n v="30"/>
    <n v="79"/>
    <n v="4.3888888888888893"/>
    <n v="1.6666666666666667"/>
    <n v="51.247"/>
    <x v="2"/>
  </r>
  <r>
    <n v="94"/>
    <x v="6"/>
    <x v="527"/>
    <n v="13"/>
    <n v="39"/>
    <n v="64"/>
    <n v="4.9230769230769234"/>
    <n v="3"/>
    <n v="34.191282051282052"/>
    <x v="2"/>
  </r>
  <r>
    <n v="94"/>
    <x v="7"/>
    <x v="528"/>
    <n v="16"/>
    <n v="22"/>
    <n v="77"/>
    <n v="4.8125"/>
    <n v="1.375"/>
    <n v="52.141818181818174"/>
    <x v="2"/>
  </r>
  <r>
    <n v="94"/>
    <x v="8"/>
    <x v="529"/>
    <n v="21"/>
    <n v="34"/>
    <n v="109"/>
    <n v="5.1904761904761907"/>
    <n v="1.6190476190476191"/>
    <n v="49.717352941176472"/>
    <x v="2"/>
  </r>
  <r>
    <n v="94"/>
    <x v="9"/>
    <x v="530"/>
    <n v="14"/>
    <n v="31"/>
    <n v="68"/>
    <n v="4.8571428571428568"/>
    <n v="2.2142857142857144"/>
    <n v="52.439354838709676"/>
    <x v="2"/>
  </r>
  <r>
    <n v="94"/>
    <x v="10"/>
    <x v="531"/>
    <n v="17"/>
    <n v="33"/>
    <n v="47"/>
    <n v="2.7647058823529411"/>
    <n v="1.9411764705882353"/>
    <n v="47.202121212121213"/>
    <x v="2"/>
  </r>
  <r>
    <n v="94"/>
    <x v="11"/>
    <x v="532"/>
    <n v="10"/>
    <n v="15"/>
    <n v="33"/>
    <n v="3.3"/>
    <n v="1.5"/>
    <n v="47.32"/>
    <x v="2"/>
  </r>
  <r>
    <n v="94"/>
    <x v="12"/>
    <x v="533"/>
    <n v="11"/>
    <n v="26"/>
    <n v="51"/>
    <n v="4.6363636363636367"/>
    <n v="2.3636363636363638"/>
    <n v="47.584230769230771"/>
    <x v="2"/>
  </r>
  <r>
    <n v="94"/>
    <x v="13"/>
    <x v="534"/>
    <n v="4"/>
    <n v="7"/>
    <n v="15"/>
    <n v="3.75"/>
    <n v="1.75"/>
    <n v="46.255714285714291"/>
    <x v="2"/>
  </r>
  <r>
    <n v="94"/>
    <x v="14"/>
    <x v="0"/>
    <n v="0"/>
    <n v="0"/>
    <n v="2"/>
    <m/>
    <m/>
    <m/>
    <x v="2"/>
  </r>
  <r>
    <n v="97"/>
    <x v="0"/>
    <x v="0"/>
    <n v="0"/>
    <n v="0"/>
    <n v="1"/>
    <m/>
    <m/>
    <m/>
    <x v="3"/>
  </r>
  <r>
    <n v="97"/>
    <x v="1"/>
    <x v="0"/>
    <n v="0"/>
    <n v="0"/>
    <n v="2"/>
    <m/>
    <m/>
    <m/>
    <x v="3"/>
  </r>
  <r>
    <n v="97"/>
    <x v="2"/>
    <x v="535"/>
    <n v="9"/>
    <n v="15"/>
    <n v="95"/>
    <n v="10.555555555555555"/>
    <n v="1.6666666666666667"/>
    <n v="52.256"/>
    <x v="3"/>
  </r>
  <r>
    <n v="97"/>
    <x v="3"/>
    <x v="536"/>
    <n v="27"/>
    <n v="41"/>
    <n v="201"/>
    <n v="7.4444444444444446"/>
    <n v="1.5185185185185186"/>
    <n v="51.428292682926831"/>
    <x v="3"/>
  </r>
  <r>
    <n v="97"/>
    <x v="4"/>
    <x v="537"/>
    <n v="25"/>
    <n v="47"/>
    <n v="247"/>
    <n v="9.8800000000000008"/>
    <n v="1.88"/>
    <n v="41.096382978723405"/>
    <x v="3"/>
  </r>
  <r>
    <n v="97"/>
    <x v="5"/>
    <x v="538"/>
    <n v="32"/>
    <n v="51"/>
    <n v="341"/>
    <n v="10.65625"/>
    <n v="1.59375"/>
    <n v="51.726470588235294"/>
    <x v="3"/>
  </r>
  <r>
    <n v="97"/>
    <x v="6"/>
    <x v="539"/>
    <n v="31"/>
    <n v="46"/>
    <n v="303"/>
    <n v="9.7741935483870961"/>
    <n v="1.4838709677419355"/>
    <n v="43.363478260869563"/>
    <x v="3"/>
  </r>
  <r>
    <n v="97"/>
    <x v="7"/>
    <x v="540"/>
    <n v="39"/>
    <n v="74"/>
    <n v="416"/>
    <n v="10.666666666666666"/>
    <n v="1.8974358974358974"/>
    <n v="43.761216216216212"/>
    <x v="3"/>
  </r>
  <r>
    <n v="97"/>
    <x v="8"/>
    <x v="541"/>
    <n v="43"/>
    <n v="71"/>
    <n v="356"/>
    <n v="8.279069767441861"/>
    <n v="1.6511627906976745"/>
    <n v="46.715352112676058"/>
    <x v="3"/>
  </r>
  <r>
    <n v="97"/>
    <x v="9"/>
    <x v="542"/>
    <n v="27"/>
    <n v="41"/>
    <n v="296"/>
    <n v="10.962962962962964"/>
    <n v="1.5185185185185186"/>
    <n v="49.257073170731708"/>
    <x v="3"/>
  </r>
  <r>
    <n v="97"/>
    <x v="10"/>
    <x v="543"/>
    <n v="26"/>
    <n v="51"/>
    <n v="238"/>
    <n v="9.1538461538461533"/>
    <n v="1.9615384615384615"/>
    <n v="41.866470588235295"/>
    <x v="3"/>
  </r>
  <r>
    <n v="97"/>
    <x v="11"/>
    <x v="544"/>
    <n v="25"/>
    <n v="43"/>
    <n v="240"/>
    <n v="9.6"/>
    <n v="1.72"/>
    <n v="48.034883720930232"/>
    <x v="3"/>
  </r>
  <r>
    <n v="97"/>
    <x v="12"/>
    <x v="545"/>
    <n v="16"/>
    <n v="30"/>
    <n v="113"/>
    <n v="7.0625"/>
    <n v="1.875"/>
    <n v="52.305666666666667"/>
    <x v="3"/>
  </r>
  <r>
    <n v="97"/>
    <x v="13"/>
    <x v="546"/>
    <n v="9"/>
    <n v="16"/>
    <n v="49"/>
    <n v="5.4444444444444446"/>
    <n v="1.7777777777777777"/>
    <n v="49.051875000000003"/>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n v="7"/>
    <x v="0"/>
  </r>
  <r>
    <n v="10"/>
    <x v="1"/>
  </r>
  <r>
    <n v="12"/>
    <x v="1"/>
  </r>
  <r>
    <n v="13"/>
    <x v="1"/>
  </r>
  <r>
    <n v="14"/>
    <x v="2"/>
  </r>
  <r>
    <n v="15"/>
    <x v="1"/>
  </r>
  <r>
    <n v="17"/>
    <x v="3"/>
  </r>
  <r>
    <n v="18"/>
    <x v="2"/>
  </r>
  <r>
    <n v="20"/>
    <x v="4"/>
  </r>
  <r>
    <n v="29"/>
    <x v="2"/>
  </r>
  <r>
    <n v="30"/>
    <x v="1"/>
  </r>
  <r>
    <n v="31"/>
    <x v="2"/>
  </r>
  <r>
    <n v="39"/>
    <x v="1"/>
  </r>
  <r>
    <n v="40"/>
    <x v="1"/>
  </r>
  <r>
    <n v="42"/>
    <x v="2"/>
  </r>
  <r>
    <n v="45"/>
    <x v="2"/>
  </r>
  <r>
    <n v="52"/>
    <x v="1"/>
  </r>
  <r>
    <n v="53"/>
    <x v="2"/>
  </r>
  <r>
    <n v="59"/>
    <x v="1"/>
  </r>
  <r>
    <n v="66"/>
    <x v="1"/>
  </r>
  <r>
    <n v="67"/>
    <x v="1"/>
  </r>
  <r>
    <n v="68"/>
    <x v="1"/>
  </r>
  <r>
    <n v="72"/>
    <x v="2"/>
  </r>
  <r>
    <n v="73"/>
    <x v="2"/>
  </r>
  <r>
    <n v="75"/>
    <x v="2"/>
  </r>
  <r>
    <n v="76"/>
    <x v="3"/>
  </r>
  <r>
    <n v="79"/>
    <x v="2"/>
  </r>
  <r>
    <n v="83"/>
    <x v="1"/>
  </r>
  <r>
    <n v="84"/>
    <x v="1"/>
  </r>
  <r>
    <n v="92"/>
    <x v="4"/>
  </r>
  <r>
    <n v="96"/>
    <x v="3"/>
  </r>
  <r>
    <n v="102"/>
    <x v="1"/>
  </r>
  <r>
    <n v="103"/>
    <x v="1"/>
  </r>
  <r>
    <n v="108"/>
    <x v="1"/>
  </r>
  <r>
    <n v="109"/>
    <x v="1"/>
  </r>
  <r>
    <n v="115"/>
    <x v="2"/>
  </r>
  <r>
    <n v="116"/>
    <x v="3"/>
  </r>
  <r>
    <n v="117"/>
    <x v="2"/>
  </r>
  <r>
    <n v="119"/>
    <x v="0"/>
  </r>
  <r>
    <n v="12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0545DB-280B-4BFA-894B-0926EED60FE8}"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4" rowHeaderCaption="BF Hours">
  <location ref="A25:B31" firstHeaderRow="1" firstDataRow="1" firstDataCol="1"/>
  <pivotFields count="2">
    <pivotField dataField="1" showAll="0"/>
    <pivotField axis="axisRow" showAll="0">
      <items count="6">
        <item x="4"/>
        <item x="0"/>
        <item x="1"/>
        <item x="2"/>
        <item x="3"/>
        <item t="default"/>
      </items>
    </pivotField>
  </pivotFields>
  <rowFields count="1">
    <field x="1"/>
  </rowFields>
  <rowItems count="6">
    <i>
      <x/>
    </i>
    <i>
      <x v="1"/>
    </i>
    <i>
      <x v="2"/>
    </i>
    <i>
      <x v="3"/>
    </i>
    <i>
      <x v="4"/>
    </i>
    <i t="grand">
      <x/>
    </i>
  </rowItems>
  <colItems count="1">
    <i/>
  </colItems>
  <dataFields count="1">
    <dataField name="Stores" fld="0" subtotal="count" baseField="1" baseItem="0"/>
  </dataFields>
  <formats count="7">
    <format dxfId="32">
      <pivotArea outline="0" collapsedLevelsAreSubtotals="1" fieldPosition="0"/>
    </format>
    <format dxfId="31">
      <pivotArea type="all" dataOnly="0" outline="0" fieldPosition="0"/>
    </format>
    <format dxfId="30">
      <pivotArea outline="0" collapsedLevelsAreSubtotals="1" fieldPosition="0"/>
    </format>
    <format dxfId="29">
      <pivotArea field="1" type="button" dataOnly="0" labelOnly="1" outline="0" axis="axisRow" fieldPosition="0"/>
    </format>
    <format dxfId="28">
      <pivotArea dataOnly="0" labelOnly="1" fieldPosition="0">
        <references count="1">
          <reference field="1" count="0"/>
        </references>
      </pivotArea>
    </format>
    <format dxfId="27">
      <pivotArea dataOnly="0" labelOnly="1" grandRow="1" outline="0" fieldPosition="0"/>
    </format>
    <format dxfId="26">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0"/>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1" format="3">
      <pivotArea type="data" outline="0" fieldPosition="0">
        <references count="2">
          <reference field="4294967294" count="1" selected="0">
            <x v="0"/>
          </reference>
          <reference field="1" count="1" selected="0">
            <x v="2"/>
          </reference>
        </references>
      </pivotArea>
    </chartFormat>
    <chartFormat chart="1" format="4">
      <pivotArea type="data" outline="0" fieldPosition="0">
        <references count="2">
          <reference field="4294967294" count="1" selected="0">
            <x v="0"/>
          </reference>
          <reference field="1" count="1" selected="0">
            <x v="3"/>
          </reference>
        </references>
      </pivotArea>
    </chartFormat>
    <chartFormat chart="1" format="5">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1C436F-011C-4213-8D42-8FA49271DEE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Hours">
  <location ref="A3:H27" firstHeaderRow="0" firstDataRow="1" firstDataCol="1" rowPageCount="1" colPageCount="1"/>
  <pivotFields count="9">
    <pivotField axis="axisPage" numFmtId="49"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items count="24">
        <item x="21"/>
        <item x="19"/>
        <item x="15"/>
        <item x="16"/>
        <item x="17"/>
        <item x="18"/>
        <item x="0"/>
        <item x="1"/>
        <item x="2"/>
        <item x="3"/>
        <item x="4"/>
        <item x="5"/>
        <item x="6"/>
        <item x="7"/>
        <item x="8"/>
        <item x="9"/>
        <item x="10"/>
        <item x="11"/>
        <item x="12"/>
        <item x="13"/>
        <item x="14"/>
        <item x="22"/>
        <item x="20"/>
        <item t="default"/>
      </items>
    </pivotField>
    <pivotField dataField="1" numFmtId="38" showAll="0"/>
    <pivotField dataField="1" numFmtId="37" showAll="0"/>
    <pivotField dataField="1" numFmtId="37" showAll="0"/>
    <pivotField dataField="1" numFmtId="37"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7">
    <i>
      <x/>
    </i>
    <i i="1">
      <x v="1"/>
    </i>
    <i i="2">
      <x v="2"/>
    </i>
    <i i="3">
      <x v="3"/>
    </i>
    <i i="4">
      <x v="4"/>
    </i>
    <i i="5">
      <x v="5"/>
    </i>
    <i i="6">
      <x v="6"/>
    </i>
  </colItems>
  <pageFields count="1">
    <pageField fld="0" hier="-1"/>
  </pageFields>
  <dataFields count="7">
    <dataField name=" Sales " fld="2" baseField="0" baseItem="0" numFmtId="43"/>
    <dataField name=" Trx " fld="3" baseField="0" baseItem="0" numFmtId="171"/>
    <dataField name=" Units " fld="4" baseField="0" baseItem="0" numFmtId="171"/>
    <dataField name=" Traffic " fld="5" baseField="0" baseItem="0" numFmtId="171"/>
    <dataField name=" Conversion" fld="6" baseField="0" baseItem="0" numFmtId="39"/>
    <dataField name=" UPT's" fld="7" baseField="0" baseItem="0" numFmtId="39"/>
    <dataField name=" $/Units" fld="8" baseField="0" baseItem="0" numFmtId="43"/>
  </dataFields>
  <formats count="7">
    <format dxfId="25">
      <pivotArea dataOnly="0" labelOnly="1" outline="0" fieldPosition="0">
        <references count="1">
          <reference field="4294967294" count="3">
            <x v="4"/>
            <x v="5"/>
            <x v="6"/>
          </reference>
        </references>
      </pivotArea>
    </format>
    <format dxfId="24">
      <pivotArea outline="0" collapsedLevelsAreSubtotals="1" fieldPosition="0">
        <references count="1">
          <reference field="4294967294" count="1" selected="0">
            <x v="6"/>
          </reference>
        </references>
      </pivotArea>
    </format>
    <format dxfId="23">
      <pivotArea outline="0" collapsedLevelsAreSubtotals="1" fieldPosition="0">
        <references count="1">
          <reference field="4294967294" count="1" selected="0">
            <x v="5"/>
          </reference>
        </references>
      </pivotArea>
    </format>
    <format dxfId="22">
      <pivotArea outline="0" collapsedLevelsAreSubtotals="1" fieldPosition="0">
        <references count="1">
          <reference field="4294967294" count="1" selected="0">
            <x v="4"/>
          </reference>
        </references>
      </pivotArea>
    </format>
    <format dxfId="21">
      <pivotArea outline="0" collapsedLevelsAreSubtotals="1" fieldPosition="0">
        <references count="1">
          <reference field="4294967294" count="1" selected="0">
            <x v="0"/>
          </reference>
        </references>
      </pivotArea>
    </format>
    <format dxfId="20">
      <pivotArea outline="0" collapsedLevelsAreSubtotals="1" fieldPosition="0">
        <references count="1">
          <reference field="4294967294" count="3" selected="0">
            <x v="1"/>
            <x v="2"/>
            <x v="3"/>
          </reference>
        </references>
      </pivotArea>
    </format>
    <format dxfId="19">
      <pivotArea dataOnly="0" labelOnly="1" outline="0" fieldPosition="0">
        <references count="1">
          <reference field="4294967294" count="3">
            <x v="1"/>
            <x v="2"/>
            <x v="3"/>
          </reference>
        </references>
      </pivotArea>
    </format>
  </formats>
  <pivotTableStyleInfo name="PivotStyleMedium15"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747BBF-C24B-49B8-B62B-E7637D3734D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HOURS">
  <location ref="A3:H27" firstHeaderRow="0" firstDataRow="1" firstDataCol="1" rowPageCount="1" colPageCount="1"/>
  <pivotFields count="13">
    <pivotField showAll="0"/>
    <pivotField axis="axisRow" showAll="0">
      <items count="24">
        <item x="21"/>
        <item x="19"/>
        <item x="15"/>
        <item x="16"/>
        <item x="17"/>
        <item x="18"/>
        <item x="0"/>
        <item x="1"/>
        <item x="2"/>
        <item x="3"/>
        <item x="4"/>
        <item x="5"/>
        <item x="6"/>
        <item x="7"/>
        <item x="8"/>
        <item x="9"/>
        <item x="10"/>
        <item x="11"/>
        <item x="12"/>
        <item x="13"/>
        <item x="14"/>
        <item x="22"/>
        <item x="20"/>
        <item t="default"/>
      </items>
    </pivotField>
    <pivotField dataField="1" showAll="0">
      <items count="548">
        <item x="103"/>
        <item x="0"/>
        <item x="467"/>
        <item x="101"/>
        <item x="240"/>
        <item x="177"/>
        <item x="242"/>
        <item x="162"/>
        <item x="178"/>
        <item x="400"/>
        <item x="117"/>
        <item x="145"/>
        <item x="226"/>
        <item x="179"/>
        <item x="267"/>
        <item x="508"/>
        <item x="161"/>
        <item x="268"/>
        <item x="225"/>
        <item x="224"/>
        <item x="102"/>
        <item x="72"/>
        <item x="348"/>
        <item x="215"/>
        <item x="282"/>
        <item x="307"/>
        <item x="252"/>
        <item x="56"/>
        <item x="415"/>
        <item x="335"/>
        <item x="199"/>
        <item x="334"/>
        <item x="516"/>
        <item x="253"/>
        <item x="518"/>
        <item x="198"/>
        <item x="43"/>
        <item x="42"/>
        <item x="399"/>
        <item x="480"/>
        <item x="184"/>
        <item x="227"/>
        <item x="163"/>
        <item x="41"/>
        <item x="493"/>
        <item x="14"/>
        <item x="55"/>
        <item x="189"/>
        <item x="201"/>
        <item x="294"/>
        <item x="373"/>
        <item x="133"/>
        <item x="279"/>
        <item x="243"/>
        <item x="438"/>
        <item x="241"/>
        <item x="468"/>
        <item x="398"/>
        <item x="245"/>
        <item x="517"/>
        <item x="130"/>
        <item x="333"/>
        <item x="221"/>
        <item x="119"/>
        <item x="440"/>
        <item x="386"/>
        <item x="521"/>
        <item x="439"/>
        <item x="519"/>
        <item x="511"/>
        <item x="360"/>
        <item x="362"/>
        <item x="346"/>
        <item x="361"/>
        <item x="413"/>
        <item x="239"/>
        <item x="57"/>
        <item x="522"/>
        <item x="196"/>
        <item x="16"/>
        <item x="342"/>
        <item x="254"/>
        <item x="372"/>
        <item x="337"/>
        <item x="319"/>
        <item x="266"/>
        <item x="131"/>
        <item x="347"/>
        <item x="281"/>
        <item x="375"/>
        <item x="52"/>
        <item x="509"/>
        <item x="414"/>
        <item x="86"/>
        <item x="387"/>
        <item x="180"/>
        <item x="520"/>
        <item x="534"/>
        <item x="466"/>
        <item x="246"/>
        <item x="54"/>
        <item x="336"/>
        <item x="416"/>
        <item x="58"/>
        <item x="426"/>
        <item x="507"/>
        <item x="280"/>
        <item x="332"/>
        <item x="251"/>
        <item x="283"/>
        <item x="514"/>
        <item x="200"/>
        <item x="181"/>
        <item x="191"/>
        <item x="376"/>
        <item x="510"/>
        <item x="479"/>
        <item x="395"/>
        <item x="106"/>
        <item x="183"/>
        <item x="104"/>
        <item x="437"/>
        <item x="428"/>
        <item x="228"/>
        <item x="25"/>
        <item x="71"/>
        <item x="255"/>
        <item x="470"/>
        <item x="236"/>
        <item x="132"/>
        <item x="217"/>
        <item x="338"/>
        <item x="144"/>
        <item x="441"/>
        <item x="434"/>
        <item x="478"/>
        <item x="269"/>
        <item x="192"/>
        <item x="349"/>
        <item x="277"/>
        <item x="345"/>
        <item x="218"/>
        <item x="222"/>
        <item x="469"/>
        <item x="190"/>
        <item x="223"/>
        <item x="265"/>
        <item x="129"/>
        <item x="427"/>
        <item x="50"/>
        <item x="385"/>
        <item x="1"/>
        <item x="285"/>
        <item x="304"/>
        <item x="73"/>
        <item x="430"/>
        <item x="278"/>
        <item x="383"/>
        <item x="28"/>
        <item x="396"/>
        <item x="401"/>
        <item x="193"/>
        <item x="53"/>
        <item x="515"/>
        <item x="436"/>
        <item x="492"/>
        <item x="256"/>
        <item x="417"/>
        <item x="74"/>
        <item x="197"/>
        <item x="293"/>
        <item x="247"/>
        <item x="340"/>
        <item x="219"/>
        <item x="506"/>
        <item x="13"/>
        <item x="482"/>
        <item x="26"/>
        <item x="450"/>
        <item x="305"/>
        <item x="249"/>
        <item x="451"/>
        <item x="330"/>
        <item x="182"/>
        <item x="116"/>
        <item x="135"/>
        <item x="271"/>
        <item x="229"/>
        <item x="291"/>
        <item x="363"/>
        <item x="39"/>
        <item x="272"/>
        <item x="194"/>
        <item x="397"/>
        <item x="118"/>
        <item x="195"/>
        <item x="59"/>
        <item x="473"/>
        <item x="374"/>
        <item x="123"/>
        <item x="377"/>
        <item x="230"/>
        <item x="532"/>
        <item x="331"/>
        <item x="146"/>
        <item x="250"/>
        <item x="389"/>
        <item x="244"/>
        <item x="12"/>
        <item x="126"/>
        <item x="343"/>
        <item x="471"/>
        <item x="476"/>
        <item x="481"/>
        <item x="388"/>
        <item x="114"/>
        <item x="15"/>
        <item x="11"/>
        <item x="115"/>
        <item x="368"/>
        <item x="27"/>
        <item x="258"/>
        <item x="120"/>
        <item x="425"/>
        <item x="381"/>
        <item x="29"/>
        <item x="513"/>
        <item x="306"/>
        <item x="452"/>
        <item x="505"/>
        <item x="535"/>
        <item x="475"/>
        <item x="546"/>
        <item x="433"/>
        <item x="85"/>
        <item x="474"/>
        <item x="105"/>
        <item x="393"/>
        <item x="286"/>
        <item x="341"/>
        <item x="446"/>
        <item x="121"/>
        <item x="495"/>
        <item x="164"/>
        <item x="369"/>
        <item x="370"/>
        <item x="270"/>
        <item x="421"/>
        <item x="424"/>
        <item x="523"/>
        <item x="84"/>
        <item x="382"/>
        <item x="263"/>
        <item x="128"/>
        <item x="47"/>
        <item x="350"/>
        <item x="390"/>
        <item x="412"/>
        <item x="100"/>
        <item x="358"/>
        <item x="429"/>
        <item x="109"/>
        <item x="366"/>
        <item x="384"/>
        <item x="418"/>
        <item x="494"/>
        <item x="367"/>
        <item x="323"/>
        <item x="325"/>
        <item x="491"/>
        <item x="202"/>
        <item x="431"/>
        <item x="432"/>
        <item x="296"/>
        <item x="295"/>
        <item x="188"/>
        <item x="465"/>
        <item x="176"/>
        <item x="391"/>
        <item x="40"/>
        <item x="17"/>
        <item x="113"/>
        <item x="284"/>
        <item x="18"/>
        <item x="112"/>
        <item x="442"/>
        <item x="435"/>
        <item x="524"/>
        <item x="512"/>
        <item x="364"/>
        <item x="107"/>
        <item x="287"/>
        <item x="238"/>
        <item x="365"/>
        <item x="445"/>
        <item x="339"/>
        <item x="528"/>
        <item x="322"/>
        <item x="24"/>
        <item x="160"/>
        <item x="356"/>
        <item x="143"/>
        <item x="292"/>
        <item x="320"/>
        <item x="420"/>
        <item x="216"/>
        <item x="344"/>
        <item x="45"/>
        <item x="327"/>
        <item x="70"/>
        <item x="378"/>
        <item x="394"/>
        <item x="220"/>
        <item x="165"/>
        <item x="533"/>
        <item x="264"/>
        <item x="402"/>
        <item x="185"/>
        <item x="248"/>
        <item x="483"/>
        <item x="124"/>
        <item x="187"/>
        <item x="122"/>
        <item x="142"/>
        <item x="23"/>
        <item x="329"/>
        <item x="419"/>
        <item x="290"/>
        <item x="38"/>
        <item x="527"/>
        <item x="357"/>
        <item x="380"/>
        <item x="447"/>
        <item x="371"/>
        <item x="235"/>
        <item x="379"/>
        <item x="186"/>
        <item x="237"/>
        <item x="214"/>
        <item x="111"/>
        <item x="324"/>
        <item x="308"/>
        <item x="302"/>
        <item x="422"/>
        <item x="328"/>
        <item x="392"/>
        <item x="477"/>
        <item x="51"/>
        <item x="44"/>
        <item x="276"/>
        <item x="326"/>
        <item x="488"/>
        <item x="175"/>
        <item x="203"/>
        <item x="136"/>
        <item x="134"/>
        <item x="234"/>
        <item x="166"/>
        <item x="526"/>
        <item x="288"/>
        <item x="49"/>
        <item x="10"/>
        <item x="531"/>
        <item x="309"/>
        <item x="545"/>
        <item x="464"/>
        <item x="204"/>
        <item x="490"/>
        <item x="213"/>
        <item x="262"/>
        <item x="76"/>
        <item x="137"/>
        <item x="48"/>
        <item x="530"/>
        <item x="423"/>
        <item x="301"/>
        <item x="455"/>
        <item x="75"/>
        <item x="68"/>
        <item x="125"/>
        <item x="37"/>
        <item x="449"/>
        <item x="21"/>
        <item x="127"/>
        <item x="529"/>
        <item x="147"/>
        <item x="351"/>
        <item x="83"/>
        <item x="261"/>
        <item x="274"/>
        <item x="289"/>
        <item x="273"/>
        <item x="99"/>
        <item x="497"/>
        <item x="484"/>
        <item x="321"/>
        <item x="61"/>
        <item x="20"/>
        <item x="259"/>
        <item x="30"/>
        <item x="503"/>
        <item x="87"/>
        <item x="170"/>
        <item x="233"/>
        <item x="487"/>
        <item x="9"/>
        <item x="489"/>
        <item x="443"/>
        <item x="472"/>
        <item x="537"/>
        <item x="148"/>
        <item x="46"/>
        <item x="31"/>
        <item x="22"/>
        <item x="275"/>
        <item x="539"/>
        <item x="303"/>
        <item x="542"/>
        <item x="456"/>
        <item x="300"/>
        <item x="525"/>
        <item x="352"/>
        <item x="65"/>
        <item x="149"/>
        <item x="168"/>
        <item x="544"/>
        <item x="318"/>
        <item x="485"/>
        <item x="231"/>
        <item x="448"/>
        <item x="297"/>
        <item x="353"/>
        <item x="536"/>
        <item x="543"/>
        <item x="159"/>
        <item x="60"/>
        <item x="157"/>
        <item x="110"/>
        <item x="36"/>
        <item x="260"/>
        <item x="298"/>
        <item x="69"/>
        <item x="174"/>
        <item x="232"/>
        <item x="460"/>
        <item x="355"/>
        <item x="19"/>
        <item x="359"/>
        <item x="211"/>
        <item x="167"/>
        <item x="108"/>
        <item x="141"/>
        <item x="140"/>
        <item x="354"/>
        <item x="172"/>
        <item x="63"/>
        <item x="7"/>
        <item x="138"/>
        <item x="411"/>
        <item x="462"/>
        <item x="403"/>
        <item x="212"/>
        <item x="504"/>
        <item x="2"/>
        <item x="499"/>
        <item x="454"/>
        <item x="88"/>
        <item x="205"/>
        <item x="500"/>
        <item x="6"/>
        <item x="317"/>
        <item x="151"/>
        <item x="32"/>
        <item x="496"/>
        <item x="67"/>
        <item x="498"/>
        <item x="501"/>
        <item x="257"/>
        <item x="33"/>
        <item x="538"/>
        <item x="158"/>
        <item x="150"/>
        <item x="79"/>
        <item x="66"/>
        <item x="463"/>
        <item x="155"/>
        <item x="486"/>
        <item x="444"/>
        <item x="459"/>
        <item x="91"/>
        <item x="82"/>
        <item x="407"/>
        <item x="173"/>
        <item x="314"/>
        <item x="154"/>
        <item x="78"/>
        <item x="3"/>
        <item x="98"/>
        <item x="81"/>
        <item x="156"/>
        <item x="77"/>
        <item x="62"/>
        <item x="299"/>
        <item x="453"/>
        <item x="404"/>
        <item x="315"/>
        <item x="540"/>
        <item x="316"/>
        <item x="410"/>
        <item x="94"/>
        <item x="541"/>
        <item x="89"/>
        <item x="139"/>
        <item x="461"/>
        <item x="92"/>
        <item x="458"/>
        <item x="97"/>
        <item x="4"/>
        <item x="8"/>
        <item x="457"/>
        <item x="405"/>
        <item x="169"/>
        <item x="95"/>
        <item x="209"/>
        <item x="502"/>
        <item x="310"/>
        <item x="64"/>
        <item x="153"/>
        <item x="152"/>
        <item x="90"/>
        <item x="93"/>
        <item x="207"/>
        <item x="409"/>
        <item x="406"/>
        <item x="35"/>
        <item x="208"/>
        <item x="206"/>
        <item x="171"/>
        <item x="311"/>
        <item x="96"/>
        <item x="34"/>
        <item x="408"/>
        <item x="210"/>
        <item x="5"/>
        <item x="80"/>
        <item x="312"/>
        <item x="313"/>
        <item t="default"/>
      </items>
    </pivotField>
    <pivotField dataField="1" showAll="0"/>
    <pivotField dataField="1" showAll="0"/>
    <pivotField dataField="1" showAll="0"/>
    <pivotField showAll="0"/>
    <pivotField showAll="0"/>
    <pivotField showAll="0"/>
    <pivotField axis="axisPage" showAll="0">
      <items count="5">
        <item x="0"/>
        <item x="1"/>
        <item x="2"/>
        <item x="3"/>
        <item t="default"/>
      </items>
    </pivotField>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7">
    <i>
      <x/>
    </i>
    <i i="1">
      <x v="1"/>
    </i>
    <i i="2">
      <x v="2"/>
    </i>
    <i i="3">
      <x v="3"/>
    </i>
    <i i="4">
      <x v="4"/>
    </i>
    <i i="5">
      <x v="5"/>
    </i>
    <i i="6">
      <x v="6"/>
    </i>
  </colItems>
  <pageFields count="1">
    <pageField fld="9" hier="-1"/>
  </pageFields>
  <dataFields count="7">
    <dataField name=" Sales " fld="2" baseField="0" baseItem="0" numFmtId="44"/>
    <dataField name=" Traffic " fld="5" baseField="0" baseItem="0" numFmtId="171"/>
    <dataField name=" Trx " fld="3" baseField="0" baseItem="0" numFmtId="171"/>
    <dataField name=" Units " fld="4" baseField="0" baseItem="0" numFmtId="171"/>
    <dataField name=" Conversion" fld="10" baseField="0" baseItem="0"/>
    <dataField name=" UPT's" fld="11" baseField="0" baseItem="0"/>
    <dataField name=" $/Units" fld="12" baseField="0" baseItem="0"/>
  </dataFields>
  <formats count="12">
    <format dxfId="17">
      <pivotArea outline="0" collapsedLevelsAreSubtotals="1" fieldPosition="0">
        <references count="1">
          <reference field="4294967294" count="1" selected="0">
            <x v="0"/>
          </reference>
        </references>
      </pivotArea>
    </format>
    <format dxfId="16">
      <pivotArea outline="0" collapsedLevelsAreSubtotals="1" fieldPosition="0">
        <references count="1">
          <reference field="4294967294" count="3" selected="0">
            <x v="1"/>
            <x v="2"/>
            <x v="3"/>
          </reference>
        </references>
      </pivotArea>
    </format>
    <format dxfId="15">
      <pivotArea collapsedLevelsAreSubtotals="1" fieldPosition="0">
        <references count="2">
          <reference field="4294967294" count="3" selected="0">
            <x v="4"/>
            <x v="5"/>
            <x v="6"/>
          </reference>
          <reference field="1" count="0"/>
        </references>
      </pivotArea>
    </format>
    <format dxfId="14">
      <pivotArea field="1" grandRow="1" outline="0" collapsedLevelsAreSubtotals="1" axis="axisRow" fieldPosition="0">
        <references count="1">
          <reference field="4294967294" count="3" selected="0">
            <x v="4"/>
            <x v="5"/>
            <x v="6"/>
          </reference>
        </references>
      </pivotArea>
    </format>
    <format dxfId="13">
      <pivotArea collapsedLevelsAreSubtotals="1" fieldPosition="0">
        <references count="1">
          <reference field="1" count="0"/>
        </references>
      </pivotArea>
    </format>
    <format dxfId="12">
      <pivotArea dataOnly="0" labelOnly="1" fieldPosition="0">
        <references count="1">
          <reference field="1" count="0"/>
        </references>
      </pivotArea>
    </format>
    <format dxfId="11">
      <pivotArea collapsedLevelsAreSubtotals="1" fieldPosition="0">
        <references count="2">
          <reference field="4294967294" count="1" selected="0">
            <x v="4"/>
          </reference>
          <reference field="1" count="1">
            <x v="2"/>
          </reference>
        </references>
      </pivotArea>
    </format>
    <format dxfId="10">
      <pivotArea collapsedLevelsAreSubtotals="1" fieldPosition="0">
        <references count="2">
          <reference field="4294967294" count="1" selected="0">
            <x v="5"/>
          </reference>
          <reference field="1" count="1">
            <x v="2"/>
          </reference>
        </references>
      </pivotArea>
    </format>
    <format dxfId="9">
      <pivotArea collapsedLevelsAreSubtotals="1" fieldPosition="0">
        <references count="2">
          <reference field="4294967294" count="1" selected="0">
            <x v="6"/>
          </reference>
          <reference field="1" count="1">
            <x v="2"/>
          </reference>
        </references>
      </pivotArea>
    </format>
    <format dxfId="8">
      <pivotArea collapsedLevelsAreSubtotals="1" fieldPosition="0">
        <references count="2">
          <reference field="4294967294" count="1" selected="0">
            <x v="4"/>
          </reference>
          <reference field="1" count="1">
            <x v="4"/>
          </reference>
        </references>
      </pivotArea>
    </format>
    <format dxfId="7">
      <pivotArea collapsedLevelsAreSubtotals="1" fieldPosition="0">
        <references count="2">
          <reference field="4294967294" count="1" selected="0">
            <x v="5"/>
          </reference>
          <reference field="1" count="1">
            <x v="4"/>
          </reference>
        </references>
      </pivotArea>
    </format>
    <format dxfId="6">
      <pivotArea collapsedLevelsAreSubtotals="1" fieldPosition="0">
        <references count="2">
          <reference field="4294967294" count="1" selected="0">
            <x v="6"/>
          </reference>
          <reference field="1" count="1">
            <x v="4"/>
          </reference>
        </references>
      </pivotArea>
    </format>
  </formats>
  <conditionalFormats count="1">
    <conditionalFormat scope="data" priority="1">
      <pivotAreas count="1">
        <pivotArea outline="0" fieldPosition="0">
          <references count="1">
            <reference field="4294967294" count="1" selected="0">
              <x v="4"/>
            </reference>
          </references>
        </pivotArea>
      </pivotAreas>
    </conditionalFormat>
  </conditionalFormats>
  <pivotTableStyleInfo name="PivotStyleLight16"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67CDE5F-B907-49BA-B6E1-CF7C90F2EF73}" sourceName="Region">
  <pivotTables>
    <pivotTable tabId="35" name="PivotTable1"/>
  </pivotTables>
  <data>
    <tabular pivotCacheId="1001403517">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016F884-5A3F-4871-B403-FE3801FA9A30}"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BC59B6-DA80-486B-BD2F-72A1A2CEC4C0}" name="Table1" displayName="Table1" ref="K4:N17" headerRowCount="0" totalsRowShown="0" dataDxfId="2">
  <tableColumns count="4">
    <tableColumn id="1" xr3:uid="{1EBAF6D3-3A7E-4916-990F-5B866D2FB715}" name="Store with the highest Hourly Sales:" headerRowDxfId="0" dataDxfId="5"/>
    <tableColumn id="2" xr3:uid="{E4CF97B3-761C-46D6-8301-367872E61B6F}" name="Column1" headerRowDxfId="1" dataDxfId="4"/>
    <tableColumn id="3" xr3:uid="{A810B91B-A34B-41CB-AB8E-696BA3E3E2D0}" name="Column2" dataDxfId="3"/>
    <tableColumn id="4" xr3:uid="{A6061106-AC73-4FA5-8306-0FCC949CFAFD}" name="Column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5.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24043-5EA8-4259-8502-53E1C04E33BE}">
  <dimension ref="A1:N31"/>
  <sheetViews>
    <sheetView showGridLines="0" tabSelected="1" zoomScale="85" zoomScaleNormal="85" workbookViewId="0">
      <selection activeCell="A2" sqref="A2"/>
    </sheetView>
  </sheetViews>
  <sheetFormatPr defaultRowHeight="15" x14ac:dyDescent="0.25"/>
  <cols>
    <col min="1" max="1" width="17.140625" customWidth="1"/>
    <col min="2" max="2" width="16.28515625" customWidth="1"/>
    <col min="3" max="3" width="15.28515625" bestFit="1" customWidth="1"/>
    <col min="4" max="5" width="16.42578125" bestFit="1" customWidth="1"/>
    <col min="6" max="7" width="15" customWidth="1"/>
    <col min="8" max="8" width="15.42578125" customWidth="1"/>
    <col min="10" max="10" width="9.7109375" customWidth="1"/>
    <col min="11" max="11" width="10.42578125" bestFit="1" customWidth="1"/>
    <col min="12" max="12" width="9.7109375" customWidth="1"/>
    <col min="14" max="14" width="9.7109375" bestFit="1" customWidth="1"/>
  </cols>
  <sheetData>
    <row r="1" spans="1:14" ht="21" x14ac:dyDescent="0.35">
      <c r="A1" s="167" t="s">
        <v>271</v>
      </c>
      <c r="B1" s="168"/>
      <c r="C1" s="168"/>
      <c r="D1" s="168"/>
      <c r="E1" s="168"/>
      <c r="F1" s="168"/>
      <c r="G1" s="168"/>
      <c r="H1" s="168"/>
      <c r="I1" s="168"/>
      <c r="J1" s="168"/>
      <c r="K1" s="168"/>
      <c r="L1" s="168"/>
      <c r="M1" s="168"/>
      <c r="N1" s="168"/>
    </row>
    <row r="2" spans="1:14" ht="18.75" x14ac:dyDescent="0.3">
      <c r="A2" s="70">
        <v>75</v>
      </c>
      <c r="B2" s="59" t="str">
        <f>"Center Name:  "&amp;UPPER(VLOOKUP($A$2,'Store Database'!$A:$BX,6,FALSE))</f>
        <v>Center Name:  THE BRIDGES AT BROOKFIELD</v>
      </c>
      <c r="C2" s="59"/>
      <c r="D2" s="59"/>
      <c r="E2" s="59"/>
      <c r="F2" s="59" t="str">
        <f>"City, State:  "&amp;UPPER(CONCATENATE(VLOOKUP($A$2,'Store Database'!$A:$BX,9,FALSE),", ",VLOOKUP($A$2,'Store Database'!$A:$BX,10,FALSE)))</f>
        <v>City, State:  TAMPA,  FL</v>
      </c>
      <c r="G2" s="60"/>
      <c r="H2" s="59"/>
      <c r="I2" s="59" t="s">
        <v>217</v>
      </c>
      <c r="J2" s="59"/>
      <c r="K2" s="59" t="str">
        <f>VLOOKUP($A$2,'Store Database'!$A:$BX,12,FALSE)</f>
        <v>O</v>
      </c>
      <c r="L2" s="59"/>
      <c r="M2" s="59"/>
      <c r="N2" s="54"/>
    </row>
    <row r="3" spans="1:14" ht="18.75" customHeight="1" x14ac:dyDescent="0.3">
      <c r="A3" s="61" t="s">
        <v>235</v>
      </c>
      <c r="B3" s="62">
        <f>VLOOKUP($A$2,'Store Database'!$A:$BX,13,FALSE)</f>
        <v>46435</v>
      </c>
      <c r="C3" s="63" t="s">
        <v>269</v>
      </c>
      <c r="D3" s="62">
        <f>VLOOKUP($A$2,'Store Database'!$A:$BX,14,FALSE)</f>
        <v>37024</v>
      </c>
      <c r="E3" s="64"/>
      <c r="F3" s="64" t="str">
        <f>"Store Manager:  "&amp;UPPER(VLOOKUP($A$2,'Store Database'!$A:$BX,5,FALSE))</f>
        <v>Store Manager:  HOLLY BYRD</v>
      </c>
      <c r="G3" s="21"/>
      <c r="H3" s="64"/>
      <c r="I3" s="65" t="s">
        <v>270</v>
      </c>
      <c r="J3" s="66">
        <f>VLOOKUP($A$2,'Store Database'!$A:$BX,8,FALSE)</f>
        <v>8876</v>
      </c>
      <c r="K3" s="65" t="s">
        <v>281</v>
      </c>
      <c r="L3" s="65"/>
      <c r="M3" s="65"/>
      <c r="N3" s="34"/>
    </row>
    <row r="4" spans="1:14" ht="18.75" customHeight="1" x14ac:dyDescent="0.3">
      <c r="A4" s="67" t="str">
        <f>"Management Co:  "&amp;VLOOKUP($A$2,'Store Database'!$A:$BX,7,FALSE)</f>
        <v>Management Co:  THE OUTLET RESOURCE GROUP</v>
      </c>
      <c r="B4" s="59"/>
      <c r="C4" s="59"/>
      <c r="D4" s="59"/>
      <c r="E4" s="59"/>
      <c r="F4" s="59" t="str">
        <f>"Regional Manager:  "&amp;UPPER(VLOOKUP($A$2,'Store Database'!$A:$BX,4,FALSE))</f>
        <v>Regional Manager:  MICHAEL BROWN</v>
      </c>
      <c r="G4" s="60"/>
      <c r="H4" s="59"/>
      <c r="I4" s="59" t="s">
        <v>8</v>
      </c>
      <c r="J4" s="68" t="str">
        <f>UPPER(VLOOKUP($A$2,'Store Database'!$A:$BX,11,FALSE))</f>
        <v>OLD</v>
      </c>
      <c r="K4" s="78">
        <f>VLOOKUP(A2,'Store Database'!A:CD,82,FALSE)</f>
        <v>1.3</v>
      </c>
      <c r="L4" s="78"/>
      <c r="M4" s="78"/>
      <c r="N4" s="54"/>
    </row>
    <row r="5" spans="1:14" ht="21" x14ac:dyDescent="0.35">
      <c r="A5" s="172" t="s">
        <v>272</v>
      </c>
      <c r="B5" s="173"/>
      <c r="C5" s="173"/>
      <c r="D5" s="173"/>
      <c r="E5" s="174"/>
      <c r="F5" s="21"/>
      <c r="G5" s="21"/>
      <c r="H5" s="21"/>
      <c r="I5" s="21"/>
      <c r="J5" s="21"/>
      <c r="K5" s="21"/>
      <c r="L5" s="21"/>
      <c r="M5" s="21"/>
      <c r="N5" s="34"/>
    </row>
    <row r="6" spans="1:14" ht="18.75" x14ac:dyDescent="0.3">
      <c r="A6" s="22" t="s">
        <v>224</v>
      </c>
      <c r="B6" s="23" t="s">
        <v>225</v>
      </c>
      <c r="C6" s="25" t="s">
        <v>226</v>
      </c>
      <c r="D6" s="23" t="s">
        <v>227</v>
      </c>
      <c r="E6" s="24" t="s">
        <v>305</v>
      </c>
      <c r="F6" s="21"/>
      <c r="G6" s="21"/>
      <c r="H6" s="21"/>
      <c r="I6" s="21"/>
      <c r="J6" s="21"/>
      <c r="K6" s="21"/>
      <c r="L6" s="21"/>
      <c r="M6" s="21"/>
      <c r="N6" s="34"/>
    </row>
    <row r="7" spans="1:14" ht="18.75" x14ac:dyDescent="0.3">
      <c r="A7" s="28">
        <f>VLOOKUP($A$2,'Store Database'!$A:$CC,19,FALSE)</f>
        <v>1100787.3500000001</v>
      </c>
      <c r="B7" s="29">
        <f>VLOOKUP($A$2,'Store Database'!$A:$CC,20,FALSE)</f>
        <v>847126.82999999903</v>
      </c>
      <c r="C7" s="30">
        <f>VLOOKUP($A$2,'Store Database'!$A:$CC,21,FALSE)</f>
        <v>253660.52</v>
      </c>
      <c r="D7" s="32">
        <f>VLOOKUP($A$2,'Store Database'!$A:$CC,22,FALSE)</f>
        <v>29.943629574334299</v>
      </c>
      <c r="E7" s="52">
        <f>VLOOKUP($A$2,'Store Database'!$A:$DA,23,FALSE)</f>
        <v>1</v>
      </c>
      <c r="F7" s="21"/>
      <c r="G7" s="21"/>
      <c r="H7" s="21"/>
      <c r="I7" s="21"/>
      <c r="J7" s="21"/>
      <c r="K7" s="21"/>
      <c r="L7" s="21"/>
      <c r="M7" s="21"/>
      <c r="N7" s="34"/>
    </row>
    <row r="8" spans="1:14" ht="18.75" x14ac:dyDescent="0.3">
      <c r="A8" s="69" t="s">
        <v>34</v>
      </c>
      <c r="B8" s="26" t="s">
        <v>274</v>
      </c>
      <c r="C8" s="26" t="s">
        <v>275</v>
      </c>
      <c r="D8" s="26" t="s">
        <v>276</v>
      </c>
      <c r="E8" s="31"/>
      <c r="F8" s="21"/>
      <c r="G8" s="21"/>
      <c r="H8" s="21"/>
      <c r="I8" s="21"/>
      <c r="J8" s="21"/>
      <c r="K8" s="21"/>
      <c r="L8" s="21"/>
      <c r="M8" s="21"/>
      <c r="N8" s="34"/>
    </row>
    <row r="9" spans="1:14" ht="18.75" x14ac:dyDescent="0.3">
      <c r="A9" s="150">
        <f>VLOOKUP($A$2,'Store Database'!$A:$CC,44,FALSE)</f>
        <v>2.47486082</v>
      </c>
      <c r="B9" s="151">
        <f>VLOOKUP($A$2,'Store Database'!$A:$CC,78,FALSE)</f>
        <v>2303585.21</v>
      </c>
      <c r="C9" s="152">
        <f>VLOOKUP($A$2,'Store Database'!$A:$CC,79,FALSE)</f>
        <v>2186929.4900000002</v>
      </c>
      <c r="D9" s="153">
        <f>VLOOKUP($A$2,'Store Database'!$A:$CC,81,FALSE)</f>
        <v>5.3342241043171317</v>
      </c>
      <c r="E9" s="154">
        <f>VLOOKUP($A$2,'Store Database'!$A:$DA,84,FALSE)</f>
        <v>9</v>
      </c>
      <c r="F9" s="21"/>
      <c r="G9" s="21"/>
      <c r="H9" s="21"/>
      <c r="I9" s="21"/>
      <c r="J9" s="21"/>
      <c r="K9" s="21"/>
      <c r="L9" s="21"/>
      <c r="M9" s="21"/>
      <c r="N9" s="34"/>
    </row>
    <row r="10" spans="1:14" ht="21" x14ac:dyDescent="0.35">
      <c r="A10" s="167" t="s">
        <v>282</v>
      </c>
      <c r="B10" s="168"/>
      <c r="C10" s="168"/>
      <c r="D10" s="168"/>
      <c r="E10" s="166"/>
      <c r="F10" s="21"/>
      <c r="G10" s="21"/>
      <c r="H10" s="21"/>
      <c r="I10" s="21"/>
      <c r="J10" s="21"/>
      <c r="K10" s="21"/>
      <c r="L10" s="21"/>
      <c r="M10" s="21"/>
      <c r="N10" s="34"/>
    </row>
    <row r="11" spans="1:14" ht="18.75" customHeight="1" x14ac:dyDescent="0.3">
      <c r="A11" s="22" t="s">
        <v>224</v>
      </c>
      <c r="B11" s="23" t="s">
        <v>225</v>
      </c>
      <c r="C11" s="25" t="s">
        <v>226</v>
      </c>
      <c r="D11" s="23" t="s">
        <v>227</v>
      </c>
      <c r="E11" s="24" t="s">
        <v>305</v>
      </c>
      <c r="F11" s="21"/>
      <c r="G11" s="21"/>
      <c r="H11" s="21"/>
      <c r="I11" s="21"/>
      <c r="J11" s="21"/>
      <c r="K11" s="21"/>
      <c r="L11" s="21"/>
      <c r="M11" s="21"/>
      <c r="N11" s="34"/>
    </row>
    <row r="12" spans="1:14" ht="18.75" customHeight="1" x14ac:dyDescent="0.3">
      <c r="A12" s="169" t="s">
        <v>283</v>
      </c>
      <c r="B12" s="170"/>
      <c r="C12" s="170"/>
      <c r="D12" s="170"/>
      <c r="E12" s="171"/>
      <c r="F12" s="21"/>
      <c r="G12" s="21"/>
      <c r="H12" s="21"/>
      <c r="I12" s="21"/>
      <c r="J12" s="21"/>
      <c r="K12" s="21"/>
      <c r="L12" s="21"/>
      <c r="M12" s="21"/>
      <c r="N12" s="34"/>
    </row>
    <row r="13" spans="1:14" ht="18.75" customHeight="1" x14ac:dyDescent="0.3">
      <c r="A13" s="38">
        <f>VLOOKUP($A$2,'Store Database'!$A:$CC,24,FALSE)</f>
        <v>62550</v>
      </c>
      <c r="B13" s="39">
        <f>VLOOKUP($A$2,'Store Database'!$A:$CC,25,FALSE)</f>
        <v>46250</v>
      </c>
      <c r="C13" s="40">
        <f>VLOOKUP($A$2,'Store Database'!$A:$CC,26,FALSE)</f>
        <v>16300</v>
      </c>
      <c r="D13" s="41">
        <f>VLOOKUP($A$2,'Store Database'!$A:$CC,27,FALSE)</f>
        <v>35.243243243243199</v>
      </c>
      <c r="E13" s="53">
        <f>VLOOKUP($A$2,'Store Database'!$A:$DA,28,FALSE)</f>
        <v>1</v>
      </c>
      <c r="F13" s="21"/>
      <c r="G13" s="21"/>
      <c r="H13" s="21"/>
      <c r="I13" s="21"/>
      <c r="J13" s="21"/>
      <c r="K13" s="21"/>
      <c r="L13" s="21"/>
      <c r="M13" s="21"/>
      <c r="N13" s="34"/>
    </row>
    <row r="14" spans="1:14" ht="18.75" customHeight="1" x14ac:dyDescent="0.3">
      <c r="A14" s="169" t="s">
        <v>278</v>
      </c>
      <c r="B14" s="170"/>
      <c r="C14" s="170"/>
      <c r="D14" s="170"/>
      <c r="E14" s="171"/>
      <c r="F14" s="21"/>
      <c r="G14" s="21"/>
      <c r="H14" s="21"/>
      <c r="I14" s="21"/>
      <c r="J14" s="21"/>
      <c r="K14" s="21"/>
      <c r="L14" s="21"/>
      <c r="M14" s="21"/>
      <c r="N14" s="34"/>
    </row>
    <row r="15" spans="1:14" ht="18.75" x14ac:dyDescent="0.3">
      <c r="A15" s="42">
        <f>VLOOKUP($A$2,'Store Database'!$A:$CC,29,FALSE)</f>
        <v>22.1087130295763</v>
      </c>
      <c r="B15" s="43">
        <f>VLOOKUP($A$2,'Store Database'!$A:$CC,30,FALSE)</f>
        <v>24.704864864864899</v>
      </c>
      <c r="C15" s="44">
        <f>VLOOKUP($A$2,'Store Database'!$A:$CC,31,FALSE)</f>
        <v>-2.59615183528852</v>
      </c>
      <c r="D15" s="41">
        <f>VLOOKUP($A$2,'Store Database'!$A:$CC,32,FALSE)*100</f>
        <v>-10.508666408375101</v>
      </c>
      <c r="E15" s="53">
        <f>VLOOKUP($A$2,'Store Database'!$A:$DA,33,FALSE)</f>
        <v>7</v>
      </c>
      <c r="F15" s="21"/>
      <c r="G15" s="21"/>
      <c r="H15" s="21"/>
      <c r="I15" s="21"/>
      <c r="J15" s="21"/>
      <c r="K15" s="21"/>
      <c r="L15" s="21"/>
      <c r="M15" s="21"/>
      <c r="N15" s="34"/>
    </row>
    <row r="16" spans="1:14" ht="18.75" x14ac:dyDescent="0.3">
      <c r="A16" s="169" t="s">
        <v>280</v>
      </c>
      <c r="B16" s="170"/>
      <c r="C16" s="170"/>
      <c r="D16" s="170"/>
      <c r="E16" s="171"/>
      <c r="F16" s="21"/>
      <c r="G16" s="21"/>
      <c r="H16" s="21"/>
      <c r="I16" s="21"/>
      <c r="J16" s="21"/>
      <c r="K16" s="21"/>
      <c r="L16" s="21"/>
      <c r="M16" s="21"/>
      <c r="N16" s="34"/>
    </row>
    <row r="17" spans="1:14" ht="18.75" x14ac:dyDescent="0.3">
      <c r="A17" s="42">
        <f>VLOOKUP($A$2,'Store Database'!$A:$CC,39,FALSE)</f>
        <v>41.372095689104398</v>
      </c>
      <c r="B17" s="43">
        <f>VLOOKUP($A$2,'Store Database'!$A:$CC,40,FALSE)</f>
        <v>38.898284048121901</v>
      </c>
      <c r="C17" s="44">
        <f>VLOOKUP($A$2,'Store Database'!$A:$CC,41,FALSE)</f>
        <v>2.47381164098244</v>
      </c>
      <c r="D17" s="41">
        <f>VLOOKUP($A$2,'Store Database'!$A:$CC,42,FALSE)</f>
        <v>6.3596934968186103</v>
      </c>
      <c r="E17" s="53">
        <f>VLOOKUP($A$2,'Store Database'!$A:$DA,43,FALSE)</f>
        <v>15</v>
      </c>
      <c r="F17" s="21"/>
      <c r="G17" s="21"/>
      <c r="H17" s="21"/>
      <c r="I17" s="21"/>
      <c r="J17" s="21"/>
      <c r="K17" s="21"/>
      <c r="L17" s="21"/>
      <c r="M17" s="21"/>
      <c r="N17" s="34"/>
    </row>
    <row r="18" spans="1:14" ht="18.75" x14ac:dyDescent="0.3">
      <c r="A18" s="169" t="s">
        <v>284</v>
      </c>
      <c r="B18" s="170"/>
      <c r="C18" s="170"/>
      <c r="D18" s="170"/>
      <c r="E18" s="171"/>
      <c r="F18" s="21"/>
      <c r="G18" s="21"/>
      <c r="H18" s="21"/>
      <c r="I18" s="21"/>
      <c r="J18" s="21"/>
      <c r="K18" s="21"/>
      <c r="L18" s="21"/>
      <c r="M18" s="21"/>
      <c r="N18" s="34"/>
    </row>
    <row r="19" spans="1:14" ht="18.75" x14ac:dyDescent="0.3">
      <c r="A19" s="42">
        <f>VLOOKUP($A$2,'Store Database'!$A:$CC,34,FALSE)</f>
        <v>1.9240002892472301</v>
      </c>
      <c r="B19" s="43">
        <f>VLOOKUP($A$2,'Store Database'!$A:$CC,35,FALSE)</f>
        <v>1.9060038508664501</v>
      </c>
      <c r="C19" s="44">
        <f>VLOOKUP($A$2,'Store Database'!$A:$CC,36,FALSE)</f>
        <v>1.7996438380789102E-2</v>
      </c>
      <c r="D19" s="41">
        <f>VLOOKUP($A$2,'Store Database'!$A:$CC,37,FALSE)</f>
        <v>0.94419737780740498</v>
      </c>
      <c r="E19" s="53">
        <f>VLOOKUP($A$2,'Store Database'!$A:$DA,38,FALSE)</f>
        <v>3</v>
      </c>
      <c r="F19" s="21"/>
      <c r="G19" s="21"/>
      <c r="H19" s="21"/>
      <c r="I19" s="21"/>
      <c r="J19" s="21"/>
      <c r="K19" s="21"/>
      <c r="L19" s="21"/>
      <c r="M19" s="21"/>
      <c r="N19" s="34"/>
    </row>
    <row r="20" spans="1:14" ht="21" x14ac:dyDescent="0.35">
      <c r="A20" s="167" t="s">
        <v>306</v>
      </c>
      <c r="B20" s="168"/>
      <c r="C20" s="168"/>
      <c r="D20" s="168"/>
      <c r="E20" s="166"/>
      <c r="F20" s="21"/>
      <c r="G20" s="21"/>
      <c r="H20" s="21"/>
      <c r="I20" s="21"/>
      <c r="J20" s="21"/>
      <c r="K20" s="21"/>
      <c r="L20" s="21"/>
      <c r="M20" s="21"/>
      <c r="N20" s="34"/>
    </row>
    <row r="21" spans="1:14" ht="18.75" x14ac:dyDescent="0.3">
      <c r="A21" s="58" t="s">
        <v>285</v>
      </c>
      <c r="B21" s="72" t="s">
        <v>222</v>
      </c>
      <c r="C21" s="58" t="s">
        <v>286</v>
      </c>
      <c r="D21" s="72" t="s">
        <v>222</v>
      </c>
      <c r="E21" s="34"/>
      <c r="F21" s="21"/>
      <c r="G21" s="21"/>
      <c r="H21" s="21"/>
      <c r="I21" s="21"/>
      <c r="J21" s="21"/>
      <c r="K21" s="21"/>
      <c r="L21" s="21"/>
      <c r="M21" s="21"/>
      <c r="N21" s="34"/>
    </row>
    <row r="22" spans="1:14" ht="18.75" x14ac:dyDescent="0.3">
      <c r="A22" s="44">
        <f>VLOOKUP($A$2,'Store Database'!$A:$CC,64,FALSE)</f>
        <v>63.128208836502999</v>
      </c>
      <c r="B22" s="77">
        <f>VLOOKUP($A$2,'Store Database'!$A:$CC,65,FALSE)</f>
        <v>23</v>
      </c>
      <c r="C22" s="41">
        <f>VLOOKUP($A$2,'Store Database'!$A:$CC,66,FALSE)</f>
        <v>65.718536670750893</v>
      </c>
      <c r="D22" s="77">
        <f>VLOOKUP($A$2,'Store Database'!$A:$CG,85,FALSE)</f>
        <v>14</v>
      </c>
      <c r="E22" s="53"/>
      <c r="F22" s="21"/>
      <c r="G22" s="21"/>
      <c r="H22" s="21"/>
      <c r="I22" s="21"/>
      <c r="J22" s="21"/>
      <c r="K22" s="21"/>
      <c r="L22" s="21"/>
      <c r="M22" s="21"/>
      <c r="N22" s="34"/>
    </row>
    <row r="23" spans="1:14" ht="18.75" x14ac:dyDescent="0.3">
      <c r="A23" s="71" t="s">
        <v>303</v>
      </c>
      <c r="B23" s="72" t="s">
        <v>222</v>
      </c>
      <c r="C23" s="72" t="s">
        <v>48</v>
      </c>
      <c r="D23" s="72" t="s">
        <v>222</v>
      </c>
      <c r="E23" s="72"/>
      <c r="F23" s="21"/>
      <c r="G23" s="21"/>
      <c r="H23" s="21"/>
      <c r="I23" s="21"/>
      <c r="J23" s="21"/>
      <c r="K23" s="21"/>
      <c r="L23" s="21"/>
      <c r="M23" s="21"/>
      <c r="N23" s="34"/>
    </row>
    <row r="24" spans="1:14" ht="18.75" x14ac:dyDescent="0.3">
      <c r="A24" s="73">
        <f>VLOOKUP($A$2,'Store Database'!$A:$BX,56,FALSE)</f>
        <v>0.91044776119403004</v>
      </c>
      <c r="B24" s="74">
        <f>VLOOKUP($A$2,'Store Database'!$A:$BX,57,FALSE)</f>
        <v>38</v>
      </c>
      <c r="C24" s="73">
        <f>VLOOKUP($A2,'Store Database'!$A:$BX,58,FALSE)</f>
        <v>0.929824561403509</v>
      </c>
      <c r="D24" s="74">
        <f>VLOOKUP($A2,'Store Database'!$A:$BX,59,FALSE)</f>
        <v>26</v>
      </c>
      <c r="E24" s="53"/>
      <c r="F24" s="21"/>
      <c r="G24" s="21"/>
      <c r="H24" s="21"/>
      <c r="I24" s="21"/>
      <c r="J24" s="21"/>
      <c r="K24" s="21"/>
      <c r="L24" s="21"/>
      <c r="M24" s="21"/>
      <c r="N24" s="34"/>
    </row>
    <row r="25" spans="1:14" ht="18.75" x14ac:dyDescent="0.3">
      <c r="A25" s="57" t="s">
        <v>277</v>
      </c>
      <c r="B25" s="72" t="s">
        <v>222</v>
      </c>
      <c r="C25" s="58" t="s">
        <v>304</v>
      </c>
      <c r="D25" s="72" t="s">
        <v>222</v>
      </c>
      <c r="F25" s="21"/>
      <c r="G25" s="21"/>
      <c r="H25" s="21"/>
      <c r="I25" s="21"/>
      <c r="J25" s="21"/>
      <c r="K25" s="21"/>
      <c r="L25" s="21"/>
      <c r="M25" s="21"/>
      <c r="N25" s="34"/>
    </row>
    <row r="26" spans="1:14" ht="18.75" x14ac:dyDescent="0.3">
      <c r="A26" s="76">
        <f>VLOOKUP($A$2,'Store Database'!$A:$BX,67,FALSE)*100</f>
        <v>92.81</v>
      </c>
      <c r="B26" s="74">
        <f>VLOOKUP($A$2,'Store Database'!$A:$BX,68,FALSE)</f>
        <v>9</v>
      </c>
      <c r="C26" s="45">
        <f>VLOOKUP($A$2,'Store Database'!$A:$CC,60,FALSE)</f>
        <v>1.7359265620194499</v>
      </c>
      <c r="D26" s="74">
        <f>VLOOKUP($A$2,'Store Database'!$A:$BX,61,FALSE)</f>
        <v>30</v>
      </c>
      <c r="E26" s="53"/>
      <c r="F26" s="21"/>
      <c r="G26" s="21"/>
      <c r="H26" s="21"/>
      <c r="I26" s="21"/>
      <c r="J26" s="21"/>
      <c r="K26" s="21"/>
      <c r="L26" s="21"/>
      <c r="M26" s="21"/>
      <c r="N26" s="34"/>
    </row>
    <row r="27" spans="1:14" ht="21" x14ac:dyDescent="0.35">
      <c r="A27" s="164" t="s">
        <v>287</v>
      </c>
      <c r="B27" s="165"/>
      <c r="C27" s="165"/>
      <c r="D27" s="165"/>
      <c r="E27" s="166"/>
      <c r="F27" s="21"/>
      <c r="G27" s="21"/>
      <c r="H27" s="21"/>
      <c r="I27" s="21"/>
      <c r="J27" s="21"/>
      <c r="K27" s="21"/>
      <c r="L27" s="21"/>
      <c r="M27" s="21"/>
      <c r="N27" s="34"/>
    </row>
    <row r="28" spans="1:14" ht="18.75" x14ac:dyDescent="0.3">
      <c r="A28" s="33"/>
      <c r="B28" s="48" t="s">
        <v>224</v>
      </c>
      <c r="C28" s="48" t="s">
        <v>225</v>
      </c>
      <c r="D28" s="48" t="s">
        <v>288</v>
      </c>
      <c r="E28" s="34"/>
      <c r="F28" s="21"/>
      <c r="G28" s="21"/>
      <c r="H28" s="21"/>
      <c r="I28" s="21"/>
      <c r="J28" s="21"/>
      <c r="K28" s="21"/>
      <c r="L28" s="21"/>
      <c r="M28" s="21"/>
      <c r="N28" s="34"/>
    </row>
    <row r="29" spans="1:14" ht="18.75" x14ac:dyDescent="0.3">
      <c r="A29" s="37" t="s">
        <v>287</v>
      </c>
      <c r="B29" s="46">
        <f>VLOOKUP($A$2,'Store Database'!$A:$CC,69,FALSE)*100</f>
        <v>-6.7577270128418604E-2</v>
      </c>
      <c r="C29" s="46">
        <f>VLOOKUP($A$2,'Store Database'!$A:$CC,71,FALSE)*100</f>
        <v>-0.15124337061545001</v>
      </c>
      <c r="D29" s="46">
        <f>('Store Database'!BV43/'Store Database'!S43)*100</f>
        <v>-0.65995955370828974</v>
      </c>
      <c r="E29" s="49"/>
      <c r="F29" s="21"/>
      <c r="G29" s="21"/>
      <c r="H29" s="21"/>
      <c r="I29" s="21"/>
      <c r="J29" s="21"/>
      <c r="K29" s="21"/>
      <c r="L29" s="21"/>
      <c r="M29" s="21"/>
      <c r="N29" s="34"/>
    </row>
    <row r="30" spans="1:14" ht="18.75" x14ac:dyDescent="0.3">
      <c r="A30" s="57" t="s">
        <v>290</v>
      </c>
      <c r="B30" s="47">
        <f>VLOOKUP($A$2,'Store Database'!$A:$CC,74,FALSE)</f>
        <v>-1208.72</v>
      </c>
      <c r="C30" s="47">
        <f>VLOOKUP($A$2,'Store Database'!$A:$CE,83,FALSE)</f>
        <v>-1671.66</v>
      </c>
      <c r="D30" s="47">
        <f>'Store Database'!BV43</f>
        <v>-248788.9899999999</v>
      </c>
      <c r="E30" s="34"/>
      <c r="F30" s="21"/>
      <c r="G30" s="21"/>
      <c r="H30" s="21"/>
      <c r="I30" s="21"/>
      <c r="J30" s="21"/>
      <c r="K30" s="21"/>
      <c r="L30" s="21"/>
      <c r="M30" s="21"/>
      <c r="N30" s="34"/>
    </row>
    <row r="31" spans="1:14" ht="18.75" x14ac:dyDescent="0.3">
      <c r="A31" s="50" t="s">
        <v>289</v>
      </c>
      <c r="B31" s="51">
        <f>VLOOKUP($A$2,'Store Database'!$A:$CC,71,FALSE)*100</f>
        <v>-0.15124337061545001</v>
      </c>
      <c r="C31" s="51">
        <f>VLOOKUP($A$2,'Store Database'!$A:$CE,72,FALSE)*100</f>
        <v>-0.10980504091003601</v>
      </c>
      <c r="D31" s="51">
        <v>-0.86</v>
      </c>
      <c r="E31" s="56"/>
      <c r="F31" s="35"/>
      <c r="G31" s="35"/>
      <c r="H31" s="35"/>
      <c r="I31" s="35"/>
      <c r="J31" s="35"/>
      <c r="K31" s="35"/>
      <c r="L31" s="35"/>
      <c r="M31" s="35"/>
      <c r="N31" s="36"/>
    </row>
  </sheetData>
  <mergeCells count="9">
    <mergeCell ref="A27:E27"/>
    <mergeCell ref="A20:E20"/>
    <mergeCell ref="A1:N1"/>
    <mergeCell ref="A12:E12"/>
    <mergeCell ref="A14:E14"/>
    <mergeCell ref="A16:E16"/>
    <mergeCell ref="A18:E18"/>
    <mergeCell ref="A5:E5"/>
    <mergeCell ref="A10:E10"/>
  </mergeCells>
  <printOptions horizontalCentered="1" verticalCentered="1"/>
  <pageMargins left="0.7" right="0.7" top="0.75" bottom="0.75" header="0.3" footer="0.3"/>
  <pageSetup paperSize="5" scale="8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1760C-BD37-4C7F-B268-E22F27C16FEF}">
  <dimension ref="A1:CG43"/>
  <sheetViews>
    <sheetView topLeftCell="BV1" workbookViewId="0">
      <selection activeCell="BY3" sqref="BY3"/>
    </sheetView>
  </sheetViews>
  <sheetFormatPr defaultRowHeight="15" x14ac:dyDescent="0.25"/>
  <cols>
    <col min="4" max="4" width="17" bestFit="1" customWidth="1"/>
    <col min="5" max="5" width="19" bestFit="1" customWidth="1"/>
    <col min="6" max="6" width="31.5703125" bestFit="1" customWidth="1"/>
    <col min="7" max="7" width="31.5703125" customWidth="1"/>
    <col min="8" max="8" width="26.7109375" bestFit="1" customWidth="1"/>
    <col min="9" max="9" width="14" bestFit="1" customWidth="1"/>
    <col min="11" max="11" width="11.7109375" bestFit="1" customWidth="1"/>
    <col min="12" max="12" width="11.7109375" customWidth="1"/>
    <col min="13" max="13" width="19" bestFit="1" customWidth="1"/>
    <col min="14" max="14" width="12.28515625" bestFit="1" customWidth="1"/>
    <col min="15" max="15" width="12.28515625" customWidth="1"/>
    <col min="16" max="16" width="9.42578125" bestFit="1" customWidth="1"/>
    <col min="17" max="17" width="14.28515625" bestFit="1" customWidth="1"/>
    <col min="18" max="18" width="9.42578125" bestFit="1" customWidth="1"/>
    <col min="19" max="20" width="9.85546875" bestFit="1" customWidth="1"/>
    <col min="21" max="22" width="9.42578125" bestFit="1" customWidth="1"/>
    <col min="24" max="27" width="9.42578125" bestFit="1" customWidth="1"/>
    <col min="28" max="28" width="9.42578125" customWidth="1"/>
    <col min="29" max="32" width="9.42578125" bestFit="1" customWidth="1"/>
    <col min="33" max="33" width="9.42578125" customWidth="1"/>
    <col min="34" max="37" width="9.42578125" bestFit="1" customWidth="1"/>
    <col min="38" max="38" width="9.42578125" customWidth="1"/>
    <col min="39" max="42" width="9.42578125" bestFit="1" customWidth="1"/>
    <col min="43" max="43" width="9.42578125" customWidth="1"/>
    <col min="44" max="45" width="9.42578125" bestFit="1" customWidth="1"/>
    <col min="46" max="46" width="4.42578125" bestFit="1" customWidth="1"/>
    <col min="47" max="56" width="9.42578125" bestFit="1" customWidth="1"/>
    <col min="57" max="57" width="9.42578125" customWidth="1"/>
    <col min="58" max="58" width="9.42578125" bestFit="1" customWidth="1"/>
    <col min="59" max="59" width="9.42578125" customWidth="1"/>
    <col min="60" max="60" width="9.42578125" bestFit="1" customWidth="1"/>
    <col min="61" max="61" width="9.42578125" customWidth="1"/>
    <col min="62" max="62" width="9.42578125" bestFit="1" customWidth="1"/>
    <col min="63" max="63" width="9.42578125" customWidth="1"/>
    <col min="64" max="64" width="9.42578125" bestFit="1" customWidth="1"/>
    <col min="65" max="65" width="9.42578125" customWidth="1"/>
    <col min="66" max="67" width="9.42578125" bestFit="1" customWidth="1"/>
    <col min="68" max="68" width="9.42578125" customWidth="1"/>
    <col min="69" max="69" width="11.5703125" bestFit="1" customWidth="1"/>
    <col min="70" max="70" width="11.5703125" customWidth="1"/>
    <col min="71" max="73" width="9.42578125" bestFit="1" customWidth="1"/>
    <col min="74" max="74" width="13.42578125" bestFit="1" customWidth="1"/>
    <col min="75" max="75" width="13.42578125" customWidth="1"/>
    <col min="76" max="76" width="9.42578125" bestFit="1" customWidth="1"/>
    <col min="77" max="77" width="9.42578125" customWidth="1"/>
    <col min="78" max="78" width="14.28515625" bestFit="1" customWidth="1"/>
    <col min="79" max="79" width="10.5703125" bestFit="1" customWidth="1"/>
  </cols>
  <sheetData>
    <row r="1" spans="1:85" x14ac:dyDescent="0.25">
      <c r="A1">
        <v>1</v>
      </c>
      <c r="B1">
        <v>3</v>
      </c>
      <c r="C1">
        <v>2</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v>59</v>
      </c>
      <c r="BH1">
        <v>60</v>
      </c>
      <c r="BI1">
        <v>61</v>
      </c>
      <c r="BJ1">
        <v>62</v>
      </c>
      <c r="BK1">
        <v>63</v>
      </c>
      <c r="BL1">
        <v>64</v>
      </c>
      <c r="BM1">
        <v>65</v>
      </c>
      <c r="BN1">
        <v>66</v>
      </c>
      <c r="BO1">
        <v>67</v>
      </c>
      <c r="BP1">
        <v>68</v>
      </c>
      <c r="BQ1">
        <v>69</v>
      </c>
      <c r="BR1">
        <v>70</v>
      </c>
      <c r="BS1">
        <v>71</v>
      </c>
      <c r="BT1">
        <v>72</v>
      </c>
      <c r="BU1">
        <v>73</v>
      </c>
      <c r="BV1">
        <v>74</v>
      </c>
      <c r="BW1">
        <v>75</v>
      </c>
      <c r="BX1">
        <v>76</v>
      </c>
      <c r="BY1">
        <v>77</v>
      </c>
      <c r="BZ1">
        <v>78</v>
      </c>
      <c r="CA1">
        <v>79</v>
      </c>
      <c r="CB1">
        <v>80</v>
      </c>
      <c r="CC1">
        <v>81</v>
      </c>
      <c r="CD1">
        <v>82</v>
      </c>
      <c r="CE1">
        <v>83</v>
      </c>
      <c r="CF1">
        <v>84</v>
      </c>
      <c r="CG1">
        <v>85</v>
      </c>
    </row>
    <row r="2" spans="1:85" x14ac:dyDescent="0.25">
      <c r="B2" t="s">
        <v>1</v>
      </c>
      <c r="C2" t="s">
        <v>0</v>
      </c>
      <c r="D2" t="s">
        <v>2</v>
      </c>
      <c r="E2" t="s">
        <v>4</v>
      </c>
      <c r="F2" t="s">
        <v>3</v>
      </c>
      <c r="G2" t="s">
        <v>236</v>
      </c>
      <c r="H2" t="s">
        <v>5</v>
      </c>
      <c r="I2" t="s">
        <v>6</v>
      </c>
      <c r="J2" t="s">
        <v>7</v>
      </c>
      <c r="K2" t="s">
        <v>8</v>
      </c>
      <c r="L2" t="s">
        <v>217</v>
      </c>
      <c r="M2" t="s">
        <v>9</v>
      </c>
      <c r="N2" t="s">
        <v>210</v>
      </c>
      <c r="O2" t="s">
        <v>10</v>
      </c>
      <c r="P2" t="s">
        <v>11</v>
      </c>
      <c r="Q2" t="s">
        <v>12</v>
      </c>
      <c r="R2" t="s">
        <v>13</v>
      </c>
      <c r="S2" t="s">
        <v>14</v>
      </c>
      <c r="T2" t="s">
        <v>15</v>
      </c>
      <c r="U2" t="s">
        <v>16</v>
      </c>
      <c r="V2" t="s">
        <v>17</v>
      </c>
      <c r="W2" t="s">
        <v>215</v>
      </c>
      <c r="X2" t="s">
        <v>18</v>
      </c>
      <c r="Y2" t="s">
        <v>19</v>
      </c>
      <c r="Z2" t="s">
        <v>20</v>
      </c>
      <c r="AA2" t="s">
        <v>21</v>
      </c>
      <c r="AB2" t="s">
        <v>216</v>
      </c>
      <c r="AC2" t="s">
        <v>22</v>
      </c>
      <c r="AD2" t="s">
        <v>23</v>
      </c>
      <c r="AE2" t="s">
        <v>24</v>
      </c>
      <c r="AF2" t="s">
        <v>25</v>
      </c>
      <c r="AG2" t="s">
        <v>221</v>
      </c>
      <c r="AH2" t="s">
        <v>26</v>
      </c>
      <c r="AI2" t="s">
        <v>27</v>
      </c>
      <c r="AJ2" t="s">
        <v>28</v>
      </c>
      <c r="AK2" t="s">
        <v>29</v>
      </c>
      <c r="AL2" t="s">
        <v>222</v>
      </c>
      <c r="AM2" t="s">
        <v>30</v>
      </c>
      <c r="AN2" t="s">
        <v>31</v>
      </c>
      <c r="AO2" t="s">
        <v>32</v>
      </c>
      <c r="AP2" t="s">
        <v>33</v>
      </c>
      <c r="AQ2" t="s">
        <v>222</v>
      </c>
      <c r="AR2" t="s">
        <v>34</v>
      </c>
      <c r="AS2" t="s">
        <v>35</v>
      </c>
      <c r="AT2" t="s">
        <v>36</v>
      </c>
      <c r="AU2" t="s">
        <v>37</v>
      </c>
      <c r="AV2" t="s">
        <v>38</v>
      </c>
      <c r="AW2" t="s">
        <v>39</v>
      </c>
      <c r="AX2" t="s">
        <v>40</v>
      </c>
      <c r="AY2" t="s">
        <v>41</v>
      </c>
      <c r="AZ2" t="s">
        <v>42</v>
      </c>
      <c r="BA2" t="s">
        <v>43</v>
      </c>
      <c r="BB2" t="s">
        <v>44</v>
      </c>
      <c r="BC2" t="s">
        <v>45</v>
      </c>
      <c r="BD2" t="s">
        <v>46</v>
      </c>
      <c r="BF2" t="s">
        <v>47</v>
      </c>
      <c r="BH2" t="s">
        <v>48</v>
      </c>
      <c r="BJ2" t="s">
        <v>49</v>
      </c>
      <c r="BL2" t="s">
        <v>50</v>
      </c>
      <c r="BN2" t="s">
        <v>51</v>
      </c>
      <c r="BO2" t="s">
        <v>52</v>
      </c>
      <c r="BQ2" t="s">
        <v>53</v>
      </c>
      <c r="BS2" t="s">
        <v>54</v>
      </c>
      <c r="BT2" t="s">
        <v>55</v>
      </c>
      <c r="BU2" t="s">
        <v>56</v>
      </c>
      <c r="BV2" t="s">
        <v>57</v>
      </c>
      <c r="BX2" t="s">
        <v>223</v>
      </c>
      <c r="BY2" t="s">
        <v>364</v>
      </c>
      <c r="BZ2" s="175" t="s">
        <v>273</v>
      </c>
      <c r="CA2" s="175"/>
      <c r="CB2" s="175"/>
      <c r="CC2" s="175"/>
      <c r="CD2" t="s">
        <v>279</v>
      </c>
      <c r="CE2" t="s">
        <v>291</v>
      </c>
      <c r="CF2" t="s">
        <v>308</v>
      </c>
      <c r="CG2" t="s">
        <v>307</v>
      </c>
    </row>
    <row r="3" spans="1:85" x14ac:dyDescent="0.25">
      <c r="A3">
        <v>23</v>
      </c>
      <c r="B3">
        <v>4</v>
      </c>
      <c r="C3" t="s">
        <v>61</v>
      </c>
      <c r="D3" t="s">
        <v>234</v>
      </c>
      <c r="E3" t="s">
        <v>69</v>
      </c>
      <c r="F3" t="s">
        <v>109</v>
      </c>
      <c r="G3" t="s">
        <v>237</v>
      </c>
      <c r="H3" s="1">
        <v>5678</v>
      </c>
      <c r="I3" t="s">
        <v>149</v>
      </c>
      <c r="J3" t="s">
        <v>198</v>
      </c>
      <c r="K3" t="s">
        <v>212</v>
      </c>
      <c r="L3" t="s">
        <v>220</v>
      </c>
      <c r="M3" s="2">
        <v>45909</v>
      </c>
      <c r="N3" s="2">
        <v>37952</v>
      </c>
      <c r="O3" s="2">
        <v>45106</v>
      </c>
      <c r="P3" s="3">
        <v>88.02</v>
      </c>
      <c r="Q3" s="4">
        <v>45106</v>
      </c>
      <c r="R3" s="3">
        <v>99.03</v>
      </c>
      <c r="S3" s="5">
        <v>749544.91</v>
      </c>
      <c r="T3" s="5">
        <v>710565.56</v>
      </c>
      <c r="U3" s="5">
        <v>38979.35</v>
      </c>
      <c r="V3" s="6">
        <v>5.4856796042859797</v>
      </c>
      <c r="W3">
        <f t="shared" ref="W3:W42" si="0">RANK(V3,$V$3:$V$42,0)</f>
        <v>8</v>
      </c>
      <c r="X3" s="7">
        <v>24855</v>
      </c>
      <c r="Y3" s="7">
        <v>30594</v>
      </c>
      <c r="Z3" s="7">
        <v>-5739</v>
      </c>
      <c r="AA3" s="7">
        <v>-18.758580113747801</v>
      </c>
      <c r="AB3">
        <f t="shared" ref="AB3:AB42" si="1">RANK(AA3,$AA$3:$AA$42,0)</f>
        <v>39</v>
      </c>
      <c r="AC3" s="6">
        <v>42.675518004425697</v>
      </c>
      <c r="AD3" s="6">
        <v>33.853043080342601</v>
      </c>
      <c r="AE3" s="7">
        <v>8.8224749240831208</v>
      </c>
      <c r="AF3" s="8">
        <v>0.26061098564004898</v>
      </c>
      <c r="AG3" s="15">
        <f>RANK($AF3,$AF$3:$AF$3,0)</f>
        <v>1</v>
      </c>
      <c r="AH3" s="6">
        <v>1.6378806448571701</v>
      </c>
      <c r="AI3" s="6">
        <v>1.69682340446075</v>
      </c>
      <c r="AJ3" s="6">
        <v>-5.8942759603581203E-2</v>
      </c>
      <c r="AK3" s="9">
        <v>-3.47371208156533</v>
      </c>
      <c r="AL3" s="15">
        <f t="shared" ref="AL3:AL42" si="2">RANK($AK3,$AK$3:$AK$42,0)</f>
        <v>25</v>
      </c>
      <c r="AM3" s="6">
        <v>43.144241639325401</v>
      </c>
      <c r="AN3" s="9">
        <v>40.432773415272599</v>
      </c>
      <c r="AO3" s="6">
        <v>2.7114682240528598</v>
      </c>
      <c r="AP3" s="6">
        <v>6.70611485441328</v>
      </c>
      <c r="AQ3" s="15">
        <f t="shared" ref="AQ3:AQ42" si="3">RANK($AP3,$AP$3:$AP$42,0)</f>
        <v>14</v>
      </c>
      <c r="AR3" s="10">
        <v>1.56980673</v>
      </c>
      <c r="AS3" s="10">
        <v>44.108672697934502</v>
      </c>
      <c r="AT3" s="10">
        <v>10.4595453200377</v>
      </c>
      <c r="AU3" s="10">
        <v>9.0315024632694598</v>
      </c>
      <c r="AV3" s="10">
        <v>1.5486987352983199</v>
      </c>
      <c r="AW3" s="10">
        <v>1.6646499085820501</v>
      </c>
      <c r="AX3" s="10">
        <v>108826.15</v>
      </c>
      <c r="AY3" s="10">
        <v>102973.45</v>
      </c>
      <c r="AZ3" s="10">
        <v>315675.36</v>
      </c>
      <c r="BA3" s="10">
        <v>302405.59999999998</v>
      </c>
      <c r="BB3" s="10">
        <v>57874.555952705603</v>
      </c>
      <c r="BC3" s="10">
        <v>9.6349160303684194</v>
      </c>
      <c r="BD3" s="11">
        <v>0.99199999999999999</v>
      </c>
      <c r="BE3" s="15">
        <f t="shared" ref="BE3:BE42" si="4">RANK($BD3,$BD$3:$BD$42,0)</f>
        <v>3</v>
      </c>
      <c r="BF3" s="11">
        <v>0.97217068645640103</v>
      </c>
      <c r="BG3" s="15">
        <f t="shared" ref="BG3:BG42" si="5">RANK($BF3,$BF$3:$BF$42,0)</f>
        <v>9</v>
      </c>
      <c r="BH3" s="12">
        <v>2.8811815959099798</v>
      </c>
      <c r="BI3" s="15">
        <f t="shared" ref="BI3:BI42" si="6">RANK($BH3,$BH$3:$BH$42,0)</f>
        <v>8</v>
      </c>
      <c r="BJ3" s="9">
        <v>3.13582746678575</v>
      </c>
      <c r="BK3" s="75">
        <f t="shared" ref="BK3:BK42" si="7">RANK($BJ3,$BJ$3:$BJ$42,0)</f>
        <v>8</v>
      </c>
      <c r="BL3" s="13">
        <v>63.2412557744886</v>
      </c>
      <c r="BM3" s="15">
        <f t="shared" ref="BM3:BM42" si="8">RANK($BL3,$BL$3:$BL$42,0)</f>
        <v>22</v>
      </c>
      <c r="BN3" s="13">
        <v>59.418750603456601</v>
      </c>
      <c r="BO3" s="14">
        <v>0.96079999999999999</v>
      </c>
      <c r="BP3" s="15">
        <f t="shared" ref="BP3:BP42" si="9">RANK($BO3,$BO$3:$BO$42,0)</f>
        <v>7</v>
      </c>
      <c r="BQ3" s="8">
        <v>-2.0852505954548702E-3</v>
      </c>
      <c r="BR3" s="15">
        <f t="shared" ref="BR3:BR42" si="10">RANK($BQ3,$BQ$3:$BQ$42,0)</f>
        <v>3</v>
      </c>
      <c r="BS3" s="8">
        <v>-5.7839588300616302E-3</v>
      </c>
      <c r="BT3" s="8">
        <v>-2.8745042108284098E-3</v>
      </c>
      <c r="BU3" s="8">
        <v>-2.0852505954548702E-3</v>
      </c>
      <c r="BV3" s="6">
        <v>-2154.5700000000002</v>
      </c>
      <c r="BW3" s="15">
        <f t="shared" ref="BW3:BW42" si="11">RANK($BV3,$BV$3:$BV$42,0)</f>
        <v>6</v>
      </c>
      <c r="BX3" s="7">
        <v>3023.43</v>
      </c>
      <c r="BY3">
        <v>18</v>
      </c>
      <c r="BZ3" s="18">
        <v>1532089.24</v>
      </c>
      <c r="CA3" s="18">
        <v>1534521.07</v>
      </c>
      <c r="CB3" s="19">
        <f t="shared" ref="CB3:CB42" si="12">BZ3-CA3</f>
        <v>-2431.8300000000745</v>
      </c>
      <c r="CC3" s="20">
        <f t="shared" ref="CC3:CC42" si="13">CB3/CA3*100</f>
        <v>-0.15847485235247205</v>
      </c>
      <c r="CD3" s="27">
        <v>2</v>
      </c>
      <c r="CE3" s="16">
        <v>-1961.16</v>
      </c>
      <c r="CF3">
        <f t="shared" ref="CF3:CF42" si="14">RANK(CC3,CC3:CC42)</f>
        <v>22</v>
      </c>
      <c r="CG3" s="16">
        <f t="shared" ref="CG3:CG42" si="15">RANK($BN3,$BN$3:$BN$42,0)</f>
        <v>23</v>
      </c>
    </row>
    <row r="4" spans="1:85" x14ac:dyDescent="0.25">
      <c r="A4">
        <v>20</v>
      </c>
      <c r="B4">
        <v>2</v>
      </c>
      <c r="C4" t="s">
        <v>59</v>
      </c>
      <c r="D4" t="s">
        <v>232</v>
      </c>
      <c r="E4" t="s">
        <v>67</v>
      </c>
      <c r="F4" t="s">
        <v>107</v>
      </c>
      <c r="G4" t="s">
        <v>238</v>
      </c>
      <c r="H4" s="1">
        <v>9231</v>
      </c>
      <c r="I4" t="s">
        <v>147</v>
      </c>
      <c r="J4" t="s">
        <v>183</v>
      </c>
      <c r="K4" t="s">
        <v>214</v>
      </c>
      <c r="L4" t="s">
        <v>219</v>
      </c>
      <c r="M4" s="2">
        <v>46039</v>
      </c>
      <c r="N4" s="2">
        <v>45084</v>
      </c>
      <c r="O4" s="2">
        <v>44967</v>
      </c>
      <c r="P4" s="3">
        <v>79.31</v>
      </c>
      <c r="Q4" s="4">
        <v>44967</v>
      </c>
      <c r="R4" s="3">
        <v>81.61</v>
      </c>
      <c r="S4" s="5">
        <v>776934.71</v>
      </c>
      <c r="T4" s="5">
        <v>708020.49</v>
      </c>
      <c r="U4" s="5">
        <v>68914.22</v>
      </c>
      <c r="V4" s="6">
        <v>9.7333652024675494</v>
      </c>
      <c r="W4">
        <f t="shared" si="0"/>
        <v>5</v>
      </c>
      <c r="X4" s="7">
        <v>66451</v>
      </c>
      <c r="Y4" s="7">
        <v>67405</v>
      </c>
      <c r="Z4" s="7">
        <v>-954</v>
      </c>
      <c r="AA4" s="7">
        <v>-1.41532527260589</v>
      </c>
      <c r="AB4">
        <f t="shared" si="1"/>
        <v>11</v>
      </c>
      <c r="AC4" s="6">
        <v>17.299965388030301</v>
      </c>
      <c r="AD4" s="6">
        <v>15.711000667606299</v>
      </c>
      <c r="AE4" s="7">
        <v>1.58896472042401</v>
      </c>
      <c r="AF4" s="8">
        <v>0.10113707930139799</v>
      </c>
      <c r="AG4" s="15">
        <f t="shared" ref="AG4:AG9" si="16">RANK($AF4,$AF$4:$AF$9,0)</f>
        <v>1</v>
      </c>
      <c r="AH4" s="6">
        <v>1.6484864300626301</v>
      </c>
      <c r="AI4" s="6">
        <v>1.6058545797922601</v>
      </c>
      <c r="AJ4" s="6">
        <v>4.2631850270373799E-2</v>
      </c>
      <c r="AK4" s="9">
        <v>2.6547765163075301</v>
      </c>
      <c r="AL4" s="15">
        <f t="shared" si="2"/>
        <v>2</v>
      </c>
      <c r="AM4" s="6">
        <v>40.997029708194802</v>
      </c>
      <c r="AN4" s="9">
        <v>41.633569916500001</v>
      </c>
      <c r="AO4" s="6">
        <v>-0.63654020830522695</v>
      </c>
      <c r="AP4" s="6">
        <v>-1.52891094754033</v>
      </c>
      <c r="AQ4" s="15">
        <f t="shared" si="3"/>
        <v>40</v>
      </c>
      <c r="AR4" s="10">
        <v>1.8343433099999999</v>
      </c>
      <c r="AS4" s="10">
        <v>43.590088439090898</v>
      </c>
      <c r="AT4" s="10">
        <v>10.8019221093731</v>
      </c>
      <c r="AU4" s="10">
        <v>22.157861011659499</v>
      </c>
      <c r="AV4" s="10">
        <v>1.53799444839925</v>
      </c>
      <c r="AW4" s="10">
        <v>-0.49927356546315899</v>
      </c>
      <c r="AX4" s="10">
        <v>26838.21</v>
      </c>
      <c r="AY4" s="10">
        <v>24564.11</v>
      </c>
      <c r="AZ4" s="10">
        <v>285863.86</v>
      </c>
      <c r="BA4" s="10">
        <v>281365.21000000002</v>
      </c>
      <c r="BB4" s="10">
        <v>-21274.157085959101</v>
      </c>
      <c r="BC4" s="10">
        <v>-3.4845790801495098</v>
      </c>
      <c r="BD4" s="11">
        <v>0.96992481203007497</v>
      </c>
      <c r="BE4" s="15">
        <f t="shared" si="4"/>
        <v>19</v>
      </c>
      <c r="BF4" s="11">
        <v>0.91534988713318299</v>
      </c>
      <c r="BG4" s="15">
        <f t="shared" si="5"/>
        <v>30</v>
      </c>
      <c r="BH4" s="12">
        <v>2.4367581672338998</v>
      </c>
      <c r="BI4" s="15">
        <f t="shared" si="6"/>
        <v>17</v>
      </c>
      <c r="BJ4" s="9">
        <v>1.95555074966827</v>
      </c>
      <c r="BK4" s="75">
        <f t="shared" si="7"/>
        <v>27</v>
      </c>
      <c r="BL4" s="13">
        <v>57.854906054279802</v>
      </c>
      <c r="BM4" s="15">
        <f t="shared" si="8"/>
        <v>26</v>
      </c>
      <c r="BN4" s="13">
        <v>59.641170915958497</v>
      </c>
      <c r="BO4" s="14">
        <v>0.83120000000000005</v>
      </c>
      <c r="BP4" s="15">
        <f t="shared" si="9"/>
        <v>24</v>
      </c>
      <c r="BQ4" s="8">
        <v>-8.6175771182538507E-3</v>
      </c>
      <c r="BR4" s="15">
        <f t="shared" si="10"/>
        <v>34</v>
      </c>
      <c r="BS4" s="8">
        <v>-2.84233742544714E-2</v>
      </c>
      <c r="BT4" s="8">
        <v>-1.5417009751051E-2</v>
      </c>
      <c r="BU4" s="8">
        <v>-8.6175771182538507E-3</v>
      </c>
      <c r="BV4" s="6">
        <v>-11978.01</v>
      </c>
      <c r="BW4" s="15">
        <f t="shared" si="11"/>
        <v>37</v>
      </c>
      <c r="BX4" s="7">
        <v>3241.39</v>
      </c>
      <c r="BY4">
        <v>15</v>
      </c>
      <c r="BZ4" s="18">
        <v>1778707.61</v>
      </c>
      <c r="CA4" s="18">
        <v>1886128.15</v>
      </c>
      <c r="CB4" s="19">
        <f t="shared" si="12"/>
        <v>-107420.5399999998</v>
      </c>
      <c r="CC4" s="20">
        <f t="shared" si="13"/>
        <v>-5.6952938218964499</v>
      </c>
      <c r="CD4" s="27">
        <v>2</v>
      </c>
      <c r="CE4" s="16">
        <v>-7424.98</v>
      </c>
      <c r="CF4">
        <f t="shared" si="14"/>
        <v>33</v>
      </c>
      <c r="CG4" s="16">
        <f t="shared" si="15"/>
        <v>22</v>
      </c>
    </row>
    <row r="5" spans="1:85" x14ac:dyDescent="0.25">
      <c r="A5">
        <v>22</v>
      </c>
      <c r="B5">
        <v>3</v>
      </c>
      <c r="C5" t="s">
        <v>60</v>
      </c>
      <c r="D5" t="s">
        <v>233</v>
      </c>
      <c r="E5" t="s">
        <v>68</v>
      </c>
      <c r="F5" t="s">
        <v>108</v>
      </c>
      <c r="G5" t="s">
        <v>239</v>
      </c>
      <c r="H5" s="1">
        <v>7845</v>
      </c>
      <c r="I5" t="s">
        <v>148</v>
      </c>
      <c r="J5" t="s">
        <v>185</v>
      </c>
      <c r="K5" t="s">
        <v>214</v>
      </c>
      <c r="L5" t="s">
        <v>219</v>
      </c>
      <c r="M5" s="2">
        <v>45440</v>
      </c>
      <c r="N5" s="2">
        <v>45084</v>
      </c>
      <c r="O5" s="2">
        <v>44964</v>
      </c>
      <c r="P5" s="3">
        <v>89.7</v>
      </c>
      <c r="Q5" s="4">
        <v>44964</v>
      </c>
      <c r="R5" s="3">
        <v>99.72</v>
      </c>
      <c r="S5" s="5">
        <v>1053453.21</v>
      </c>
      <c r="T5" s="5">
        <v>1002980.47</v>
      </c>
      <c r="U5" s="5">
        <v>50472.74</v>
      </c>
      <c r="V5" s="6">
        <v>5.0322754539776096</v>
      </c>
      <c r="W5">
        <f t="shared" si="0"/>
        <v>11</v>
      </c>
      <c r="X5" s="7">
        <v>98084</v>
      </c>
      <c r="Y5" s="7">
        <v>100670</v>
      </c>
      <c r="Z5" s="7">
        <v>-2586</v>
      </c>
      <c r="AA5" s="7">
        <v>-2.5687891129432798</v>
      </c>
      <c r="AB5">
        <f t="shared" si="1"/>
        <v>13</v>
      </c>
      <c r="AC5" s="6">
        <v>15.3470494678031</v>
      </c>
      <c r="AD5" s="6">
        <v>14.6438859640409</v>
      </c>
      <c r="AE5" s="7">
        <v>0.70316350376218195</v>
      </c>
      <c r="AF5" s="8">
        <v>4.80175484491513E-2</v>
      </c>
      <c r="AG5" s="15">
        <f t="shared" si="16"/>
        <v>2</v>
      </c>
      <c r="AH5" s="6">
        <v>1.5217564605062099</v>
      </c>
      <c r="AI5" s="6">
        <v>1.5907610907610901</v>
      </c>
      <c r="AJ5" s="6">
        <v>-6.9004630254879198E-2</v>
      </c>
      <c r="AK5" s="9">
        <v>-4.3378374449594004</v>
      </c>
      <c r="AL5" s="15">
        <f t="shared" si="2"/>
        <v>31</v>
      </c>
      <c r="AM5" s="6">
        <v>45.988266032217197</v>
      </c>
      <c r="AN5" s="9">
        <v>42.769198328429503</v>
      </c>
      <c r="AO5" s="6">
        <v>3.2190677037877</v>
      </c>
      <c r="AP5" s="6">
        <v>7.5266028581319597</v>
      </c>
      <c r="AQ5" s="15">
        <f t="shared" si="3"/>
        <v>8</v>
      </c>
      <c r="AR5" s="10">
        <v>2.4711554900000001</v>
      </c>
      <c r="AS5" s="10">
        <v>44.612859984341398</v>
      </c>
      <c r="AT5" s="10">
        <v>10.2495422287091</v>
      </c>
      <c r="AU5" s="10">
        <v>9.1353869054425001</v>
      </c>
      <c r="AV5" s="10">
        <v>1.9776662775974101</v>
      </c>
      <c r="AW5" s="10">
        <v>7.2155989029991696</v>
      </c>
      <c r="AX5" s="10">
        <v>107492.73</v>
      </c>
      <c r="AY5" s="10">
        <v>103100.81</v>
      </c>
      <c r="AZ5" s="10">
        <v>401524.92</v>
      </c>
      <c r="BA5" s="10">
        <v>390284.85</v>
      </c>
      <c r="BB5" s="10">
        <v>39406.459840432501</v>
      </c>
      <c r="BC5" s="10">
        <v>4.6450742866597796</v>
      </c>
      <c r="BD5" s="11">
        <v>0.96464646464646497</v>
      </c>
      <c r="BE5" s="15">
        <f t="shared" si="4"/>
        <v>22</v>
      </c>
      <c r="BF5" s="11">
        <v>0.90888382687927105</v>
      </c>
      <c r="BG5" s="15">
        <f t="shared" si="5"/>
        <v>31</v>
      </c>
      <c r="BH5" s="12">
        <v>2.43826301502276</v>
      </c>
      <c r="BI5" s="15">
        <f t="shared" si="6"/>
        <v>16</v>
      </c>
      <c r="BJ5" s="9">
        <v>2.6607457271824999</v>
      </c>
      <c r="BK5" s="75">
        <f t="shared" si="7"/>
        <v>15</v>
      </c>
      <c r="BL5" s="13">
        <v>75.931707965189702</v>
      </c>
      <c r="BM5" s="15">
        <f t="shared" si="8"/>
        <v>12</v>
      </c>
      <c r="BN5" s="13">
        <v>59.971509971510002</v>
      </c>
      <c r="BO5" s="14">
        <v>0.8085</v>
      </c>
      <c r="BP5" s="15">
        <f t="shared" si="9"/>
        <v>27</v>
      </c>
      <c r="BQ5" s="8">
        <v>-4.1103951609119099E-3</v>
      </c>
      <c r="BR5" s="15">
        <f t="shared" si="10"/>
        <v>19</v>
      </c>
      <c r="BS5" s="8">
        <v>-3.0980671213387701E-3</v>
      </c>
      <c r="BT5" s="8">
        <v>-4.7596133861512397E-3</v>
      </c>
      <c r="BU5" s="8">
        <v>-4.1103951609118899E-3</v>
      </c>
      <c r="BV5" s="6">
        <v>-5014.0299999999897</v>
      </c>
      <c r="BW5" s="15">
        <f t="shared" si="11"/>
        <v>17</v>
      </c>
      <c r="BX5" s="7">
        <v>1416.24</v>
      </c>
      <c r="BY5">
        <v>17</v>
      </c>
      <c r="BZ5" s="18">
        <v>2446745.29</v>
      </c>
      <c r="CA5" s="18">
        <v>2253365.7599999998</v>
      </c>
      <c r="CB5" s="19">
        <f t="shared" si="12"/>
        <v>193379.53000000026</v>
      </c>
      <c r="CC5" s="20">
        <f t="shared" si="13"/>
        <v>8.5818083079419942</v>
      </c>
      <c r="CD5" s="27">
        <v>2</v>
      </c>
      <c r="CE5" s="16">
        <v>-11642.29</v>
      </c>
      <c r="CF5">
        <f t="shared" si="14"/>
        <v>7</v>
      </c>
      <c r="CG5" s="16">
        <f t="shared" si="15"/>
        <v>21</v>
      </c>
    </row>
    <row r="6" spans="1:85" x14ac:dyDescent="0.25">
      <c r="A6">
        <v>27</v>
      </c>
      <c r="B6">
        <v>3</v>
      </c>
      <c r="C6" t="s">
        <v>60</v>
      </c>
      <c r="D6" t="s">
        <v>233</v>
      </c>
      <c r="E6" t="s">
        <v>72</v>
      </c>
      <c r="F6" t="s">
        <v>112</v>
      </c>
      <c r="G6" t="s">
        <v>240</v>
      </c>
      <c r="H6" s="1">
        <v>5234</v>
      </c>
      <c r="I6" t="s">
        <v>152</v>
      </c>
      <c r="J6" t="s">
        <v>208</v>
      </c>
      <c r="K6" t="s">
        <v>212</v>
      </c>
      <c r="L6" t="s">
        <v>219</v>
      </c>
      <c r="M6" s="2">
        <v>45460</v>
      </c>
      <c r="N6" s="2">
        <v>39691</v>
      </c>
      <c r="O6" s="2">
        <v>44958</v>
      </c>
      <c r="P6" s="3">
        <v>98.76</v>
      </c>
      <c r="Q6" s="4">
        <v>44958</v>
      </c>
      <c r="R6" s="3">
        <v>99.7</v>
      </c>
      <c r="S6" s="5">
        <v>1086674.73</v>
      </c>
      <c r="T6" s="5">
        <v>988033.97</v>
      </c>
      <c r="U6" s="5">
        <v>98640.76</v>
      </c>
      <c r="V6" s="6">
        <v>9.9835393311426994</v>
      </c>
      <c r="W6">
        <f t="shared" si="0"/>
        <v>4</v>
      </c>
      <c r="X6" s="7">
        <v>113969</v>
      </c>
      <c r="Y6" s="7">
        <v>109728</v>
      </c>
      <c r="Z6" s="7">
        <v>4241</v>
      </c>
      <c r="AA6" s="7">
        <v>3.8650116652085198</v>
      </c>
      <c r="AB6">
        <f t="shared" si="1"/>
        <v>5</v>
      </c>
      <c r="AC6" s="6">
        <v>13.580008598829499</v>
      </c>
      <c r="AD6" s="6">
        <v>13.1935331000292</v>
      </c>
      <c r="AE6" s="7">
        <v>0.38647549880034598</v>
      </c>
      <c r="AF6" s="8">
        <v>2.9292797908658099E-2</v>
      </c>
      <c r="AG6" s="15">
        <f t="shared" si="16"/>
        <v>3</v>
      </c>
      <c r="AH6" s="6">
        <v>1.5832525683272001</v>
      </c>
      <c r="AI6" s="6">
        <v>1.6529667748843</v>
      </c>
      <c r="AJ6" s="6">
        <v>-6.97142065571041E-2</v>
      </c>
      <c r="AK6" s="9">
        <v>-4.2175201350906697</v>
      </c>
      <c r="AL6" s="15">
        <f t="shared" si="2"/>
        <v>29</v>
      </c>
      <c r="AM6" s="6">
        <v>44.346830313418302</v>
      </c>
      <c r="AN6" s="9">
        <v>41.2885068951107</v>
      </c>
      <c r="AO6" s="6">
        <v>3.0583234183074999</v>
      </c>
      <c r="AP6" s="6">
        <v>7.4072027503364604</v>
      </c>
      <c r="AQ6" s="15">
        <f t="shared" si="3"/>
        <v>9</v>
      </c>
      <c r="AR6" s="10">
        <v>2.4261424300000001</v>
      </c>
      <c r="AS6" s="10">
        <v>46.158564218042997</v>
      </c>
      <c r="AT6" s="10">
        <v>10.8440618811987</v>
      </c>
      <c r="AU6" s="10">
        <v>13.728891489960001</v>
      </c>
      <c r="AV6" s="10">
        <v>1.5431585350894499</v>
      </c>
      <c r="AW6" s="10">
        <v>1.6089995976540701</v>
      </c>
      <c r="AX6" s="10">
        <v>133398.98000000001</v>
      </c>
      <c r="AY6" s="10">
        <v>130949.85</v>
      </c>
      <c r="AZ6" s="10">
        <v>456599.87</v>
      </c>
      <c r="BA6" s="10">
        <v>452475.54</v>
      </c>
      <c r="BB6" s="10">
        <v>66253.410227184999</v>
      </c>
      <c r="BC6" s="10">
        <v>7.6887193582222597</v>
      </c>
      <c r="BD6" s="11">
        <v>0.95454545454545503</v>
      </c>
      <c r="BE6" s="15">
        <f t="shared" si="4"/>
        <v>29</v>
      </c>
      <c r="BF6" s="11">
        <v>0.95968234575442901</v>
      </c>
      <c r="BG6" s="15">
        <f t="shared" si="5"/>
        <v>16</v>
      </c>
      <c r="BH6" s="12">
        <v>1.38687866607517</v>
      </c>
      <c r="BI6" s="15">
        <f t="shared" si="6"/>
        <v>38</v>
      </c>
      <c r="BJ6" s="9">
        <v>1.18628714759676</v>
      </c>
      <c r="BK6" s="75">
        <f t="shared" si="7"/>
        <v>38</v>
      </c>
      <c r="BL6" s="13">
        <v>67.009110292692398</v>
      </c>
      <c r="BM6" s="15">
        <f t="shared" si="8"/>
        <v>17</v>
      </c>
      <c r="BN6" s="13">
        <v>48.2972991641915</v>
      </c>
      <c r="BO6" s="14">
        <v>0.85489999999999999</v>
      </c>
      <c r="BP6" s="15">
        <f t="shared" si="9"/>
        <v>19</v>
      </c>
      <c r="BQ6" s="8">
        <v>-5.3326130945195597E-3</v>
      </c>
      <c r="BR6" s="15">
        <f t="shared" si="10"/>
        <v>23</v>
      </c>
      <c r="BS6" s="8">
        <v>-8.0327802009846107E-3</v>
      </c>
      <c r="BT6" s="8">
        <v>-6.7953452823919002E-3</v>
      </c>
      <c r="BU6" s="8">
        <v>-5.3326130945195597E-3</v>
      </c>
      <c r="BV6" s="6">
        <v>-7384.3299999999899</v>
      </c>
      <c r="BW6" s="15">
        <f t="shared" si="11"/>
        <v>28</v>
      </c>
      <c r="BX6" s="7">
        <v>2125.34</v>
      </c>
      <c r="BY6">
        <v>30</v>
      </c>
      <c r="BZ6" s="18">
        <v>2360143.1</v>
      </c>
      <c r="CA6" s="18">
        <v>1590827.82</v>
      </c>
      <c r="CB6" s="19">
        <f t="shared" si="12"/>
        <v>769315.28</v>
      </c>
      <c r="CC6" s="20">
        <f t="shared" si="13"/>
        <v>48.359430877943787</v>
      </c>
      <c r="CD6" s="27">
        <v>1.6</v>
      </c>
      <c r="CE6" s="16">
        <v>-10103.59</v>
      </c>
      <c r="CF6">
        <f t="shared" si="14"/>
        <v>2</v>
      </c>
      <c r="CG6" s="16">
        <f t="shared" si="15"/>
        <v>32</v>
      </c>
    </row>
    <row r="7" spans="1:85" x14ac:dyDescent="0.25">
      <c r="A7">
        <v>36</v>
      </c>
      <c r="B7">
        <v>3</v>
      </c>
      <c r="C7" t="s">
        <v>60</v>
      </c>
      <c r="D7" t="s">
        <v>233</v>
      </c>
      <c r="E7" t="s">
        <v>76</v>
      </c>
      <c r="F7" t="s">
        <v>116</v>
      </c>
      <c r="G7" t="s">
        <v>241</v>
      </c>
      <c r="H7" s="1">
        <v>8123</v>
      </c>
      <c r="I7" t="s">
        <v>155</v>
      </c>
      <c r="J7" t="s">
        <v>193</v>
      </c>
      <c r="K7" t="s">
        <v>212</v>
      </c>
      <c r="L7" t="s">
        <v>219</v>
      </c>
      <c r="M7" s="2">
        <v>45565</v>
      </c>
      <c r="N7" s="2">
        <v>41993</v>
      </c>
      <c r="O7" s="2">
        <v>44964</v>
      </c>
      <c r="P7" s="3">
        <v>69.010000000000005</v>
      </c>
      <c r="Q7" s="4">
        <v>44964</v>
      </c>
      <c r="R7" s="3">
        <v>86.3</v>
      </c>
      <c r="S7" s="5">
        <v>1128686.78</v>
      </c>
      <c r="T7" s="5">
        <v>1230920.1000000001</v>
      </c>
      <c r="U7" s="5">
        <v>-102233.32</v>
      </c>
      <c r="V7" s="6">
        <v>-8.3054391588861396</v>
      </c>
      <c r="W7">
        <f t="shared" si="0"/>
        <v>33</v>
      </c>
      <c r="X7" s="7">
        <v>100368</v>
      </c>
      <c r="Y7" s="7">
        <v>103527</v>
      </c>
      <c r="Z7" s="7">
        <v>-3159</v>
      </c>
      <c r="AA7" s="7">
        <v>-3.0513779014170201</v>
      </c>
      <c r="AB7">
        <f t="shared" si="1"/>
        <v>16</v>
      </c>
      <c r="AC7" s="6">
        <v>16.154551251394899</v>
      </c>
      <c r="AD7" s="6">
        <v>17.2843799202141</v>
      </c>
      <c r="AE7" s="7">
        <v>-1.1298286688191801</v>
      </c>
      <c r="AF7" s="8">
        <v>-6.5367035093798806E-2</v>
      </c>
      <c r="AG7" s="15">
        <f t="shared" si="16"/>
        <v>6</v>
      </c>
      <c r="AH7" s="6">
        <v>1.4723695571728099</v>
      </c>
      <c r="AI7" s="6">
        <v>1.52330390074885</v>
      </c>
      <c r="AJ7" s="6">
        <v>-5.0934343576040798E-2</v>
      </c>
      <c r="AK7" s="9">
        <v>-3.3436757794030099</v>
      </c>
      <c r="AL7" s="15">
        <f t="shared" si="2"/>
        <v>24</v>
      </c>
      <c r="AM7" s="6">
        <v>47.278799480584802</v>
      </c>
      <c r="AN7" s="9">
        <v>45.1581223860885</v>
      </c>
      <c r="AO7" s="6">
        <v>2.1206770944962501</v>
      </c>
      <c r="AP7" s="6">
        <v>4.6961144140695099</v>
      </c>
      <c r="AQ7" s="15">
        <f t="shared" si="3"/>
        <v>26</v>
      </c>
      <c r="AR7" s="10">
        <v>2.6552685199999999</v>
      </c>
      <c r="AS7" s="10">
        <v>46.831665657296597</v>
      </c>
      <c r="AT7" s="10">
        <v>11.1692603531048</v>
      </c>
      <c r="AU7" s="10">
        <v>21.378722058802801</v>
      </c>
      <c r="AV7" s="10">
        <v>1.5452647331111</v>
      </c>
      <c r="AW7" s="10">
        <v>0.36956164670983799</v>
      </c>
      <c r="AX7" s="10">
        <v>81343.3100000001</v>
      </c>
      <c r="AY7" s="10">
        <v>78515.460000000094</v>
      </c>
      <c r="AZ7" s="10">
        <v>427731.31</v>
      </c>
      <c r="BA7" s="10">
        <v>422527.26</v>
      </c>
      <c r="BB7" s="10">
        <v>10877.4398461767</v>
      </c>
      <c r="BC7" s="10">
        <v>1.2074299870363501</v>
      </c>
      <c r="BD7" s="11">
        <v>0.854700854700855</v>
      </c>
      <c r="BE7" s="15">
        <f t="shared" si="4"/>
        <v>40</v>
      </c>
      <c r="BF7" s="11">
        <v>0.80390143737166297</v>
      </c>
      <c r="BG7" s="15">
        <f t="shared" si="5"/>
        <v>40</v>
      </c>
      <c r="BH7" s="12">
        <v>1.12904396736178</v>
      </c>
      <c r="BI7" s="15">
        <f t="shared" si="6"/>
        <v>40</v>
      </c>
      <c r="BJ7" s="9">
        <v>1.7681180118839599</v>
      </c>
      <c r="BK7" s="75">
        <f t="shared" si="7"/>
        <v>31</v>
      </c>
      <c r="BL7" s="13">
        <v>25.6938448254595</v>
      </c>
      <c r="BM7" s="15">
        <f t="shared" si="8"/>
        <v>40</v>
      </c>
      <c r="BN7" s="13">
        <v>34.240527551134498</v>
      </c>
      <c r="BO7" s="14">
        <v>0.91776666666666695</v>
      </c>
      <c r="BP7" s="15">
        <f t="shared" si="9"/>
        <v>12</v>
      </c>
      <c r="BQ7" s="8">
        <v>-2.2949929175410701E-3</v>
      </c>
      <c r="BR7" s="15">
        <f t="shared" si="10"/>
        <v>6</v>
      </c>
      <c r="BS7" s="8">
        <v>-4.0220320610221804E-3</v>
      </c>
      <c r="BT7" s="8">
        <v>-5.1262406032610702E-3</v>
      </c>
      <c r="BU7" s="8">
        <v>-2.2949929175410701E-3</v>
      </c>
      <c r="BV7" s="6">
        <v>-5785.92</v>
      </c>
      <c r="BW7" s="15">
        <f t="shared" si="11"/>
        <v>22</v>
      </c>
      <c r="BX7" s="7">
        <v>452.6</v>
      </c>
      <c r="BY7">
        <v>42</v>
      </c>
      <c r="BZ7" s="18">
        <v>2716627.12</v>
      </c>
      <c r="CA7" s="18">
        <v>2443250.87</v>
      </c>
      <c r="CB7" s="19">
        <f t="shared" si="12"/>
        <v>273376.25</v>
      </c>
      <c r="CC7" s="20">
        <f t="shared" si="13"/>
        <v>11.189037251831612</v>
      </c>
      <c r="CD7" s="27">
        <v>2.1</v>
      </c>
      <c r="CE7" s="16">
        <v>-5582.97</v>
      </c>
      <c r="CF7">
        <f t="shared" si="14"/>
        <v>3</v>
      </c>
      <c r="CG7" s="16">
        <f t="shared" si="15"/>
        <v>40</v>
      </c>
    </row>
    <row r="8" spans="1:85" x14ac:dyDescent="0.25">
      <c r="A8">
        <v>56</v>
      </c>
      <c r="B8">
        <v>3</v>
      </c>
      <c r="C8" t="s">
        <v>60</v>
      </c>
      <c r="D8" t="s">
        <v>233</v>
      </c>
      <c r="E8" t="s">
        <v>84</v>
      </c>
      <c r="F8" t="s">
        <v>124</v>
      </c>
      <c r="G8" t="s">
        <v>242</v>
      </c>
      <c r="H8" s="1">
        <v>7689</v>
      </c>
      <c r="I8" t="s">
        <v>163</v>
      </c>
      <c r="J8" t="s">
        <v>200</v>
      </c>
      <c r="K8" t="s">
        <v>212</v>
      </c>
      <c r="L8" t="s">
        <v>219</v>
      </c>
      <c r="M8" s="2">
        <v>45323</v>
      </c>
      <c r="N8" s="2">
        <v>40018</v>
      </c>
      <c r="O8" s="2">
        <v>45041</v>
      </c>
      <c r="P8" s="3">
        <v>90.86</v>
      </c>
      <c r="Q8" s="4">
        <v>45041</v>
      </c>
      <c r="R8" s="3">
        <v>98.91</v>
      </c>
      <c r="S8" s="5">
        <v>1464970.22</v>
      </c>
      <c r="T8" s="5">
        <v>1579406.27</v>
      </c>
      <c r="U8" s="5">
        <v>-114436.05</v>
      </c>
      <c r="V8" s="6">
        <v>-7.2455106816816999</v>
      </c>
      <c r="W8">
        <f t="shared" si="0"/>
        <v>30</v>
      </c>
      <c r="X8" s="7">
        <v>98646</v>
      </c>
      <c r="Y8" s="7">
        <v>108217</v>
      </c>
      <c r="Z8" s="7">
        <v>-9571</v>
      </c>
      <c r="AA8" s="7">
        <v>-8.8442666124546108</v>
      </c>
      <c r="AB8">
        <f t="shared" si="1"/>
        <v>28</v>
      </c>
      <c r="AC8" s="6">
        <v>18.576526164264099</v>
      </c>
      <c r="AD8" s="6">
        <v>18.388977702209399</v>
      </c>
      <c r="AE8" s="7">
        <v>0.187548462054689</v>
      </c>
      <c r="AF8" s="8">
        <v>1.0198960762900699E-2</v>
      </c>
      <c r="AG8" s="15">
        <f t="shared" si="16"/>
        <v>5</v>
      </c>
      <c r="AH8" s="6">
        <v>1.7827557980900399</v>
      </c>
      <c r="AI8" s="6">
        <v>1.8405527638190999</v>
      </c>
      <c r="AJ8" s="6">
        <v>-5.7796965729054503E-2</v>
      </c>
      <c r="AK8" s="9">
        <v>-3.14019607941733</v>
      </c>
      <c r="AL8" s="15">
        <f t="shared" si="2"/>
        <v>21</v>
      </c>
      <c r="AM8" s="6">
        <v>44.842824083994003</v>
      </c>
      <c r="AN8" s="9">
        <v>43.121365932235797</v>
      </c>
      <c r="AO8" s="6">
        <v>1.7214581517581999</v>
      </c>
      <c r="AP8" s="6">
        <v>3.99212342777692</v>
      </c>
      <c r="AQ8" s="15">
        <f t="shared" si="3"/>
        <v>29</v>
      </c>
      <c r="AR8" s="10">
        <v>3.4707349999999999</v>
      </c>
      <c r="AS8" s="10">
        <v>44.402478696537997</v>
      </c>
      <c r="AT8" s="10">
        <v>11.099668196824499</v>
      </c>
      <c r="AU8" s="10">
        <v>8.0935099252224294</v>
      </c>
      <c r="AV8" s="10">
        <v>1.52420751693028</v>
      </c>
      <c r="AW8" s="10">
        <v>0.87920281428344804</v>
      </c>
      <c r="AX8" s="10">
        <v>231155.18</v>
      </c>
      <c r="AY8" s="10">
        <v>219854.26</v>
      </c>
      <c r="AZ8" s="10">
        <v>605755.1</v>
      </c>
      <c r="BA8" s="10">
        <v>545797.61</v>
      </c>
      <c r="BB8" s="10">
        <v>128437.935470554</v>
      </c>
      <c r="BC8" s="10">
        <v>10.5486216091982</v>
      </c>
      <c r="BD8" s="11">
        <v>0.98979591836734704</v>
      </c>
      <c r="BE8" s="15">
        <f t="shared" si="4"/>
        <v>5</v>
      </c>
      <c r="BF8" s="11">
        <v>0.98009367681498805</v>
      </c>
      <c r="BG8" s="15">
        <f t="shared" si="5"/>
        <v>7</v>
      </c>
      <c r="BH8" s="12">
        <v>1.5219476611613301</v>
      </c>
      <c r="BI8" s="15">
        <f t="shared" si="6"/>
        <v>34</v>
      </c>
      <c r="BJ8" s="9">
        <v>1.3689384682511101</v>
      </c>
      <c r="BK8" s="75">
        <f t="shared" si="7"/>
        <v>35</v>
      </c>
      <c r="BL8" s="13">
        <v>69.206002728512999</v>
      </c>
      <c r="BM8" s="15">
        <f t="shared" si="8"/>
        <v>16</v>
      </c>
      <c r="BN8" s="13">
        <v>59.180904522613098</v>
      </c>
      <c r="BO8" s="14">
        <v>0.84756666666666702</v>
      </c>
      <c r="BP8" s="15">
        <f t="shared" si="9"/>
        <v>23</v>
      </c>
      <c r="BQ8" s="8">
        <v>-4.2739017495127098E-3</v>
      </c>
      <c r="BR8" s="15">
        <f t="shared" si="10"/>
        <v>20</v>
      </c>
      <c r="BS8" s="8">
        <v>-3.9292358008740898E-3</v>
      </c>
      <c r="BT8" s="8">
        <v>-6.0707650425822204E-3</v>
      </c>
      <c r="BU8" s="8">
        <v>-4.2739017495127003E-3</v>
      </c>
      <c r="BV8" s="6">
        <v>-8893.4899999999907</v>
      </c>
      <c r="BW8" s="15">
        <f t="shared" si="11"/>
        <v>31</v>
      </c>
      <c r="BX8" s="7">
        <v>9765.86</v>
      </c>
      <c r="BY8">
        <v>72</v>
      </c>
      <c r="BZ8" s="18">
        <v>3569532.22</v>
      </c>
      <c r="CA8" s="18">
        <v>3591708.21</v>
      </c>
      <c r="CB8" s="19">
        <f t="shared" si="12"/>
        <v>-22175.989999999758</v>
      </c>
      <c r="CC8" s="20">
        <f t="shared" si="13"/>
        <v>-0.61742181445189714</v>
      </c>
      <c r="CD8" s="27">
        <v>2.6</v>
      </c>
      <c r="CE8" s="16">
        <v>-9601.42</v>
      </c>
      <c r="CF8">
        <f t="shared" si="14"/>
        <v>22</v>
      </c>
      <c r="CG8" s="16">
        <f t="shared" si="15"/>
        <v>24</v>
      </c>
    </row>
    <row r="9" spans="1:85" x14ac:dyDescent="0.25">
      <c r="A9">
        <v>67</v>
      </c>
      <c r="B9">
        <v>3</v>
      </c>
      <c r="C9" t="s">
        <v>60</v>
      </c>
      <c r="D9" t="s">
        <v>233</v>
      </c>
      <c r="E9" t="s">
        <v>88</v>
      </c>
      <c r="F9" t="s">
        <v>128</v>
      </c>
      <c r="G9" t="s">
        <v>243</v>
      </c>
      <c r="H9" s="1">
        <v>9123</v>
      </c>
      <c r="I9" t="s">
        <v>167</v>
      </c>
      <c r="J9" t="s">
        <v>203</v>
      </c>
      <c r="K9" t="s">
        <v>212</v>
      </c>
      <c r="L9" t="s">
        <v>219</v>
      </c>
      <c r="M9" s="2">
        <v>45426</v>
      </c>
      <c r="N9" s="2">
        <v>42622</v>
      </c>
      <c r="O9" s="2">
        <v>44965</v>
      </c>
      <c r="P9" s="3">
        <v>93.98</v>
      </c>
      <c r="Q9" s="4">
        <v>44965</v>
      </c>
      <c r="R9" s="3">
        <v>99.31</v>
      </c>
      <c r="S9" s="5">
        <v>601993.32999999996</v>
      </c>
      <c r="T9" s="5">
        <v>611872.32999999996</v>
      </c>
      <c r="U9" s="5">
        <v>-9879.0000000000091</v>
      </c>
      <c r="V9" s="6">
        <v>-1.6145524998654499</v>
      </c>
      <c r="W9">
        <f t="shared" si="0"/>
        <v>22</v>
      </c>
      <c r="X9" s="7">
        <v>28982</v>
      </c>
      <c r="Y9" s="7">
        <v>31116</v>
      </c>
      <c r="Z9" s="7">
        <v>-2134</v>
      </c>
      <c r="AA9" s="7">
        <v>-6.8582079958863602</v>
      </c>
      <c r="AB9">
        <f t="shared" si="1"/>
        <v>27</v>
      </c>
      <c r="AC9" s="6">
        <v>32.244151542336603</v>
      </c>
      <c r="AD9" s="6">
        <v>31.604319321249498</v>
      </c>
      <c r="AE9" s="7">
        <v>0.63983222108710402</v>
      </c>
      <c r="AF9" s="8">
        <v>2.0245087849650501E-2</v>
      </c>
      <c r="AG9" s="15">
        <f t="shared" si="16"/>
        <v>4</v>
      </c>
      <c r="AH9" s="6">
        <v>1.5568753344034201</v>
      </c>
      <c r="AI9" s="6">
        <v>1.63738051657515</v>
      </c>
      <c r="AJ9" s="6">
        <v>-8.0505182171723103E-2</v>
      </c>
      <c r="AK9" s="9">
        <v>-4.9167057600094699</v>
      </c>
      <c r="AL9" s="15">
        <f t="shared" si="2"/>
        <v>34</v>
      </c>
      <c r="AM9" s="6">
        <v>41.376955804522701</v>
      </c>
      <c r="AN9" s="9">
        <v>37.9997720780027</v>
      </c>
      <c r="AO9" s="6">
        <v>3.3771837265199198</v>
      </c>
      <c r="AP9" s="6">
        <v>8.8873789021352998</v>
      </c>
      <c r="AQ9" s="15">
        <f t="shared" si="3"/>
        <v>3</v>
      </c>
      <c r="AR9" s="10">
        <v>1.3036689699999999</v>
      </c>
      <c r="AS9" s="10">
        <v>44.084961989118398</v>
      </c>
      <c r="AT9" s="10">
        <v>15.4351331276943</v>
      </c>
      <c r="AU9" s="10">
        <v>10.928929624777</v>
      </c>
      <c r="AV9" s="10">
        <v>1.53659138790156</v>
      </c>
      <c r="AW9" s="10">
        <v>0.87486998554909601</v>
      </c>
      <c r="AX9" s="10">
        <v>58187.7</v>
      </c>
      <c r="AY9" s="10">
        <v>58220.45</v>
      </c>
      <c r="AZ9" s="10">
        <v>183198.51</v>
      </c>
      <c r="BA9" s="10">
        <v>182639.02</v>
      </c>
      <c r="BB9" s="10">
        <v>21438.066351032699</v>
      </c>
      <c r="BC9" s="10">
        <v>4.3759454039800101</v>
      </c>
      <c r="BD9" s="11">
        <v>0.98</v>
      </c>
      <c r="BE9" s="15">
        <f t="shared" si="4"/>
        <v>9</v>
      </c>
      <c r="BF9" s="11">
        <v>0.97132616487455203</v>
      </c>
      <c r="BG9" s="15">
        <f t="shared" si="5"/>
        <v>10</v>
      </c>
      <c r="BH9" s="12">
        <v>3.9272926827943402</v>
      </c>
      <c r="BI9" s="15">
        <f t="shared" si="6"/>
        <v>1</v>
      </c>
      <c r="BJ9" s="9">
        <v>4.7085181969251604</v>
      </c>
      <c r="BK9" s="75">
        <f t="shared" si="7"/>
        <v>1</v>
      </c>
      <c r="BL9" s="13">
        <v>94.949170679507802</v>
      </c>
      <c r="BM9" s="15">
        <f t="shared" si="8"/>
        <v>1</v>
      </c>
      <c r="BN9" s="13">
        <v>94.5596908684157</v>
      </c>
      <c r="BO9" s="14">
        <v>1</v>
      </c>
      <c r="BP9" s="15">
        <f t="shared" si="9"/>
        <v>1</v>
      </c>
      <c r="BQ9" s="8">
        <v>-2.6358574498847099E-3</v>
      </c>
      <c r="BR9" s="15">
        <f t="shared" si="10"/>
        <v>9</v>
      </c>
      <c r="BS9" s="8">
        <v>-8.4729022476276396E-4</v>
      </c>
      <c r="BT9" s="8">
        <v>-1.4398332287169999E-3</v>
      </c>
      <c r="BU9" s="8">
        <v>-2.6358574498847099E-3</v>
      </c>
      <c r="BV9" s="6">
        <v>-866.77</v>
      </c>
      <c r="BW9" s="15">
        <f t="shared" si="11"/>
        <v>2</v>
      </c>
      <c r="BX9" s="7">
        <v>3461.28</v>
      </c>
      <c r="BY9">
        <v>79</v>
      </c>
      <c r="BZ9" s="18">
        <v>1302540.0900000001</v>
      </c>
      <c r="CA9" s="18">
        <v>1352016.28</v>
      </c>
      <c r="CB9" s="19">
        <f t="shared" si="12"/>
        <v>-49476.189999999944</v>
      </c>
      <c r="CC9" s="20">
        <f t="shared" si="13"/>
        <v>-3.6594374440520752</v>
      </c>
      <c r="CD9" s="27">
        <v>1.6</v>
      </c>
      <c r="CE9" s="16">
        <v>-1986.6</v>
      </c>
      <c r="CF9">
        <f t="shared" si="14"/>
        <v>26</v>
      </c>
      <c r="CG9" s="16">
        <f t="shared" si="15"/>
        <v>1</v>
      </c>
    </row>
    <row r="10" spans="1:85" x14ac:dyDescent="0.25">
      <c r="A10">
        <v>97</v>
      </c>
      <c r="B10">
        <v>4</v>
      </c>
      <c r="C10" t="s">
        <v>61</v>
      </c>
      <c r="D10" t="s">
        <v>234</v>
      </c>
      <c r="E10" t="s">
        <v>101</v>
      </c>
      <c r="F10" t="s">
        <v>141</v>
      </c>
      <c r="G10" t="s">
        <v>241</v>
      </c>
      <c r="H10" s="1">
        <v>8678</v>
      </c>
      <c r="I10" t="s">
        <v>180</v>
      </c>
      <c r="J10" t="s">
        <v>189</v>
      </c>
      <c r="K10" t="s">
        <v>214</v>
      </c>
      <c r="L10" t="s">
        <v>219</v>
      </c>
      <c r="M10" s="2">
        <v>45675</v>
      </c>
      <c r="N10" s="2">
        <v>45032</v>
      </c>
      <c r="O10" s="2">
        <v>45062</v>
      </c>
      <c r="P10" s="3">
        <v>89.6</v>
      </c>
      <c r="Q10" s="4">
        <v>45062</v>
      </c>
      <c r="R10" s="3">
        <v>98.01</v>
      </c>
      <c r="S10" s="5">
        <v>727783.07</v>
      </c>
      <c r="T10" s="5">
        <v>800819.18</v>
      </c>
      <c r="U10" s="5">
        <v>-73036.11</v>
      </c>
      <c r="V10" s="6">
        <v>-9.1201749188874803</v>
      </c>
      <c r="W10">
        <f t="shared" si="0"/>
        <v>34</v>
      </c>
      <c r="X10" s="7">
        <v>80120</v>
      </c>
      <c r="Y10" s="7">
        <v>88992</v>
      </c>
      <c r="Z10" s="7">
        <v>-8872</v>
      </c>
      <c r="AA10" s="7">
        <v>-9.9694354548723503</v>
      </c>
      <c r="AB10">
        <f t="shared" si="1"/>
        <v>31</v>
      </c>
      <c r="AC10" s="6">
        <v>13.637044433350001</v>
      </c>
      <c r="AD10" s="6">
        <v>14.0080007191658</v>
      </c>
      <c r="AE10" s="7">
        <v>-0.37095628581578999</v>
      </c>
      <c r="AF10" s="8">
        <v>-2.6481743772917399E-2</v>
      </c>
      <c r="AG10" s="15">
        <f t="shared" ref="AG10:AG16" si="17">RANK($AF10,$AF$10:$AF$16,0)</f>
        <v>5</v>
      </c>
      <c r="AH10" s="6">
        <v>1.52883031301483</v>
      </c>
      <c r="AI10" s="6">
        <v>1.5617680089844399</v>
      </c>
      <c r="AJ10" s="6">
        <v>-3.2937695969610603E-2</v>
      </c>
      <c r="AK10" s="9">
        <v>-2.1090005545080199</v>
      </c>
      <c r="AL10" s="15">
        <f t="shared" si="2"/>
        <v>15</v>
      </c>
      <c r="AM10" s="6">
        <v>43.569388769157101</v>
      </c>
      <c r="AN10" s="9">
        <v>41.133041245056198</v>
      </c>
      <c r="AO10" s="6">
        <v>2.4363475241008201</v>
      </c>
      <c r="AP10" s="6">
        <v>5.9230911460835598</v>
      </c>
      <c r="AQ10" s="15">
        <f t="shared" si="3"/>
        <v>18</v>
      </c>
      <c r="AR10" s="10">
        <v>1.7898566899999999</v>
      </c>
      <c r="AS10" s="10">
        <v>45.345344622601601</v>
      </c>
      <c r="AT10" s="10">
        <v>11.169264484853199</v>
      </c>
      <c r="AU10" s="10">
        <v>12.159193331158001</v>
      </c>
      <c r="AV10" s="10">
        <v>1.54525474224501</v>
      </c>
      <c r="AW10" s="10">
        <v>1.43576207971822</v>
      </c>
      <c r="AX10" s="10">
        <v>70433.820000000007</v>
      </c>
      <c r="AY10" s="10">
        <v>67884.460000000006</v>
      </c>
      <c r="AZ10" s="10">
        <v>271143.89</v>
      </c>
      <c r="BA10" s="10">
        <v>264064.33</v>
      </c>
      <c r="BB10" s="10">
        <v>24522.151386591398</v>
      </c>
      <c r="BC10" s="10">
        <v>4.2459250853186203</v>
      </c>
      <c r="BD10" s="11">
        <v>0.95</v>
      </c>
      <c r="BE10" s="15">
        <f t="shared" si="4"/>
        <v>30</v>
      </c>
      <c r="BF10" s="11">
        <v>0.89068825910931204</v>
      </c>
      <c r="BG10" s="15">
        <f t="shared" si="5"/>
        <v>34</v>
      </c>
      <c r="BH10" s="12">
        <v>1.4645943879953101</v>
      </c>
      <c r="BI10" s="15">
        <f t="shared" si="6"/>
        <v>36</v>
      </c>
      <c r="BJ10" s="9">
        <v>1.92827674282227</v>
      </c>
      <c r="BK10" s="75">
        <f t="shared" si="7"/>
        <v>29</v>
      </c>
      <c r="BL10" s="13">
        <v>57.633168588687496</v>
      </c>
      <c r="BM10" s="15">
        <f t="shared" si="8"/>
        <v>28</v>
      </c>
      <c r="BN10" s="13">
        <v>56.922830097866203</v>
      </c>
      <c r="BO10" s="14">
        <v>0.87076666666666702</v>
      </c>
      <c r="BP10" s="15">
        <f t="shared" si="9"/>
        <v>17</v>
      </c>
      <c r="BQ10" s="8">
        <v>-9.0695647447147695E-3</v>
      </c>
      <c r="BR10" s="15">
        <f t="shared" si="10"/>
        <v>36</v>
      </c>
      <c r="BS10" s="8">
        <v>-1.86289223025441E-2</v>
      </c>
      <c r="BT10" s="8">
        <v>-8.3898763954484406E-3</v>
      </c>
      <c r="BU10" s="8">
        <v>-9.0695647447147695E-3</v>
      </c>
      <c r="BV10" s="6">
        <v>-6106.01</v>
      </c>
      <c r="BW10" s="15">
        <f t="shared" si="11"/>
        <v>24</v>
      </c>
      <c r="BX10" s="7">
        <v>2508.9299999999998</v>
      </c>
      <c r="BY10">
        <v>120</v>
      </c>
      <c r="BZ10" s="18">
        <v>1852723.97</v>
      </c>
      <c r="CA10" s="18">
        <v>1857016.16</v>
      </c>
      <c r="CB10" s="19">
        <f t="shared" si="12"/>
        <v>-4292.1899999999441</v>
      </c>
      <c r="CC10" s="20">
        <f t="shared" si="13"/>
        <v>-0.23113369137293585</v>
      </c>
      <c r="CD10" s="27">
        <v>1.9</v>
      </c>
      <c r="CE10" s="16">
        <v>-4253.2</v>
      </c>
      <c r="CF10">
        <f t="shared" si="14"/>
        <v>20</v>
      </c>
      <c r="CG10" s="16">
        <f t="shared" si="15"/>
        <v>26</v>
      </c>
    </row>
    <row r="11" spans="1:85" x14ac:dyDescent="0.25">
      <c r="A11">
        <v>14</v>
      </c>
      <c r="B11">
        <v>3</v>
      </c>
      <c r="C11" t="s">
        <v>60</v>
      </c>
      <c r="D11" t="s">
        <v>233</v>
      </c>
      <c r="E11" t="s">
        <v>64</v>
      </c>
      <c r="F11" t="s">
        <v>104</v>
      </c>
      <c r="G11" t="s">
        <v>244</v>
      </c>
      <c r="H11" s="1">
        <v>5123</v>
      </c>
      <c r="I11" t="s">
        <v>144</v>
      </c>
      <c r="J11" t="s">
        <v>187</v>
      </c>
      <c r="K11" t="s">
        <v>214</v>
      </c>
      <c r="L11" t="s">
        <v>211</v>
      </c>
      <c r="M11" s="2">
        <v>45601</v>
      </c>
      <c r="N11" s="2">
        <v>45051</v>
      </c>
      <c r="O11" s="2">
        <v>44896</v>
      </c>
      <c r="P11" s="3">
        <v>71.430000000000007</v>
      </c>
      <c r="Q11" s="4">
        <v>44896</v>
      </c>
      <c r="R11" s="3">
        <v>92.87</v>
      </c>
      <c r="S11" s="5">
        <v>914293.14</v>
      </c>
      <c r="T11" s="5">
        <v>1041537.34</v>
      </c>
      <c r="U11" s="5">
        <v>-127244.2</v>
      </c>
      <c r="V11" s="6">
        <v>-12.2169599795625</v>
      </c>
      <c r="W11">
        <f t="shared" si="0"/>
        <v>37</v>
      </c>
      <c r="X11" s="7">
        <v>83507</v>
      </c>
      <c r="Y11" s="7">
        <v>97361</v>
      </c>
      <c r="Z11" s="7">
        <v>-13854</v>
      </c>
      <c r="AA11" s="7">
        <v>-14.2295169523731</v>
      </c>
      <c r="AB11">
        <f t="shared" si="1"/>
        <v>37</v>
      </c>
      <c r="AC11" s="6">
        <v>14.9963476115775</v>
      </c>
      <c r="AD11" s="6">
        <v>14.889945666129099</v>
      </c>
      <c r="AE11" s="7">
        <v>0.106401945448326</v>
      </c>
      <c r="AF11" s="8">
        <v>7.14589212305612E-3</v>
      </c>
      <c r="AG11" s="15">
        <f t="shared" si="17"/>
        <v>2</v>
      </c>
      <c r="AH11" s="6">
        <v>1.6543160584524499</v>
      </c>
      <c r="AI11" s="6">
        <v>1.71042284610609</v>
      </c>
      <c r="AJ11" s="6">
        <v>-5.6106787653643402E-2</v>
      </c>
      <c r="AK11" s="9">
        <v>-3.2802875488581602</v>
      </c>
      <c r="AL11" s="15">
        <f t="shared" si="2"/>
        <v>22</v>
      </c>
      <c r="AM11" s="6">
        <v>44.132506637061297</v>
      </c>
      <c r="AN11" s="9">
        <v>42.004248265849299</v>
      </c>
      <c r="AO11" s="6">
        <v>2.12825837121202</v>
      </c>
      <c r="AP11" s="6">
        <v>5.0667693366205402</v>
      </c>
      <c r="AQ11" s="15">
        <f t="shared" si="3"/>
        <v>21</v>
      </c>
      <c r="AR11" s="10">
        <v>2.33810765</v>
      </c>
      <c r="AS11" s="10">
        <v>44.513268799381699</v>
      </c>
      <c r="AT11" s="10">
        <v>12.9476141531071</v>
      </c>
      <c r="AU11" s="10">
        <v>11.608308865808301</v>
      </c>
      <c r="AV11" s="10">
        <v>3.7419242567995399</v>
      </c>
      <c r="AW11" s="10">
        <v>6.49446983538982</v>
      </c>
      <c r="AX11" s="10">
        <v>42811.870000000097</v>
      </c>
      <c r="AY11" s="10">
        <v>29462.340000000098</v>
      </c>
      <c r="AZ11" s="10">
        <v>448092.27</v>
      </c>
      <c r="BA11" s="10">
        <v>414584.41</v>
      </c>
      <c r="BB11" s="10">
        <v>-20421.6214838407</v>
      </c>
      <c r="BC11" s="10">
        <v>-3.0736572805962199</v>
      </c>
      <c r="BD11" s="11">
        <v>0.96842105263157896</v>
      </c>
      <c r="BE11" s="15">
        <f t="shared" si="4"/>
        <v>20</v>
      </c>
      <c r="BF11" s="11">
        <v>0.96822645869439605</v>
      </c>
      <c r="BG11" s="15">
        <f t="shared" si="5"/>
        <v>13</v>
      </c>
      <c r="BH11" s="12">
        <v>1.4182322312950899</v>
      </c>
      <c r="BI11" s="15">
        <f t="shared" si="6"/>
        <v>37</v>
      </c>
      <c r="BJ11" s="9">
        <v>1.1592220015846999</v>
      </c>
      <c r="BK11" s="75">
        <f t="shared" si="7"/>
        <v>39</v>
      </c>
      <c r="BL11" s="13">
        <v>41.835023556655798</v>
      </c>
      <c r="BM11" s="15">
        <f t="shared" si="8"/>
        <v>38</v>
      </c>
      <c r="BN11" s="13">
        <v>34.793405532179101</v>
      </c>
      <c r="BO11" s="14">
        <v>0.80806666666666704</v>
      </c>
      <c r="BP11" s="15">
        <f t="shared" si="9"/>
        <v>28</v>
      </c>
      <c r="BQ11" s="8">
        <v>-1.06864357337744E-2</v>
      </c>
      <c r="BR11" s="15">
        <f t="shared" si="10"/>
        <v>38</v>
      </c>
      <c r="BS11" s="8">
        <v>-1.48569154954425E-2</v>
      </c>
      <c r="BT11" s="8">
        <v>-1.19928166583422E-2</v>
      </c>
      <c r="BU11" s="8">
        <v>-1.06864357337744E-2</v>
      </c>
      <c r="BV11" s="6">
        <v>-10964.95</v>
      </c>
      <c r="BW11" s="15">
        <f t="shared" si="11"/>
        <v>35</v>
      </c>
      <c r="BX11" s="7">
        <v>2761.19</v>
      </c>
      <c r="BY11">
        <v>12</v>
      </c>
      <c r="BZ11" s="18">
        <v>2445173.5499999998</v>
      </c>
      <c r="CA11" s="18">
        <v>2728610.08</v>
      </c>
      <c r="CB11" s="19">
        <f t="shared" si="12"/>
        <v>-283436.53000000026</v>
      </c>
      <c r="CC11" s="20">
        <f t="shared" si="13"/>
        <v>-10.387579085686008</v>
      </c>
      <c r="CD11" s="27">
        <v>1.6</v>
      </c>
      <c r="CE11" s="16">
        <v>-11679.88</v>
      </c>
      <c r="CF11">
        <f t="shared" si="14"/>
        <v>32</v>
      </c>
      <c r="CG11" s="16">
        <f t="shared" si="15"/>
        <v>39</v>
      </c>
    </row>
    <row r="12" spans="1:85" x14ac:dyDescent="0.25">
      <c r="A12">
        <v>29</v>
      </c>
      <c r="B12">
        <v>4</v>
      </c>
      <c r="C12" t="s">
        <v>61</v>
      </c>
      <c r="D12" t="s">
        <v>234</v>
      </c>
      <c r="E12" t="s">
        <v>73</v>
      </c>
      <c r="F12" t="s">
        <v>113</v>
      </c>
      <c r="G12" t="s">
        <v>245</v>
      </c>
      <c r="H12" s="1">
        <v>9562</v>
      </c>
      <c r="I12" t="s">
        <v>181</v>
      </c>
      <c r="J12" t="s">
        <v>199</v>
      </c>
      <c r="K12" t="s">
        <v>212</v>
      </c>
      <c r="L12" t="s">
        <v>211</v>
      </c>
      <c r="M12" s="2">
        <v>45958</v>
      </c>
      <c r="N12" s="2">
        <v>40251</v>
      </c>
      <c r="O12" s="2">
        <v>44972</v>
      </c>
      <c r="P12" s="3">
        <v>74.42</v>
      </c>
      <c r="Q12" s="4">
        <v>44972</v>
      </c>
      <c r="R12" s="3">
        <v>98.85</v>
      </c>
      <c r="S12" s="5">
        <v>977133.01</v>
      </c>
      <c r="T12" s="5">
        <v>1101258.3700000001</v>
      </c>
      <c r="U12" s="5">
        <v>-124125.36</v>
      </c>
      <c r="V12" s="6">
        <v>-11.271229657033199</v>
      </c>
      <c r="W12">
        <f t="shared" si="0"/>
        <v>36</v>
      </c>
      <c r="X12" s="7">
        <v>116474</v>
      </c>
      <c r="Y12" s="7">
        <v>119703</v>
      </c>
      <c r="Z12" s="7">
        <v>-3229</v>
      </c>
      <c r="AA12" s="7">
        <v>-2.6975096697660002</v>
      </c>
      <c r="AB12">
        <f t="shared" si="1"/>
        <v>14</v>
      </c>
      <c r="AC12" s="6">
        <v>12.040455380599999</v>
      </c>
      <c r="AD12" s="6">
        <v>13.0172176135936</v>
      </c>
      <c r="AE12" s="7">
        <v>-0.97676223299368004</v>
      </c>
      <c r="AF12" s="8">
        <v>-7.50361760852538E-2</v>
      </c>
      <c r="AG12" s="15">
        <f t="shared" si="17"/>
        <v>6</v>
      </c>
      <c r="AH12" s="6">
        <v>1.5082715345122599</v>
      </c>
      <c r="AI12" s="6">
        <v>1.55692465665511</v>
      </c>
      <c r="AJ12" s="6">
        <v>-4.8653122142850301E-2</v>
      </c>
      <c r="AK12" s="9">
        <v>-3.1249503265865402</v>
      </c>
      <c r="AL12" s="15">
        <f t="shared" si="2"/>
        <v>20</v>
      </c>
      <c r="AM12" s="6">
        <v>46.195773922087703</v>
      </c>
      <c r="AN12" s="9">
        <v>45.393997114591897</v>
      </c>
      <c r="AO12" s="6">
        <v>0.80177680749581304</v>
      </c>
      <c r="AP12" s="6">
        <v>1.76626174926129</v>
      </c>
      <c r="AQ12" s="15">
        <f t="shared" si="3"/>
        <v>36</v>
      </c>
      <c r="AR12" s="10">
        <v>2.35922455</v>
      </c>
      <c r="AS12" s="10">
        <v>45.936774464998599</v>
      </c>
      <c r="AT12" s="10">
        <v>13.8884877207605</v>
      </c>
      <c r="AU12" s="10">
        <v>14.617461900478901</v>
      </c>
      <c r="AV12" s="10">
        <v>3.19168195863955</v>
      </c>
      <c r="AW12" s="10">
        <v>9.2813030582852196</v>
      </c>
      <c r="AX12" s="10">
        <v>12545.620000000101</v>
      </c>
      <c r="AY12" s="10">
        <v>1490.79000000005</v>
      </c>
      <c r="AZ12" s="10">
        <v>264789.07</v>
      </c>
      <c r="BA12" s="10">
        <v>230428.36</v>
      </c>
      <c r="BB12" s="10">
        <v>-56407.461793659699</v>
      </c>
      <c r="BC12" s="10">
        <v>-7.3147125034524301</v>
      </c>
      <c r="BD12" s="11">
        <v>0.93413173652694603</v>
      </c>
      <c r="BE12" s="15">
        <f t="shared" si="4"/>
        <v>34</v>
      </c>
      <c r="BF12" s="11">
        <v>0.83341596430342102</v>
      </c>
      <c r="BG12" s="15">
        <f t="shared" si="5"/>
        <v>39</v>
      </c>
      <c r="BH12" s="12">
        <v>2.5155162857511102</v>
      </c>
      <c r="BI12" s="15">
        <f t="shared" si="6"/>
        <v>11</v>
      </c>
      <c r="BJ12" s="9">
        <v>3.59002855978293</v>
      </c>
      <c r="BK12" s="75">
        <f t="shared" si="7"/>
        <v>3</v>
      </c>
      <c r="BL12" s="13">
        <v>53.886195094124403</v>
      </c>
      <c r="BM12" s="15">
        <f t="shared" si="8"/>
        <v>34</v>
      </c>
      <c r="BN12" s="13">
        <v>46.130150173276903</v>
      </c>
      <c r="BO12" s="14">
        <v>0.92726666666666702</v>
      </c>
      <c r="BP12" s="15">
        <f t="shared" si="9"/>
        <v>10</v>
      </c>
      <c r="BQ12" s="8">
        <v>-2.9272573677610798E-3</v>
      </c>
      <c r="BR12" s="15">
        <f t="shared" si="10"/>
        <v>13</v>
      </c>
      <c r="BS12" s="8">
        <v>-3.5666726756738202E-3</v>
      </c>
      <c r="BT12" s="8">
        <v>-4.1174742423244898E-3</v>
      </c>
      <c r="BU12" s="8">
        <v>-2.9272573677610798E-3</v>
      </c>
      <c r="BV12" s="6">
        <v>-4023.32</v>
      </c>
      <c r="BW12" s="15">
        <f t="shared" si="11"/>
        <v>12</v>
      </c>
      <c r="BX12" s="7">
        <v>1711.7</v>
      </c>
      <c r="BY12">
        <v>31</v>
      </c>
      <c r="BZ12" s="18">
        <v>2462933.42</v>
      </c>
      <c r="CA12" s="18">
        <v>2454919.2400000002</v>
      </c>
      <c r="CB12" s="19">
        <f t="shared" si="12"/>
        <v>8014.179999999702</v>
      </c>
      <c r="CC12" s="20">
        <f t="shared" si="13"/>
        <v>0.32645391625997849</v>
      </c>
      <c r="CD12" s="27">
        <v>2</v>
      </c>
      <c r="CE12" s="16">
        <v>-4877.9799999999996</v>
      </c>
      <c r="CF12">
        <f t="shared" si="14"/>
        <v>18</v>
      </c>
      <c r="CG12" s="16">
        <f t="shared" si="15"/>
        <v>35</v>
      </c>
    </row>
    <row r="13" spans="1:85" x14ac:dyDescent="0.25">
      <c r="A13">
        <v>64</v>
      </c>
      <c r="B13">
        <v>2</v>
      </c>
      <c r="C13" t="s">
        <v>59</v>
      </c>
      <c r="D13" t="s">
        <v>232</v>
      </c>
      <c r="E13" t="s">
        <v>87</v>
      </c>
      <c r="F13" t="s">
        <v>127</v>
      </c>
      <c r="G13" t="s">
        <v>246</v>
      </c>
      <c r="H13" s="1">
        <v>6893</v>
      </c>
      <c r="I13" t="s">
        <v>166</v>
      </c>
      <c r="J13" t="s">
        <v>190</v>
      </c>
      <c r="K13" t="s">
        <v>212</v>
      </c>
      <c r="L13" t="s">
        <v>211</v>
      </c>
      <c r="M13" s="2">
        <v>46390</v>
      </c>
      <c r="N13" s="2">
        <v>42063</v>
      </c>
      <c r="O13" s="2">
        <v>44782</v>
      </c>
      <c r="P13" s="3">
        <v>87.18</v>
      </c>
      <c r="Q13" s="4">
        <v>44468</v>
      </c>
      <c r="R13" s="3">
        <v>99.32</v>
      </c>
      <c r="S13" s="5">
        <v>807631.15</v>
      </c>
      <c r="T13" s="5">
        <v>854306.27</v>
      </c>
      <c r="U13" s="5">
        <v>-46675.12</v>
      </c>
      <c r="V13" s="6">
        <v>-5.4635113470489101</v>
      </c>
      <c r="W13">
        <f t="shared" si="0"/>
        <v>28</v>
      </c>
      <c r="X13" s="7">
        <v>41086</v>
      </c>
      <c r="Y13" s="7">
        <v>44092</v>
      </c>
      <c r="Z13" s="7">
        <v>-3006</v>
      </c>
      <c r="AA13" s="7">
        <v>-6.8175632767849104</v>
      </c>
      <c r="AB13">
        <f t="shared" si="1"/>
        <v>25</v>
      </c>
      <c r="AC13" s="6">
        <v>23.682032809229401</v>
      </c>
      <c r="AD13" s="6">
        <v>23.906831171187498</v>
      </c>
      <c r="AE13" s="7">
        <v>-0.224798361958094</v>
      </c>
      <c r="AF13" s="8">
        <v>-9.4031015799793793E-3</v>
      </c>
      <c r="AG13" s="15">
        <f t="shared" si="17"/>
        <v>4</v>
      </c>
      <c r="AH13" s="6">
        <v>1.8845837615621801</v>
      </c>
      <c r="AI13" s="6">
        <v>2.0010435442557601</v>
      </c>
      <c r="AJ13" s="6">
        <v>-0.11645978269358399</v>
      </c>
      <c r="AK13" s="9">
        <v>-5.8199524457074601</v>
      </c>
      <c r="AL13" s="15">
        <f t="shared" si="2"/>
        <v>39</v>
      </c>
      <c r="AM13" s="6">
        <v>44.043799421933798</v>
      </c>
      <c r="AN13" s="9">
        <v>40.501885459631197</v>
      </c>
      <c r="AO13" s="6">
        <v>3.5419139623026199</v>
      </c>
      <c r="AP13" s="6">
        <v>8.7450594512023407</v>
      </c>
      <c r="AQ13" s="15">
        <f t="shared" si="3"/>
        <v>4</v>
      </c>
      <c r="AR13" s="10">
        <v>2.0064248500000001</v>
      </c>
      <c r="AS13" s="10">
        <v>42.899195787205599</v>
      </c>
      <c r="AT13" s="10">
        <v>15.2325838712978</v>
      </c>
      <c r="AU13" s="10">
        <v>13.580233114901199</v>
      </c>
      <c r="AV13" s="10">
        <v>1.6186054763874</v>
      </c>
      <c r="AW13" s="10">
        <v>2.24922228172453</v>
      </c>
      <c r="AX13" s="10">
        <v>33352.879999999903</v>
      </c>
      <c r="AY13" s="10">
        <v>10805.4399999999</v>
      </c>
      <c r="AZ13" s="10">
        <v>324184</v>
      </c>
      <c r="BA13" s="10">
        <v>256962.06</v>
      </c>
      <c r="BB13" s="10">
        <v>-33999.866694757402</v>
      </c>
      <c r="BC13" s="10">
        <v>-5.6973633026694497</v>
      </c>
      <c r="BD13" s="11">
        <v>1</v>
      </c>
      <c r="BE13" s="15">
        <f t="shared" si="4"/>
        <v>1</v>
      </c>
      <c r="BF13" s="11">
        <v>0.98922800718132897</v>
      </c>
      <c r="BG13" s="15">
        <f t="shared" si="5"/>
        <v>2</v>
      </c>
      <c r="BH13" s="12">
        <v>1.87012103235493</v>
      </c>
      <c r="BI13" s="15">
        <f t="shared" si="6"/>
        <v>28</v>
      </c>
      <c r="BJ13" s="9">
        <v>1.3211187130816699</v>
      </c>
      <c r="BK13" s="75">
        <f t="shared" si="7"/>
        <v>36</v>
      </c>
      <c r="BL13" s="13">
        <v>79.815005138746102</v>
      </c>
      <c r="BM13" s="15">
        <f t="shared" si="8"/>
        <v>8</v>
      </c>
      <c r="BN13" s="13">
        <v>73.057584669386202</v>
      </c>
      <c r="BO13" s="14">
        <v>0.96226666666666705</v>
      </c>
      <c r="BP13" s="15">
        <f t="shared" si="9"/>
        <v>5</v>
      </c>
      <c r="BQ13" s="8">
        <v>-2.09144246820882E-3</v>
      </c>
      <c r="BR13" s="15">
        <f t="shared" si="10"/>
        <v>4</v>
      </c>
      <c r="BS13" s="8">
        <v>-3.1895870845650401E-3</v>
      </c>
      <c r="BT13" s="8">
        <v>-3.6483362485461301E-3</v>
      </c>
      <c r="BU13" s="8">
        <v>-2.09144246820881E-3</v>
      </c>
      <c r="BV13" s="6">
        <v>-2946.51</v>
      </c>
      <c r="BW13" s="15">
        <f t="shared" si="11"/>
        <v>9</v>
      </c>
      <c r="BX13" s="7">
        <v>2861.7</v>
      </c>
      <c r="BY13">
        <v>76</v>
      </c>
      <c r="BZ13" s="18">
        <v>2038449.57</v>
      </c>
      <c r="CA13" s="18">
        <v>2247989.0299999998</v>
      </c>
      <c r="CB13" s="19">
        <f t="shared" si="12"/>
        <v>-209539.45999999973</v>
      </c>
      <c r="CC13" s="20">
        <f t="shared" si="13"/>
        <v>-9.3211958423124397</v>
      </c>
      <c r="CD13" s="27">
        <v>1.9</v>
      </c>
      <c r="CE13" s="16">
        <v>-4823.07</v>
      </c>
      <c r="CF13">
        <f t="shared" si="14"/>
        <v>30</v>
      </c>
      <c r="CG13" s="16">
        <f t="shared" si="15"/>
        <v>10</v>
      </c>
    </row>
    <row r="14" spans="1:85" x14ac:dyDescent="0.25">
      <c r="A14">
        <v>75</v>
      </c>
      <c r="B14">
        <v>2</v>
      </c>
      <c r="C14" t="s">
        <v>59</v>
      </c>
      <c r="D14" t="s">
        <v>232</v>
      </c>
      <c r="E14" t="s">
        <v>91</v>
      </c>
      <c r="F14" t="s">
        <v>131</v>
      </c>
      <c r="G14" t="s">
        <v>247</v>
      </c>
      <c r="H14" s="1">
        <v>8876</v>
      </c>
      <c r="I14" t="s">
        <v>170</v>
      </c>
      <c r="J14" t="s">
        <v>185</v>
      </c>
      <c r="K14" t="s">
        <v>212</v>
      </c>
      <c r="L14" t="s">
        <v>211</v>
      </c>
      <c r="M14" s="2">
        <v>46435</v>
      </c>
      <c r="N14" s="2">
        <v>37024</v>
      </c>
      <c r="O14" s="2">
        <v>44831</v>
      </c>
      <c r="P14" s="3">
        <v>77.459999999999994</v>
      </c>
      <c r="Q14" s="4">
        <v>44831</v>
      </c>
      <c r="R14" s="3">
        <v>92.65</v>
      </c>
      <c r="S14" s="5">
        <v>1100787.3500000001</v>
      </c>
      <c r="T14" s="5">
        <v>847126.82999999903</v>
      </c>
      <c r="U14" s="5">
        <v>253660.52</v>
      </c>
      <c r="V14" s="6">
        <v>29.943629574334299</v>
      </c>
      <c r="W14">
        <f t="shared" si="0"/>
        <v>1</v>
      </c>
      <c r="X14" s="7">
        <v>62550</v>
      </c>
      <c r="Y14" s="7">
        <v>46250</v>
      </c>
      <c r="Z14" s="7">
        <v>16300</v>
      </c>
      <c r="AA14" s="7">
        <v>35.243243243243199</v>
      </c>
      <c r="AB14">
        <f t="shared" si="1"/>
        <v>1</v>
      </c>
      <c r="AC14" s="6">
        <v>22.1087130295763</v>
      </c>
      <c r="AD14" s="6">
        <v>24.704864864864899</v>
      </c>
      <c r="AE14" s="7">
        <v>-2.59615183528852</v>
      </c>
      <c r="AF14" s="8">
        <v>-0.105086664083751</v>
      </c>
      <c r="AG14" s="15">
        <f t="shared" si="17"/>
        <v>7</v>
      </c>
      <c r="AH14" s="6">
        <v>1.9240002892472301</v>
      </c>
      <c r="AI14" s="6">
        <v>1.9060038508664501</v>
      </c>
      <c r="AJ14" s="6">
        <v>1.7996438380789102E-2</v>
      </c>
      <c r="AK14" s="9">
        <v>0.94419737780740498</v>
      </c>
      <c r="AL14" s="15">
        <f t="shared" si="2"/>
        <v>3</v>
      </c>
      <c r="AM14" s="6">
        <v>41.372095689104398</v>
      </c>
      <c r="AN14" s="9">
        <v>38.898284048121901</v>
      </c>
      <c r="AO14" s="6">
        <v>2.47381164098244</v>
      </c>
      <c r="AP14" s="6">
        <v>6.3596934968186103</v>
      </c>
      <c r="AQ14" s="15">
        <f t="shared" si="3"/>
        <v>15</v>
      </c>
      <c r="AR14" s="10">
        <v>2.47486082</v>
      </c>
      <c r="AS14" s="10">
        <v>44.204198487050398</v>
      </c>
      <c r="AT14" s="10">
        <v>15.4428983915875</v>
      </c>
      <c r="AU14" s="10">
        <v>12.729042408554299</v>
      </c>
      <c r="AV14" s="10">
        <v>3.65164070745797</v>
      </c>
      <c r="AW14" s="10">
        <v>6.6165138559325003</v>
      </c>
      <c r="AX14" s="10">
        <v>20014.96</v>
      </c>
      <c r="AY14" s="10">
        <v>-14443.29</v>
      </c>
      <c r="AZ14" s="10">
        <v>346544.9</v>
      </c>
      <c r="BA14" s="10">
        <v>278045.53999999998</v>
      </c>
      <c r="BB14" s="10">
        <v>-67935.411523506002</v>
      </c>
      <c r="BC14" s="10">
        <v>-9.5352600543091697</v>
      </c>
      <c r="BD14" s="11">
        <v>0.91044776119403004</v>
      </c>
      <c r="BE14" s="15">
        <f t="shared" si="4"/>
        <v>38</v>
      </c>
      <c r="BF14" s="11">
        <v>0.929824561403509</v>
      </c>
      <c r="BG14" s="15">
        <f t="shared" si="5"/>
        <v>26</v>
      </c>
      <c r="BH14" s="12">
        <v>1.7359265620194499</v>
      </c>
      <c r="BI14" s="15">
        <f t="shared" si="6"/>
        <v>30</v>
      </c>
      <c r="BJ14" s="9">
        <v>2.1249875889304599</v>
      </c>
      <c r="BK14" s="75">
        <f t="shared" si="7"/>
        <v>26</v>
      </c>
      <c r="BL14" s="13">
        <v>63.128208836502999</v>
      </c>
      <c r="BM14" s="15">
        <f t="shared" si="8"/>
        <v>23</v>
      </c>
      <c r="BN14" s="13">
        <v>65.718536670750893</v>
      </c>
      <c r="BO14" s="14">
        <v>0.92810000000000004</v>
      </c>
      <c r="BP14" s="15">
        <f t="shared" si="9"/>
        <v>9</v>
      </c>
      <c r="BQ14" s="8">
        <v>-6.7577270128418604E-4</v>
      </c>
      <c r="BR14" s="15">
        <f t="shared" si="10"/>
        <v>1</v>
      </c>
      <c r="BS14" s="8">
        <v>-1.5124337061545E-3</v>
      </c>
      <c r="BT14" s="8">
        <v>-1.0980504091003601E-3</v>
      </c>
      <c r="BU14" s="8">
        <v>-6.7577270128418604E-4</v>
      </c>
      <c r="BV14" s="6">
        <v>-1208.72</v>
      </c>
      <c r="BW14" s="15">
        <f t="shared" si="11"/>
        <v>4</v>
      </c>
      <c r="BX14" s="7">
        <v>2029.04</v>
      </c>
      <c r="BY14">
        <v>92</v>
      </c>
      <c r="BZ14" s="18">
        <v>2303585.21</v>
      </c>
      <c r="CA14" s="18">
        <v>2186929.4900000002</v>
      </c>
      <c r="CB14" s="19">
        <f t="shared" si="12"/>
        <v>116655.71999999974</v>
      </c>
      <c r="CC14" s="20">
        <f t="shared" si="13"/>
        <v>5.3342241043171317</v>
      </c>
      <c r="CD14" s="27">
        <v>1.3</v>
      </c>
      <c r="CE14" s="16">
        <v>-1671.66</v>
      </c>
      <c r="CF14">
        <f t="shared" si="14"/>
        <v>9</v>
      </c>
      <c r="CG14" s="16">
        <f t="shared" si="15"/>
        <v>14</v>
      </c>
    </row>
    <row r="15" spans="1:85" x14ac:dyDescent="0.25">
      <c r="A15">
        <v>79</v>
      </c>
      <c r="B15">
        <v>4</v>
      </c>
      <c r="C15" t="s">
        <v>61</v>
      </c>
      <c r="D15" t="s">
        <v>234</v>
      </c>
      <c r="E15" t="s">
        <v>93</v>
      </c>
      <c r="F15" t="s">
        <v>133</v>
      </c>
      <c r="G15" t="s">
        <v>248</v>
      </c>
      <c r="H15" s="1">
        <v>9215</v>
      </c>
      <c r="I15" t="s">
        <v>172</v>
      </c>
      <c r="J15" t="s">
        <v>188</v>
      </c>
      <c r="K15" t="s">
        <v>212</v>
      </c>
      <c r="L15" t="s">
        <v>211</v>
      </c>
      <c r="M15" s="2">
        <v>45949</v>
      </c>
      <c r="N15" s="2">
        <v>38508</v>
      </c>
      <c r="O15" s="2">
        <v>44762</v>
      </c>
      <c r="P15" s="3">
        <v>95</v>
      </c>
      <c r="Q15" s="4">
        <v>44502</v>
      </c>
      <c r="R15" s="3">
        <v>100</v>
      </c>
      <c r="S15" s="5">
        <v>552161.32999999996</v>
      </c>
      <c r="T15" s="5">
        <v>549533.05999999901</v>
      </c>
      <c r="U15" s="5">
        <v>2628.27</v>
      </c>
      <c r="V15" s="6">
        <v>0.47827331807857398</v>
      </c>
      <c r="W15">
        <f t="shared" si="0"/>
        <v>16</v>
      </c>
      <c r="X15" s="7">
        <v>25498</v>
      </c>
      <c r="Y15" s="7">
        <v>26986</v>
      </c>
      <c r="Z15" s="7">
        <v>-1488</v>
      </c>
      <c r="AA15" s="7">
        <v>-5.5139702067738803</v>
      </c>
      <c r="AB15">
        <f t="shared" si="1"/>
        <v>23</v>
      </c>
      <c r="AC15" s="6">
        <v>31.5279629774884</v>
      </c>
      <c r="AD15" s="6">
        <v>30.5010005187875</v>
      </c>
      <c r="AE15" s="7">
        <v>1.0269624587009101</v>
      </c>
      <c r="AF15" s="8">
        <v>3.3669795784841298E-2</v>
      </c>
      <c r="AG15" s="15">
        <f t="shared" si="17"/>
        <v>1</v>
      </c>
      <c r="AH15" s="6">
        <v>1.66525687274537</v>
      </c>
      <c r="AI15" s="6">
        <v>1.7542218442473601</v>
      </c>
      <c r="AJ15" s="6">
        <v>-8.8964971501991397E-2</v>
      </c>
      <c r="AK15" s="9">
        <v>-5.0714778061700301</v>
      </c>
      <c r="AL15" s="15">
        <f t="shared" si="2"/>
        <v>35</v>
      </c>
      <c r="AM15" s="6">
        <v>41.246084260850097</v>
      </c>
      <c r="AN15" s="9">
        <v>38.058941754969098</v>
      </c>
      <c r="AO15" s="6">
        <v>3.1871425058809399</v>
      </c>
      <c r="AP15" s="6">
        <v>8.3742278658202896</v>
      </c>
      <c r="AQ15" s="15">
        <f t="shared" si="3"/>
        <v>5</v>
      </c>
      <c r="AR15" s="10">
        <v>1.1480819600000001</v>
      </c>
      <c r="AS15" s="10">
        <v>42.291634471555497</v>
      </c>
      <c r="AT15" s="10">
        <v>13.932641047257301</v>
      </c>
      <c r="AU15" s="10">
        <v>9.1807634820817992</v>
      </c>
      <c r="AV15" s="10">
        <v>1.5345034698218101</v>
      </c>
      <c r="AW15" s="10">
        <v>1.00761131586941</v>
      </c>
      <c r="AX15" s="10">
        <v>61334.6</v>
      </c>
      <c r="AY15" s="10">
        <v>58855.3</v>
      </c>
      <c r="AZ15" s="10">
        <v>180413.53</v>
      </c>
      <c r="BA15" s="10">
        <v>175443.19</v>
      </c>
      <c r="BB15" s="10">
        <v>25303.056705898201</v>
      </c>
      <c r="BC15" s="10">
        <v>5.66210059005794</v>
      </c>
      <c r="BD15" s="11">
        <v>1</v>
      </c>
      <c r="BE15" s="15">
        <f t="shared" si="4"/>
        <v>1</v>
      </c>
      <c r="BF15" s="11">
        <v>0.98198198198198205</v>
      </c>
      <c r="BG15" s="15">
        <f t="shared" si="5"/>
        <v>5</v>
      </c>
      <c r="BH15" s="12">
        <v>2.6143735925875098</v>
      </c>
      <c r="BI15" s="15">
        <f t="shared" si="6"/>
        <v>10</v>
      </c>
      <c r="BJ15" s="9">
        <v>2.70330960615909</v>
      </c>
      <c r="BK15" s="75">
        <f t="shared" si="7"/>
        <v>12</v>
      </c>
      <c r="BL15" s="13">
        <v>75.320313471824804</v>
      </c>
      <c r="BM15" s="15">
        <f t="shared" si="8"/>
        <v>13</v>
      </c>
      <c r="BN15" s="13">
        <v>74.122220872311999</v>
      </c>
      <c r="BO15" s="14">
        <v>0.78563333333333296</v>
      </c>
      <c r="BP15" s="15">
        <f t="shared" si="9"/>
        <v>29</v>
      </c>
      <c r="BQ15" s="8">
        <v>-1.4073743993061501E-3</v>
      </c>
      <c r="BR15" s="15">
        <f t="shared" si="10"/>
        <v>2</v>
      </c>
      <c r="BS15" s="8">
        <v>-3.89537547791932E-3</v>
      </c>
      <c r="BT15" s="8">
        <v>-1.6116123162772001E-3</v>
      </c>
      <c r="BU15" s="8">
        <v>-1.4073743993061501E-3</v>
      </c>
      <c r="BV15" s="6">
        <v>-889.87</v>
      </c>
      <c r="BW15" s="15">
        <f t="shared" si="11"/>
        <v>3</v>
      </c>
      <c r="BX15" s="7">
        <v>1988.6</v>
      </c>
      <c r="BY15">
        <v>102</v>
      </c>
      <c r="BZ15" s="18">
        <v>1154419.18</v>
      </c>
      <c r="CA15" s="18">
        <v>1222220.77</v>
      </c>
      <c r="CB15" s="19">
        <f t="shared" si="12"/>
        <v>-67801.590000000084</v>
      </c>
      <c r="CC15" s="20">
        <f t="shared" si="13"/>
        <v>-5.5474094095128237</v>
      </c>
      <c r="CD15" s="27">
        <v>1.6</v>
      </c>
      <c r="CE15" s="16">
        <v>-811.82</v>
      </c>
      <c r="CF15">
        <f t="shared" si="14"/>
        <v>24</v>
      </c>
      <c r="CG15" s="16">
        <f t="shared" si="15"/>
        <v>8</v>
      </c>
    </row>
    <row r="16" spans="1:85" x14ac:dyDescent="0.25">
      <c r="A16">
        <v>83</v>
      </c>
      <c r="B16">
        <v>2</v>
      </c>
      <c r="C16" t="s">
        <v>59</v>
      </c>
      <c r="D16" t="s">
        <v>232</v>
      </c>
      <c r="E16" t="s">
        <v>95</v>
      </c>
      <c r="F16" t="s">
        <v>135</v>
      </c>
      <c r="G16" t="s">
        <v>244</v>
      </c>
      <c r="H16" s="1">
        <v>5789</v>
      </c>
      <c r="I16" t="s">
        <v>174</v>
      </c>
      <c r="J16" t="s">
        <v>201</v>
      </c>
      <c r="K16" t="s">
        <v>212</v>
      </c>
      <c r="L16" t="s">
        <v>211</v>
      </c>
      <c r="M16" s="2">
        <v>46518</v>
      </c>
      <c r="N16" s="2">
        <v>40053</v>
      </c>
      <c r="O16" s="2">
        <v>44895</v>
      </c>
      <c r="P16" s="3">
        <v>74.56</v>
      </c>
      <c r="Q16" s="4">
        <v>44895</v>
      </c>
      <c r="R16" s="3">
        <v>98.23</v>
      </c>
      <c r="S16" s="5">
        <v>1129033.95</v>
      </c>
      <c r="T16" s="5">
        <v>1147831.94</v>
      </c>
      <c r="U16" s="5">
        <v>-18797.990000000002</v>
      </c>
      <c r="V16" s="6">
        <v>-1.6376953232370299</v>
      </c>
      <c r="W16">
        <f t="shared" si="0"/>
        <v>23</v>
      </c>
      <c r="X16" s="7">
        <v>120240</v>
      </c>
      <c r="Y16" s="7">
        <v>127503</v>
      </c>
      <c r="Z16" s="7">
        <v>-7263</v>
      </c>
      <c r="AA16" s="7">
        <v>-5.6963365567868998</v>
      </c>
      <c r="AB16">
        <f t="shared" si="1"/>
        <v>24</v>
      </c>
      <c r="AC16" s="6">
        <v>12.845143047238899</v>
      </c>
      <c r="AD16" s="6">
        <v>12.8514623185337</v>
      </c>
      <c r="AE16" s="7">
        <v>-6.3192712948279004E-3</v>
      </c>
      <c r="AF16" s="8">
        <v>-4.9171612834397705E-4</v>
      </c>
      <c r="AG16" s="15">
        <f t="shared" si="17"/>
        <v>3</v>
      </c>
      <c r="AH16" s="6">
        <v>1.65283263191972</v>
      </c>
      <c r="AI16" s="6">
        <v>1.7527767606493301</v>
      </c>
      <c r="AJ16" s="6">
        <v>-9.9944128729619705E-2</v>
      </c>
      <c r="AK16" s="9">
        <v>-5.7020455184831604</v>
      </c>
      <c r="AL16" s="15">
        <f t="shared" si="2"/>
        <v>38</v>
      </c>
      <c r="AM16" s="6">
        <v>44.227277890943299</v>
      </c>
      <c r="AN16" s="9">
        <v>39.964901639915098</v>
      </c>
      <c r="AO16" s="6">
        <v>4.2623762510281997</v>
      </c>
      <c r="AP16" s="6">
        <v>10.665298990179799</v>
      </c>
      <c r="AQ16" s="15">
        <f t="shared" si="3"/>
        <v>1</v>
      </c>
      <c r="AR16" s="10">
        <v>2.6789852500000002</v>
      </c>
      <c r="AS16" s="10">
        <v>45.205509748128797</v>
      </c>
      <c r="AT16" s="10">
        <v>9.0818152279767794</v>
      </c>
      <c r="AU16" s="10">
        <v>12.400670803317301</v>
      </c>
      <c r="AV16" s="10">
        <v>3.3583908336072001</v>
      </c>
      <c r="AW16" s="10">
        <v>6.1431712863306203</v>
      </c>
      <c r="AX16" s="10">
        <v>88287.07</v>
      </c>
      <c r="AY16" s="10">
        <v>88178.46</v>
      </c>
      <c r="AZ16" s="10">
        <v>508829.86</v>
      </c>
      <c r="BA16" s="10">
        <v>507164.54</v>
      </c>
      <c r="BB16" s="10">
        <v>28395.653713670501</v>
      </c>
      <c r="BC16" s="10">
        <v>3.5661674181133498</v>
      </c>
      <c r="BD16" s="11">
        <v>0.97727272727272696</v>
      </c>
      <c r="BE16" s="15">
        <f t="shared" si="4"/>
        <v>12</v>
      </c>
      <c r="BF16" s="11">
        <v>0.91680261011419295</v>
      </c>
      <c r="BG16" s="15">
        <f t="shared" si="5"/>
        <v>28</v>
      </c>
      <c r="BH16" s="12">
        <v>1.15534878291304</v>
      </c>
      <c r="BI16" s="15">
        <f t="shared" si="6"/>
        <v>39</v>
      </c>
      <c r="BJ16" s="9">
        <v>1.67742674942466</v>
      </c>
      <c r="BK16" s="75">
        <f t="shared" si="7"/>
        <v>34</v>
      </c>
      <c r="BL16" s="13">
        <v>43.865328585302699</v>
      </c>
      <c r="BM16" s="15">
        <f t="shared" si="8"/>
        <v>37</v>
      </c>
      <c r="BN16" s="13">
        <v>47.107286708165503</v>
      </c>
      <c r="BO16" s="14">
        <v>0.84870000000000001</v>
      </c>
      <c r="BP16" s="15">
        <f t="shared" si="9"/>
        <v>20</v>
      </c>
      <c r="BQ16" s="8">
        <v>-8.7982022208992899E-3</v>
      </c>
      <c r="BR16" s="15">
        <f t="shared" si="10"/>
        <v>35</v>
      </c>
      <c r="BS16" s="8">
        <v>-1.1691533510561E-2</v>
      </c>
      <c r="BT16" s="8">
        <v>-7.56184523946334E-3</v>
      </c>
      <c r="BU16" s="8">
        <v>-8.7982022208993108E-3</v>
      </c>
      <c r="BV16" s="6">
        <v>-8537.5799999999908</v>
      </c>
      <c r="BW16" s="15">
        <f t="shared" si="11"/>
        <v>29</v>
      </c>
      <c r="BX16" s="7">
        <v>731.93</v>
      </c>
      <c r="BY16">
        <v>108</v>
      </c>
      <c r="BZ16" s="18">
        <v>2695427.93</v>
      </c>
      <c r="CA16" s="18">
        <v>2673671.6</v>
      </c>
      <c r="CB16" s="19">
        <f t="shared" si="12"/>
        <v>21756.330000000075</v>
      </c>
      <c r="CC16" s="20">
        <f t="shared" si="13"/>
        <v>0.81372484189906025</v>
      </c>
      <c r="CD16" s="27">
        <v>1.6</v>
      </c>
      <c r="CE16" s="16">
        <v>-6343.76</v>
      </c>
      <c r="CF16">
        <f t="shared" si="14"/>
        <v>16</v>
      </c>
      <c r="CG16" s="16">
        <f t="shared" si="15"/>
        <v>34</v>
      </c>
    </row>
    <row r="17" spans="1:85" x14ac:dyDescent="0.25">
      <c r="A17">
        <v>11</v>
      </c>
      <c r="B17">
        <v>1</v>
      </c>
      <c r="C17" t="s">
        <v>58</v>
      </c>
      <c r="D17" t="s">
        <v>231</v>
      </c>
      <c r="E17" t="s">
        <v>62</v>
      </c>
      <c r="F17" t="s">
        <v>102</v>
      </c>
      <c r="G17" t="s">
        <v>238</v>
      </c>
      <c r="H17" s="1">
        <v>6345</v>
      </c>
      <c r="I17" t="s">
        <v>142</v>
      </c>
      <c r="J17" t="s">
        <v>186</v>
      </c>
      <c r="K17" t="s">
        <v>212</v>
      </c>
      <c r="L17" t="s">
        <v>218</v>
      </c>
      <c r="M17" s="2">
        <v>45730</v>
      </c>
      <c r="N17" s="2">
        <v>36993</v>
      </c>
      <c r="O17" s="2">
        <v>45020</v>
      </c>
      <c r="P17" s="3">
        <v>77.010000000000005</v>
      </c>
      <c r="Q17" s="4">
        <v>45020</v>
      </c>
      <c r="R17" s="3">
        <v>84.9</v>
      </c>
      <c r="S17" s="5">
        <v>1291956.71</v>
      </c>
      <c r="T17" s="5">
        <v>1275249.8799999999</v>
      </c>
      <c r="U17" s="5">
        <v>16706.830000000002</v>
      </c>
      <c r="V17" s="6">
        <v>1.3100828521544801</v>
      </c>
      <c r="W17">
        <f t="shared" si="0"/>
        <v>15</v>
      </c>
      <c r="X17" s="7">
        <v>60010</v>
      </c>
      <c r="Y17" s="7">
        <v>62274</v>
      </c>
      <c r="Z17" s="7">
        <v>-2264</v>
      </c>
      <c r="AA17" s="7">
        <v>-3.6355461348235201</v>
      </c>
      <c r="AB17">
        <f t="shared" si="1"/>
        <v>18</v>
      </c>
      <c r="AC17" s="6">
        <v>29.291784702549599</v>
      </c>
      <c r="AD17" s="6">
        <v>28.819410990140302</v>
      </c>
      <c r="AE17" s="7">
        <v>0.47237371240922599</v>
      </c>
      <c r="AF17" s="8">
        <v>1.6390817722500801E-2</v>
      </c>
      <c r="AG17" s="15">
        <f t="shared" ref="AG17:AG42" si="18">RANK($AF17,$AF$17:$AF$42,0)</f>
        <v>12</v>
      </c>
      <c r="AH17" s="6">
        <v>1.6550802139037399</v>
      </c>
      <c r="AI17" s="6">
        <v>1.6999498523430101</v>
      </c>
      <c r="AJ17" s="6">
        <v>-4.4869638439266599E-2</v>
      </c>
      <c r="AK17" s="9">
        <v>-2.6394683571061601</v>
      </c>
      <c r="AL17" s="15">
        <f t="shared" si="2"/>
        <v>19</v>
      </c>
      <c r="AM17" s="6">
        <v>44.407820094180799</v>
      </c>
      <c r="AN17" s="9">
        <v>41.799137303746399</v>
      </c>
      <c r="AO17" s="6">
        <v>2.6086827904343202</v>
      </c>
      <c r="AP17" s="6">
        <v>6.2409967255484498</v>
      </c>
      <c r="AQ17" s="15">
        <f t="shared" si="3"/>
        <v>17</v>
      </c>
      <c r="AR17" s="10">
        <v>2.8006590600000001</v>
      </c>
      <c r="AS17" s="10">
        <v>46.140356595142698</v>
      </c>
      <c r="AT17" s="10">
        <v>8.84880621599034</v>
      </c>
      <c r="AU17" s="10">
        <v>6.0271115194448397</v>
      </c>
      <c r="AV17" s="10">
        <v>1.7342037144862501</v>
      </c>
      <c r="AW17" s="10">
        <v>3.22950087857327</v>
      </c>
      <c r="AX17" s="10">
        <v>233978.54</v>
      </c>
      <c r="AY17" s="10">
        <v>225093.59</v>
      </c>
      <c r="AZ17" s="10">
        <v>688189.2</v>
      </c>
      <c r="BA17" s="10">
        <v>665926.16</v>
      </c>
      <c r="BB17" s="10">
        <v>148383.02157985701</v>
      </c>
      <c r="BC17" s="10">
        <v>14.5229607542406</v>
      </c>
      <c r="BD17" s="11">
        <v>0.94662921348314599</v>
      </c>
      <c r="BE17" s="15">
        <f t="shared" si="4"/>
        <v>32</v>
      </c>
      <c r="BF17" s="11">
        <v>0.94546498277841595</v>
      </c>
      <c r="BG17" s="15">
        <f t="shared" si="5"/>
        <v>21</v>
      </c>
      <c r="BH17" s="12">
        <v>1.9567590619967401</v>
      </c>
      <c r="BI17" s="15">
        <f t="shared" si="6"/>
        <v>26</v>
      </c>
      <c r="BJ17" s="9">
        <v>2.5420617957635101</v>
      </c>
      <c r="BK17" s="75">
        <f t="shared" si="7"/>
        <v>16</v>
      </c>
      <c r="BL17" s="13">
        <v>57.6857435430652</v>
      </c>
      <c r="BM17" s="15">
        <f t="shared" si="8"/>
        <v>27</v>
      </c>
      <c r="BN17" s="13">
        <v>61.180141527831999</v>
      </c>
      <c r="BO17" s="14">
        <v>0.75700000000000001</v>
      </c>
      <c r="BP17" s="15">
        <f t="shared" si="9"/>
        <v>33</v>
      </c>
      <c r="BQ17" s="8">
        <v>-2.43848126632158E-3</v>
      </c>
      <c r="BR17" s="15">
        <f t="shared" si="10"/>
        <v>7</v>
      </c>
      <c r="BS17" s="8">
        <v>3.3412371878248001E-4</v>
      </c>
      <c r="BT17" s="8">
        <v>-4.1720902552532099E-3</v>
      </c>
      <c r="BU17" s="8">
        <v>-2.43848126632158E-3</v>
      </c>
      <c r="BV17" s="6">
        <v>-5390.16</v>
      </c>
      <c r="BW17" s="15">
        <f t="shared" si="11"/>
        <v>20</v>
      </c>
      <c r="BX17" s="7">
        <v>1792.98</v>
      </c>
      <c r="BY17">
        <v>7</v>
      </c>
      <c r="BZ17" s="18">
        <v>2784433.94</v>
      </c>
      <c r="CA17" s="18">
        <v>2431654.14</v>
      </c>
      <c r="CB17" s="19">
        <f t="shared" si="12"/>
        <v>352779.79999999981</v>
      </c>
      <c r="CC17" s="20">
        <f t="shared" si="13"/>
        <v>14.507811542639852</v>
      </c>
      <c r="CD17" s="27">
        <v>2.4</v>
      </c>
      <c r="CE17" s="16">
        <v>-2063.15</v>
      </c>
      <c r="CF17">
        <f t="shared" si="14"/>
        <v>2</v>
      </c>
      <c r="CG17" s="16">
        <f t="shared" si="15"/>
        <v>20</v>
      </c>
    </row>
    <row r="18" spans="1:85" x14ac:dyDescent="0.25">
      <c r="A18">
        <v>12</v>
      </c>
      <c r="B18">
        <v>2</v>
      </c>
      <c r="C18" t="s">
        <v>59</v>
      </c>
      <c r="D18" t="s">
        <v>232</v>
      </c>
      <c r="E18" t="s">
        <v>63</v>
      </c>
      <c r="F18" t="s">
        <v>103</v>
      </c>
      <c r="G18" t="s">
        <v>249</v>
      </c>
      <c r="H18" s="1">
        <v>7589</v>
      </c>
      <c r="I18" t="s">
        <v>143</v>
      </c>
      <c r="J18" t="s">
        <v>192</v>
      </c>
      <c r="K18" t="s">
        <v>213</v>
      </c>
      <c r="L18" t="s">
        <v>218</v>
      </c>
      <c r="M18" s="2">
        <v>46225</v>
      </c>
      <c r="N18" s="2">
        <v>45596</v>
      </c>
      <c r="O18" s="2">
        <v>44880</v>
      </c>
      <c r="P18" s="3">
        <v>60</v>
      </c>
      <c r="Q18" s="4">
        <v>44880</v>
      </c>
      <c r="R18" s="3">
        <v>86.99</v>
      </c>
      <c r="S18" s="5">
        <v>1208618.04</v>
      </c>
      <c r="T18" s="5">
        <v>1208741.81</v>
      </c>
      <c r="U18" s="5">
        <v>-123.76999999999499</v>
      </c>
      <c r="V18" s="6">
        <v>-1.02395729986389E-2</v>
      </c>
      <c r="W18">
        <f t="shared" si="0"/>
        <v>18</v>
      </c>
      <c r="X18" s="7">
        <v>53021</v>
      </c>
      <c r="Y18" s="7">
        <v>54888</v>
      </c>
      <c r="Z18" s="7">
        <v>-1867</v>
      </c>
      <c r="AA18" s="7">
        <v>-3.4014720886168202</v>
      </c>
      <c r="AB18">
        <f t="shared" si="1"/>
        <v>17</v>
      </c>
      <c r="AC18" s="6">
        <v>33.011448294072203</v>
      </c>
      <c r="AD18" s="6">
        <v>32.087159306223597</v>
      </c>
      <c r="AE18" s="7">
        <v>0.92428898784857705</v>
      </c>
      <c r="AF18" s="8">
        <v>2.88055723171887E-2</v>
      </c>
      <c r="AG18" s="15">
        <f t="shared" si="18"/>
        <v>8</v>
      </c>
      <c r="AH18" s="6">
        <v>1.5847568988173499</v>
      </c>
      <c r="AI18" s="6">
        <v>1.67419940949353</v>
      </c>
      <c r="AJ18" s="6">
        <v>-8.94425106761816E-2</v>
      </c>
      <c r="AK18" s="9">
        <v>-5.3424048634230203</v>
      </c>
      <c r="AL18" s="15">
        <f t="shared" si="2"/>
        <v>36</v>
      </c>
      <c r="AM18" s="6">
        <v>43.572645468310597</v>
      </c>
      <c r="AN18" s="9">
        <v>40.993753306654</v>
      </c>
      <c r="AO18" s="6">
        <v>2.5788921616566198</v>
      </c>
      <c r="AP18" s="6">
        <v>6.2909393593828797</v>
      </c>
      <c r="AQ18" s="15">
        <f t="shared" si="3"/>
        <v>16</v>
      </c>
      <c r="AR18" s="10">
        <v>2.5404150300000001</v>
      </c>
      <c r="AS18" s="10">
        <v>44.008937941573002</v>
      </c>
      <c r="AT18" s="10">
        <v>9.2675343431567399</v>
      </c>
      <c r="AU18" s="10">
        <v>6.24243102812075</v>
      </c>
      <c r="AV18" s="10">
        <v>1.5393860714074601</v>
      </c>
      <c r="AW18" s="10">
        <v>1.1488757155787499</v>
      </c>
      <c r="AX18" s="10">
        <v>220536.95999999999</v>
      </c>
      <c r="AY18" s="10">
        <v>216962.84</v>
      </c>
      <c r="AZ18" s="10">
        <v>586042.36</v>
      </c>
      <c r="BA18" s="10">
        <v>574001.97</v>
      </c>
      <c r="BB18" s="10">
        <v>144614.43330905301</v>
      </c>
      <c r="BC18" s="10">
        <v>15.007516272740499</v>
      </c>
      <c r="BD18" s="11">
        <v>0.96656534954407303</v>
      </c>
      <c r="BE18" s="15">
        <f t="shared" si="4"/>
        <v>21</v>
      </c>
      <c r="BF18" s="11">
        <v>0.90121412803531997</v>
      </c>
      <c r="BG18" s="15">
        <f t="shared" si="5"/>
        <v>33</v>
      </c>
      <c r="BH18" s="12">
        <v>2.2780580041648202</v>
      </c>
      <c r="BI18" s="15">
        <f t="shared" si="6"/>
        <v>19</v>
      </c>
      <c r="BJ18" s="9">
        <v>2.3340162279982701</v>
      </c>
      <c r="BK18" s="75">
        <f t="shared" si="7"/>
        <v>21</v>
      </c>
      <c r="BL18" s="13">
        <v>65.737302176769703</v>
      </c>
      <c r="BM18" s="15">
        <f t="shared" si="8"/>
        <v>18</v>
      </c>
      <c r="BN18" s="13">
        <v>57.659550306609098</v>
      </c>
      <c r="BO18" s="14">
        <v>0.68682500000000002</v>
      </c>
      <c r="BP18" s="15">
        <f t="shared" si="9"/>
        <v>39</v>
      </c>
      <c r="BQ18" s="8">
        <v>-6.0998900813462502E-3</v>
      </c>
      <c r="BR18" s="15">
        <f t="shared" si="10"/>
        <v>31</v>
      </c>
      <c r="BS18" s="8">
        <v>-8.2848701211179591E-3</v>
      </c>
      <c r="BT18" s="8">
        <v>-1.2113711292940799E-2</v>
      </c>
      <c r="BU18" s="8">
        <v>-6.0998900813462398E-3</v>
      </c>
      <c r="BV18" s="6">
        <v>-14640.85</v>
      </c>
      <c r="BW18" s="15">
        <f t="shared" si="11"/>
        <v>39</v>
      </c>
      <c r="BX18" s="7">
        <v>2294.33</v>
      </c>
      <c r="BY18">
        <v>10</v>
      </c>
      <c r="BZ18" s="18">
        <v>2537794.91</v>
      </c>
      <c r="CA18" s="18">
        <v>2726527.89</v>
      </c>
      <c r="CB18" s="19">
        <f t="shared" si="12"/>
        <v>-188732.97999999998</v>
      </c>
      <c r="CC18" s="20">
        <f t="shared" si="13"/>
        <v>-6.9220997405605109</v>
      </c>
      <c r="CD18" s="27">
        <v>2.2000000000000002</v>
      </c>
      <c r="CE18" s="16">
        <v>-5096.12</v>
      </c>
      <c r="CF18">
        <f t="shared" si="14"/>
        <v>23</v>
      </c>
      <c r="CG18" s="16">
        <f t="shared" si="15"/>
        <v>25</v>
      </c>
    </row>
    <row r="19" spans="1:85" x14ac:dyDescent="0.25">
      <c r="A19">
        <v>15</v>
      </c>
      <c r="B19">
        <v>4</v>
      </c>
      <c r="C19" t="s">
        <v>61</v>
      </c>
      <c r="D19" t="s">
        <v>234</v>
      </c>
      <c r="E19" t="s">
        <v>65</v>
      </c>
      <c r="F19" t="s">
        <v>105</v>
      </c>
      <c r="G19" t="s">
        <v>250</v>
      </c>
      <c r="H19" s="1">
        <v>8976</v>
      </c>
      <c r="I19" t="s">
        <v>145</v>
      </c>
      <c r="J19" t="s">
        <v>184</v>
      </c>
      <c r="K19" t="s">
        <v>213</v>
      </c>
      <c r="L19" t="s">
        <v>218</v>
      </c>
      <c r="M19" s="2">
        <v>46496</v>
      </c>
      <c r="N19" s="2">
        <v>45354</v>
      </c>
      <c r="O19" s="2">
        <v>45070</v>
      </c>
      <c r="P19" s="3">
        <v>80</v>
      </c>
      <c r="Q19" s="4">
        <v>44678</v>
      </c>
      <c r="R19" s="3">
        <v>100</v>
      </c>
      <c r="S19" s="5">
        <v>907578.81</v>
      </c>
      <c r="T19" s="5">
        <v>910502.8</v>
      </c>
      <c r="U19" s="5">
        <v>-2923.9899999999898</v>
      </c>
      <c r="V19" s="6">
        <v>-0.32114014366568699</v>
      </c>
      <c r="W19">
        <f t="shared" si="0"/>
        <v>21</v>
      </c>
      <c r="X19" s="7">
        <v>40805</v>
      </c>
      <c r="Y19" s="7">
        <v>41381</v>
      </c>
      <c r="Z19" s="7">
        <v>-576</v>
      </c>
      <c r="AA19" s="7">
        <v>-1.39194316232087</v>
      </c>
      <c r="AB19">
        <f t="shared" si="1"/>
        <v>10</v>
      </c>
      <c r="AC19" s="6">
        <v>32.263203038843301</v>
      </c>
      <c r="AD19" s="6">
        <v>32.3989270438124</v>
      </c>
      <c r="AE19" s="7">
        <v>-0.135724004969099</v>
      </c>
      <c r="AF19" s="8">
        <v>-4.1891512266922304E-3</v>
      </c>
      <c r="AG19" s="15">
        <f t="shared" si="18"/>
        <v>20</v>
      </c>
      <c r="AH19" s="6">
        <v>1.6184580326623601</v>
      </c>
      <c r="AI19" s="6">
        <v>1.72767957037369</v>
      </c>
      <c r="AJ19" s="6">
        <v>-0.10922153771132299</v>
      </c>
      <c r="AK19" s="9">
        <v>-6.32186312695121</v>
      </c>
      <c r="AL19" s="15">
        <f t="shared" si="2"/>
        <v>40</v>
      </c>
      <c r="AM19" s="6">
        <v>42.595335335805103</v>
      </c>
      <c r="AN19" s="9">
        <v>39.308500625998398</v>
      </c>
      <c r="AO19" s="6">
        <v>3.2868347098067701</v>
      </c>
      <c r="AP19" s="6">
        <v>8.36163846868501</v>
      </c>
      <c r="AQ19" s="15">
        <f t="shared" si="3"/>
        <v>6</v>
      </c>
      <c r="AR19" s="10">
        <v>1.9703014400000001</v>
      </c>
      <c r="AS19" s="10">
        <v>44.0546184434765</v>
      </c>
      <c r="AT19" s="10">
        <v>11.820259826161299</v>
      </c>
      <c r="AU19" s="10">
        <v>8.5512428301078405</v>
      </c>
      <c r="AV19" s="10">
        <v>1.5286954192469799</v>
      </c>
      <c r="AW19" s="10">
        <v>2.1172453105702602</v>
      </c>
      <c r="AX19" s="10">
        <v>128752.32000000001</v>
      </c>
      <c r="AY19" s="10">
        <v>127186.92</v>
      </c>
      <c r="AZ19" s="10">
        <v>412637.56</v>
      </c>
      <c r="BA19" s="10">
        <v>407876.94</v>
      </c>
      <c r="BB19" s="10">
        <v>72311.616891476006</v>
      </c>
      <c r="BC19" s="10">
        <v>9.8936671276278201</v>
      </c>
      <c r="BD19" s="11">
        <v>0.94630872483221495</v>
      </c>
      <c r="BE19" s="15">
        <f t="shared" si="4"/>
        <v>33</v>
      </c>
      <c r="BF19" s="11">
        <v>0.93294797687861297</v>
      </c>
      <c r="BG19" s="15">
        <f t="shared" si="5"/>
        <v>25</v>
      </c>
      <c r="BH19" s="12">
        <v>2.4699485877154799</v>
      </c>
      <c r="BI19" s="15">
        <f t="shared" si="6"/>
        <v>13</v>
      </c>
      <c r="BJ19" s="9">
        <v>2.29064204964553</v>
      </c>
      <c r="BK19" s="75">
        <f t="shared" si="7"/>
        <v>23</v>
      </c>
      <c r="BL19" s="13">
        <v>78.526395746296998</v>
      </c>
      <c r="BM19" s="15">
        <f t="shared" si="8"/>
        <v>10</v>
      </c>
      <c r="BN19" s="13">
        <v>64.898933393003702</v>
      </c>
      <c r="BO19" s="14">
        <v>0.78416666666666701</v>
      </c>
      <c r="BP19" s="15">
        <f t="shared" si="9"/>
        <v>30</v>
      </c>
      <c r="BQ19" s="8">
        <v>-3.2628027809613398E-3</v>
      </c>
      <c r="BR19" s="15">
        <f t="shared" si="10"/>
        <v>16</v>
      </c>
      <c r="BS19" s="8">
        <v>-4.94931598261857E-3</v>
      </c>
      <c r="BT19" s="8">
        <v>-4.8707725999023697E-3</v>
      </c>
      <c r="BU19" s="8">
        <v>-3.2628027809613498E-3</v>
      </c>
      <c r="BV19" s="6">
        <v>-4420.6099999999997</v>
      </c>
      <c r="BW19" s="15">
        <f t="shared" si="11"/>
        <v>14</v>
      </c>
      <c r="BX19" s="7">
        <v>2170.83</v>
      </c>
      <c r="BY19">
        <v>13</v>
      </c>
      <c r="BZ19" s="18">
        <v>1977376.64</v>
      </c>
      <c r="CA19" s="18">
        <v>2028999.01</v>
      </c>
      <c r="CB19" s="19">
        <f t="shared" si="12"/>
        <v>-51622.370000000112</v>
      </c>
      <c r="CC19" s="20">
        <f t="shared" si="13"/>
        <v>-2.5442284469128507</v>
      </c>
      <c r="CD19" s="27">
        <v>1.9</v>
      </c>
      <c r="CE19" s="16">
        <v>-5116.9799999999996</v>
      </c>
      <c r="CF19">
        <f t="shared" si="14"/>
        <v>20</v>
      </c>
      <c r="CG19" s="16">
        <f t="shared" si="15"/>
        <v>15</v>
      </c>
    </row>
    <row r="20" spans="1:85" x14ac:dyDescent="0.25">
      <c r="A20">
        <v>18</v>
      </c>
      <c r="B20">
        <v>1</v>
      </c>
      <c r="C20" t="s">
        <v>58</v>
      </c>
      <c r="D20" t="s">
        <v>231</v>
      </c>
      <c r="E20" t="s">
        <v>66</v>
      </c>
      <c r="F20" t="s">
        <v>106</v>
      </c>
      <c r="G20" t="s">
        <v>251</v>
      </c>
      <c r="H20" s="1">
        <v>6542</v>
      </c>
      <c r="I20" t="s">
        <v>146</v>
      </c>
      <c r="J20" t="s">
        <v>205</v>
      </c>
      <c r="K20" t="s">
        <v>213</v>
      </c>
      <c r="L20" t="s">
        <v>218</v>
      </c>
      <c r="M20" s="2">
        <v>45899</v>
      </c>
      <c r="N20" s="2">
        <v>45512</v>
      </c>
      <c r="O20" s="2">
        <v>44964</v>
      </c>
      <c r="P20" s="3">
        <v>98.25</v>
      </c>
      <c r="Q20" s="4">
        <v>44964</v>
      </c>
      <c r="R20" s="3">
        <v>99.77</v>
      </c>
      <c r="S20" s="5">
        <v>1515731.21</v>
      </c>
      <c r="T20" s="5">
        <v>1516474.74</v>
      </c>
      <c r="U20" s="5">
        <v>-743.52999999999895</v>
      </c>
      <c r="V20" s="6">
        <v>-4.9030160568228898E-2</v>
      </c>
      <c r="W20">
        <f t="shared" si="0"/>
        <v>19</v>
      </c>
      <c r="X20" s="7">
        <v>54361</v>
      </c>
      <c r="Y20" s="7">
        <v>56889</v>
      </c>
      <c r="Z20" s="7">
        <v>-2528</v>
      </c>
      <c r="AA20" s="7">
        <v>-4.4437413208177299</v>
      </c>
      <c r="AB20">
        <f t="shared" si="1"/>
        <v>19</v>
      </c>
      <c r="AC20" s="6">
        <v>36.798440058129898</v>
      </c>
      <c r="AD20" s="6">
        <v>35.447977640668697</v>
      </c>
      <c r="AE20" s="7">
        <v>1.3504624174612401</v>
      </c>
      <c r="AF20" s="8">
        <v>3.8097022943049098E-2</v>
      </c>
      <c r="AG20" s="15">
        <f t="shared" si="18"/>
        <v>6</v>
      </c>
      <c r="AH20" s="6">
        <v>1.7235552889422101</v>
      </c>
      <c r="AI20" s="6">
        <v>1.79549737181394</v>
      </c>
      <c r="AJ20" s="6">
        <v>-7.1942082871732496E-2</v>
      </c>
      <c r="AK20" s="9">
        <v>-4.0068052452257996</v>
      </c>
      <c r="AL20" s="15">
        <f t="shared" si="2"/>
        <v>28</v>
      </c>
      <c r="AM20" s="6">
        <v>43.962271883519897</v>
      </c>
      <c r="AN20" s="9">
        <v>41.8823116438356</v>
      </c>
      <c r="AO20" s="6">
        <v>2.07996023968435</v>
      </c>
      <c r="AP20" s="6">
        <v>4.9662020983277904</v>
      </c>
      <c r="AQ20" s="15">
        <f t="shared" si="3"/>
        <v>22</v>
      </c>
      <c r="AR20" s="10">
        <v>3.32395745</v>
      </c>
      <c r="AS20" s="10">
        <v>42.8078925246393</v>
      </c>
      <c r="AT20" s="10">
        <v>13.1778791802746</v>
      </c>
      <c r="AU20" s="10">
        <v>6.9716729953600902</v>
      </c>
      <c r="AV20" s="10">
        <v>1.5505440678017699</v>
      </c>
      <c r="AW20" s="10">
        <v>1.91058323404715</v>
      </c>
      <c r="AX20" s="10">
        <v>199535.05</v>
      </c>
      <c r="AY20" s="10">
        <v>181230.45</v>
      </c>
      <c r="AZ20" s="10">
        <v>608201.74</v>
      </c>
      <c r="BA20" s="10">
        <v>564817.61</v>
      </c>
      <c r="BB20" s="10">
        <v>89455.3608863556</v>
      </c>
      <c r="BC20" s="10">
        <v>7.3182579180732397</v>
      </c>
      <c r="BD20" s="11">
        <v>0.99134199134199097</v>
      </c>
      <c r="BE20" s="15">
        <f t="shared" si="4"/>
        <v>4</v>
      </c>
      <c r="BF20" s="11">
        <v>0.99426605504587195</v>
      </c>
      <c r="BG20" s="15">
        <f t="shared" si="5"/>
        <v>1</v>
      </c>
      <c r="BH20" s="12">
        <v>3.1013493480813099</v>
      </c>
      <c r="BI20" s="15">
        <f t="shared" si="6"/>
        <v>6</v>
      </c>
      <c r="BJ20" s="9">
        <v>3.2728220715367802</v>
      </c>
      <c r="BK20" s="75">
        <f t="shared" si="7"/>
        <v>6</v>
      </c>
      <c r="BL20" s="13">
        <v>85.9228154369126</v>
      </c>
      <c r="BM20" s="15">
        <f t="shared" si="8"/>
        <v>6</v>
      </c>
      <c r="BN20" s="13">
        <v>82.148170187444194</v>
      </c>
      <c r="BO20" s="14">
        <v>1</v>
      </c>
      <c r="BP20" s="15">
        <f t="shared" si="9"/>
        <v>1</v>
      </c>
      <c r="BQ20" s="8">
        <v>-5.3330537700368797E-3</v>
      </c>
      <c r="BR20" s="15">
        <f t="shared" si="10"/>
        <v>24</v>
      </c>
      <c r="BS20" s="8">
        <v>-7.8981684733165601E-3</v>
      </c>
      <c r="BT20" s="8">
        <v>-7.7465317877831296E-3</v>
      </c>
      <c r="BU20" s="8">
        <v>-5.3330537700368701E-3</v>
      </c>
      <c r="BV20" s="6">
        <v>-11741.66</v>
      </c>
      <c r="BW20" s="15">
        <f t="shared" si="11"/>
        <v>36</v>
      </c>
      <c r="BX20" s="7">
        <v>7769.11</v>
      </c>
      <c r="BY20">
        <v>14</v>
      </c>
      <c r="BZ20" s="18">
        <v>3330813.97</v>
      </c>
      <c r="CA20" s="18">
        <v>3033356.17</v>
      </c>
      <c r="CB20" s="19">
        <f t="shared" si="12"/>
        <v>297457.80000000028</v>
      </c>
      <c r="CC20" s="20">
        <f t="shared" si="13"/>
        <v>9.8062272720186456</v>
      </c>
      <c r="CD20" s="27">
        <v>2</v>
      </c>
      <c r="CE20" s="16">
        <v>-6232.77</v>
      </c>
      <c r="CF20">
        <f t="shared" si="14"/>
        <v>2</v>
      </c>
      <c r="CG20" s="16">
        <f t="shared" si="15"/>
        <v>5</v>
      </c>
    </row>
    <row r="21" spans="1:85" x14ac:dyDescent="0.25">
      <c r="A21">
        <v>25</v>
      </c>
      <c r="B21">
        <v>1</v>
      </c>
      <c r="C21" t="s">
        <v>58</v>
      </c>
      <c r="D21" t="s">
        <v>231</v>
      </c>
      <c r="E21" t="s">
        <v>70</v>
      </c>
      <c r="F21" t="s">
        <v>110</v>
      </c>
      <c r="G21" t="s">
        <v>252</v>
      </c>
      <c r="H21" s="1">
        <v>8341</v>
      </c>
      <c r="I21" t="s">
        <v>150</v>
      </c>
      <c r="J21" t="s">
        <v>182</v>
      </c>
      <c r="K21" t="s">
        <v>212</v>
      </c>
      <c r="L21" t="s">
        <v>218</v>
      </c>
      <c r="M21" s="2">
        <v>46376</v>
      </c>
      <c r="N21" s="2">
        <v>38538</v>
      </c>
      <c r="O21" s="2">
        <v>44882</v>
      </c>
      <c r="P21" s="3">
        <v>72.78</v>
      </c>
      <c r="Q21" s="4">
        <v>44882</v>
      </c>
      <c r="R21" s="3">
        <v>95.94</v>
      </c>
      <c r="S21" s="5">
        <v>1091268.33</v>
      </c>
      <c r="T21" s="5">
        <v>1138566.24</v>
      </c>
      <c r="U21" s="5">
        <v>-47297.91</v>
      </c>
      <c r="V21" s="6">
        <v>-4.1541641002810401</v>
      </c>
      <c r="W21">
        <f t="shared" si="0"/>
        <v>27</v>
      </c>
      <c r="X21" s="7">
        <v>43925</v>
      </c>
      <c r="Y21" s="7">
        <v>47157</v>
      </c>
      <c r="Z21" s="7">
        <v>-3232</v>
      </c>
      <c r="AA21" s="7">
        <v>-6.8537014653179797</v>
      </c>
      <c r="AB21">
        <f t="shared" si="1"/>
        <v>26</v>
      </c>
      <c r="AC21" s="6">
        <v>36</v>
      </c>
      <c r="AD21" s="6">
        <v>35.755031066437603</v>
      </c>
      <c r="AE21" s="7">
        <v>0.244968933562355</v>
      </c>
      <c r="AF21" s="8">
        <v>6.8513136824624602E-3</v>
      </c>
      <c r="AG21" s="15">
        <f t="shared" si="18"/>
        <v>15</v>
      </c>
      <c r="AH21" s="6">
        <v>1.6786820970087899</v>
      </c>
      <c r="AI21" s="6">
        <v>1.722792242453</v>
      </c>
      <c r="AJ21" s="6">
        <v>-4.4110145444207702E-2</v>
      </c>
      <c r="AK21" s="9">
        <v>-2.5603868160795402</v>
      </c>
      <c r="AL21" s="15">
        <f t="shared" si="2"/>
        <v>18</v>
      </c>
      <c r="AM21" s="6">
        <v>41.110127330947499</v>
      </c>
      <c r="AN21" s="9">
        <v>39.196028642247299</v>
      </c>
      <c r="AO21" s="6">
        <v>1.9140986887001401</v>
      </c>
      <c r="AP21" s="6">
        <v>4.8833995560382801</v>
      </c>
      <c r="AQ21" s="15">
        <f t="shared" si="3"/>
        <v>23</v>
      </c>
      <c r="AR21" s="10">
        <v>2.4005779199999999</v>
      </c>
      <c r="AS21" s="10">
        <v>44.691205147887601</v>
      </c>
      <c r="AT21" s="10">
        <v>9.7968472516084404</v>
      </c>
      <c r="AU21" s="10">
        <v>7.8827878421784003</v>
      </c>
      <c r="AV21" s="10">
        <v>1.5378189772895701</v>
      </c>
      <c r="AW21" s="10">
        <v>2.3843040433088598</v>
      </c>
      <c r="AX21" s="10">
        <v>175059.21</v>
      </c>
      <c r="AY21" s="10">
        <v>173160.35</v>
      </c>
      <c r="AZ21" s="10">
        <v>518924.56</v>
      </c>
      <c r="BA21" s="10">
        <v>514933.66</v>
      </c>
      <c r="BB21" s="10">
        <v>106011.986468837</v>
      </c>
      <c r="BC21" s="10">
        <v>11.8534751498118</v>
      </c>
      <c r="BD21" s="11">
        <v>0.97305389221556904</v>
      </c>
      <c r="BE21" s="15">
        <f t="shared" si="4"/>
        <v>16</v>
      </c>
      <c r="BF21" s="11">
        <v>0.95274212368728095</v>
      </c>
      <c r="BG21" s="15">
        <f t="shared" si="5"/>
        <v>19</v>
      </c>
      <c r="BH21" s="12">
        <v>2.9329101853436899</v>
      </c>
      <c r="BI21" s="15">
        <f t="shared" si="6"/>
        <v>7</v>
      </c>
      <c r="BJ21" s="9">
        <v>2.67111116872743</v>
      </c>
      <c r="BK21" s="75">
        <f t="shared" si="7"/>
        <v>14</v>
      </c>
      <c r="BL21" s="13">
        <v>63.915765509391001</v>
      </c>
      <c r="BM21" s="15">
        <f t="shared" si="8"/>
        <v>21</v>
      </c>
      <c r="BN21" s="13">
        <v>63.2999228989977</v>
      </c>
      <c r="BO21" s="14">
        <v>0.69123333333333303</v>
      </c>
      <c r="BP21" s="15">
        <f t="shared" si="9"/>
        <v>37</v>
      </c>
      <c r="BQ21" s="8">
        <v>-2.89846129090755E-3</v>
      </c>
      <c r="BR21" s="15">
        <f t="shared" si="10"/>
        <v>12</v>
      </c>
      <c r="BS21" s="8">
        <v>-6.5231932556315099E-3</v>
      </c>
      <c r="BT21" s="8">
        <v>-4.5399924691299299E-3</v>
      </c>
      <c r="BU21" s="8">
        <v>-2.89846129090755E-3</v>
      </c>
      <c r="BV21" s="6">
        <v>-4954.3500000000004</v>
      </c>
      <c r="BW21" s="15">
        <f t="shared" si="11"/>
        <v>16</v>
      </c>
      <c r="BX21" s="7">
        <v>3606.77</v>
      </c>
      <c r="BY21">
        <v>20</v>
      </c>
      <c r="BZ21" s="18">
        <v>2437883.17</v>
      </c>
      <c r="CA21" s="18">
        <v>2285156.9700000002</v>
      </c>
      <c r="CB21" s="19">
        <f t="shared" si="12"/>
        <v>152726.19999999972</v>
      </c>
      <c r="CC21" s="20">
        <f t="shared" si="13"/>
        <v>6.6834008343855569</v>
      </c>
      <c r="CD21" s="27">
        <v>2.1</v>
      </c>
      <c r="CE21" s="16">
        <v>-4512.8100000000004</v>
      </c>
      <c r="CF21">
        <f t="shared" si="14"/>
        <v>4</v>
      </c>
      <c r="CG21" s="16">
        <f t="shared" si="15"/>
        <v>16</v>
      </c>
    </row>
    <row r="22" spans="1:85" x14ac:dyDescent="0.25">
      <c r="A22">
        <v>26</v>
      </c>
      <c r="B22">
        <v>2</v>
      </c>
      <c r="C22" t="s">
        <v>59</v>
      </c>
      <c r="D22" t="s">
        <v>232</v>
      </c>
      <c r="E22" t="s">
        <v>71</v>
      </c>
      <c r="F22" t="s">
        <v>111</v>
      </c>
      <c r="G22" t="s">
        <v>253</v>
      </c>
      <c r="H22" s="1">
        <v>6987</v>
      </c>
      <c r="I22" t="s">
        <v>151</v>
      </c>
      <c r="J22" t="s">
        <v>183</v>
      </c>
      <c r="K22" t="s">
        <v>212</v>
      </c>
      <c r="L22" t="s">
        <v>218</v>
      </c>
      <c r="M22" s="2">
        <v>46424</v>
      </c>
      <c r="N22" s="2">
        <v>39101</v>
      </c>
      <c r="O22" s="2">
        <v>44972</v>
      </c>
      <c r="P22" s="3">
        <v>90.48</v>
      </c>
      <c r="Q22" s="4">
        <v>44972</v>
      </c>
      <c r="R22" s="3">
        <v>97.08</v>
      </c>
      <c r="S22" s="5">
        <v>1383704.67</v>
      </c>
      <c r="T22" s="5">
        <v>1302766.23</v>
      </c>
      <c r="U22" s="5">
        <v>80938.44</v>
      </c>
      <c r="V22" s="6">
        <v>6.21281379085175</v>
      </c>
      <c r="W22">
        <f t="shared" si="0"/>
        <v>7</v>
      </c>
      <c r="X22" s="7">
        <v>51472</v>
      </c>
      <c r="Y22" s="7">
        <v>51803</v>
      </c>
      <c r="Z22" s="7">
        <v>-331</v>
      </c>
      <c r="AA22" s="7">
        <v>-0.63895913364090895</v>
      </c>
      <c r="AB22">
        <f t="shared" si="1"/>
        <v>7</v>
      </c>
      <c r="AC22" s="6">
        <v>36.769505750699402</v>
      </c>
      <c r="AD22" s="6">
        <v>35.573229349651598</v>
      </c>
      <c r="AE22" s="7">
        <v>1.1962764010478499</v>
      </c>
      <c r="AF22" s="8">
        <v>3.36285578486442E-2</v>
      </c>
      <c r="AG22" s="15">
        <f t="shared" si="18"/>
        <v>7</v>
      </c>
      <c r="AH22" s="6">
        <v>1.73681707703688</v>
      </c>
      <c r="AI22" s="6">
        <v>1.7710006511829799</v>
      </c>
      <c r="AJ22" s="6">
        <v>-3.4183574146101799E-2</v>
      </c>
      <c r="AK22" s="9">
        <v>-1.9301841658425201</v>
      </c>
      <c r="AL22" s="15">
        <f t="shared" si="2"/>
        <v>13</v>
      </c>
      <c r="AM22" s="6">
        <v>42.094997718353497</v>
      </c>
      <c r="AN22" s="9">
        <v>39.918072986885598</v>
      </c>
      <c r="AO22" s="6">
        <v>2.1769247314679001</v>
      </c>
      <c r="AP22" s="6">
        <v>5.4534815149596199</v>
      </c>
      <c r="AQ22" s="15">
        <f t="shared" si="3"/>
        <v>20</v>
      </c>
      <c r="AR22" s="10">
        <v>2.8732936599999999</v>
      </c>
      <c r="AS22" s="10">
        <v>44.388584591897398</v>
      </c>
      <c r="AT22" s="10">
        <v>11.141274594405701</v>
      </c>
      <c r="AU22" s="10">
        <v>5.6444098746159597</v>
      </c>
      <c r="AV22" s="10">
        <v>1.5397988168788099</v>
      </c>
      <c r="AW22" s="10">
        <v>0.65197438894860105</v>
      </c>
      <c r="AX22" s="10">
        <v>235521.95</v>
      </c>
      <c r="AY22" s="10">
        <v>225638.7</v>
      </c>
      <c r="AZ22" s="10">
        <v>630156.48</v>
      </c>
      <c r="BA22" s="10">
        <v>603641.69999999995</v>
      </c>
      <c r="BB22" s="10">
        <v>142722.464775845</v>
      </c>
      <c r="BC22" s="10">
        <v>12.9234633754761</v>
      </c>
      <c r="BD22" s="11">
        <v>0.98574821852731598</v>
      </c>
      <c r="BE22" s="15">
        <f t="shared" si="4"/>
        <v>7</v>
      </c>
      <c r="BF22" s="11">
        <v>0.98074608904933802</v>
      </c>
      <c r="BG22" s="15">
        <f t="shared" si="5"/>
        <v>6</v>
      </c>
      <c r="BH22" s="12">
        <v>2.8784776739967199</v>
      </c>
      <c r="BI22" s="15">
        <f t="shared" si="6"/>
        <v>9</v>
      </c>
      <c r="BJ22" s="9">
        <v>3.1208285157959601</v>
      </c>
      <c r="BK22" s="75">
        <f t="shared" si="7"/>
        <v>9</v>
      </c>
      <c r="BL22" s="13">
        <v>86.684983620416403</v>
      </c>
      <c r="BM22" s="15">
        <f t="shared" si="8"/>
        <v>5</v>
      </c>
      <c r="BN22" s="13">
        <v>84.523551117864102</v>
      </c>
      <c r="BO22" s="14">
        <v>0.91303333333333303</v>
      </c>
      <c r="BP22" s="15">
        <f t="shared" si="9"/>
        <v>13</v>
      </c>
      <c r="BQ22" s="8">
        <v>-2.22000710470013E-3</v>
      </c>
      <c r="BR22" s="15">
        <f t="shared" si="10"/>
        <v>5</v>
      </c>
      <c r="BS22" s="8">
        <v>-2.18140273179527E-3</v>
      </c>
      <c r="BT22" s="8">
        <v>-1.63154034885204E-3</v>
      </c>
      <c r="BU22" s="8">
        <v>-2.22000710470013E-3</v>
      </c>
      <c r="BV22" s="6">
        <v>-2257.5700000000002</v>
      </c>
      <c r="BW22" s="15">
        <f t="shared" si="11"/>
        <v>7</v>
      </c>
      <c r="BX22" s="7">
        <v>8858.5</v>
      </c>
      <c r="BY22">
        <v>29</v>
      </c>
      <c r="BZ22" s="18">
        <v>2822554.03</v>
      </c>
      <c r="CA22" s="18">
        <v>2782042.35</v>
      </c>
      <c r="CB22" s="19">
        <f t="shared" si="12"/>
        <v>40511.679999999702</v>
      </c>
      <c r="CC22" s="20">
        <f t="shared" si="13"/>
        <v>1.4561848779907933</v>
      </c>
      <c r="CD22" s="27">
        <v>2.5</v>
      </c>
      <c r="CE22" s="16">
        <v>-4592.1899999999996</v>
      </c>
      <c r="CF22">
        <f t="shared" si="14"/>
        <v>12</v>
      </c>
      <c r="CG22" s="16">
        <f t="shared" si="15"/>
        <v>3</v>
      </c>
    </row>
    <row r="23" spans="1:85" x14ac:dyDescent="0.25">
      <c r="A23">
        <v>32</v>
      </c>
      <c r="B23">
        <v>1</v>
      </c>
      <c r="C23" t="s">
        <v>58</v>
      </c>
      <c r="D23" t="s">
        <v>231</v>
      </c>
      <c r="E23" t="s">
        <v>74</v>
      </c>
      <c r="F23" t="s">
        <v>114</v>
      </c>
      <c r="G23" t="s">
        <v>254</v>
      </c>
      <c r="H23" s="1">
        <v>7459</v>
      </c>
      <c r="I23" t="s">
        <v>153</v>
      </c>
      <c r="J23" t="s">
        <v>205</v>
      </c>
      <c r="K23" t="s">
        <v>212</v>
      </c>
      <c r="L23" t="s">
        <v>218</v>
      </c>
      <c r="M23" s="2">
        <v>46030</v>
      </c>
      <c r="N23" s="2">
        <v>40812</v>
      </c>
      <c r="O23" s="2">
        <v>44966</v>
      </c>
      <c r="P23" s="3">
        <v>88.1</v>
      </c>
      <c r="Q23" s="4">
        <v>44966</v>
      </c>
      <c r="R23" s="3">
        <v>98.03</v>
      </c>
      <c r="S23" s="5">
        <v>604756.47999999998</v>
      </c>
      <c r="T23" s="5">
        <v>582781.47</v>
      </c>
      <c r="U23" s="5">
        <v>21975.01</v>
      </c>
      <c r="V23" s="6">
        <v>3.7707118587693098</v>
      </c>
      <c r="W23">
        <f t="shared" si="0"/>
        <v>12</v>
      </c>
      <c r="X23" s="7">
        <v>36733</v>
      </c>
      <c r="Y23" s="7">
        <v>35234</v>
      </c>
      <c r="Z23" s="7">
        <v>1499</v>
      </c>
      <c r="AA23" s="7">
        <v>4.2544133507407604</v>
      </c>
      <c r="AB23">
        <f t="shared" si="1"/>
        <v>4</v>
      </c>
      <c r="AC23" s="6">
        <v>25.571012441129199</v>
      </c>
      <c r="AD23" s="6">
        <v>25.977748765397099</v>
      </c>
      <c r="AE23" s="7">
        <v>-0.40673632426782502</v>
      </c>
      <c r="AF23" s="8">
        <v>-1.5657104391185998E-2</v>
      </c>
      <c r="AG23" s="15">
        <f t="shared" si="18"/>
        <v>21</v>
      </c>
      <c r="AH23" s="6">
        <v>1.5573299265410401</v>
      </c>
      <c r="AI23" s="6">
        <v>1.58494482683273</v>
      </c>
      <c r="AJ23" s="6">
        <v>-2.76149002916912E-2</v>
      </c>
      <c r="AK23" s="9">
        <v>-1.7423256522358199</v>
      </c>
      <c r="AL23" s="15">
        <f t="shared" si="2"/>
        <v>11</v>
      </c>
      <c r="AM23" s="6">
        <v>41.342389937106901</v>
      </c>
      <c r="AN23" s="9">
        <v>40.172431929413399</v>
      </c>
      <c r="AO23" s="6">
        <v>1.1699580076935401</v>
      </c>
      <c r="AP23" s="6">
        <v>2.9123405069159398</v>
      </c>
      <c r="AQ23" s="15">
        <f t="shared" si="3"/>
        <v>33</v>
      </c>
      <c r="AR23" s="10">
        <v>1.2984956299999999</v>
      </c>
      <c r="AS23" s="10">
        <v>43.423633445851003</v>
      </c>
      <c r="AT23" s="10">
        <v>12.4048586649865</v>
      </c>
      <c r="AU23" s="10">
        <v>8.4033196810200703</v>
      </c>
      <c r="AV23" s="10">
        <v>1.5527233940604801</v>
      </c>
      <c r="AW23" s="10">
        <v>3.72481136438063</v>
      </c>
      <c r="AX23" s="10">
        <v>69009.42</v>
      </c>
      <c r="AY23" s="10">
        <v>54768.42</v>
      </c>
      <c r="AZ23" s="10">
        <v>249128.36</v>
      </c>
      <c r="BA23" s="10">
        <v>214434.73</v>
      </c>
      <c r="BB23" s="10">
        <v>19030.0072721539</v>
      </c>
      <c r="BC23" s="10">
        <v>3.9978808660011498</v>
      </c>
      <c r="BD23" s="11">
        <v>0.92391304347826098</v>
      </c>
      <c r="BE23" s="15">
        <f t="shared" si="4"/>
        <v>36</v>
      </c>
      <c r="BF23" s="11">
        <v>0.92167577413479096</v>
      </c>
      <c r="BG23" s="15">
        <f t="shared" si="5"/>
        <v>27</v>
      </c>
      <c r="BH23" s="12">
        <v>1.487468145856</v>
      </c>
      <c r="BI23" s="15">
        <f t="shared" si="6"/>
        <v>35</v>
      </c>
      <c r="BJ23" s="9">
        <v>1.6776442806254599</v>
      </c>
      <c r="BK23" s="75">
        <f t="shared" si="7"/>
        <v>33</v>
      </c>
      <c r="BL23" s="13">
        <v>49.579474076439901</v>
      </c>
      <c r="BM23" s="15">
        <f t="shared" si="8"/>
        <v>35</v>
      </c>
      <c r="BN23" s="13">
        <v>50.256746421938203</v>
      </c>
      <c r="BO23" s="14">
        <v>0.76529999999999998</v>
      </c>
      <c r="BP23" s="15">
        <f t="shared" si="9"/>
        <v>31</v>
      </c>
      <c r="BQ23" s="8">
        <v>-6.0261737522187102E-3</v>
      </c>
      <c r="BR23" s="15">
        <f t="shared" si="10"/>
        <v>30</v>
      </c>
      <c r="BS23" s="8">
        <v>-1.88467522253635E-2</v>
      </c>
      <c r="BT23" s="8">
        <v>-1.4830878703441099E-2</v>
      </c>
      <c r="BU23" s="8">
        <v>-6.0261737522186998E-3</v>
      </c>
      <c r="BV23" s="6">
        <v>-8969.0699999999906</v>
      </c>
      <c r="BW23" s="15">
        <f t="shared" si="11"/>
        <v>32</v>
      </c>
      <c r="BX23" s="7">
        <v>283.61</v>
      </c>
      <c r="BY23">
        <v>39</v>
      </c>
      <c r="BZ23" s="18">
        <v>1288412.8999999999</v>
      </c>
      <c r="CA23" s="18">
        <v>1320557.1100000001</v>
      </c>
      <c r="CB23" s="19">
        <f t="shared" si="12"/>
        <v>-32144.210000000196</v>
      </c>
      <c r="CC23" s="20">
        <f t="shared" si="13"/>
        <v>-2.4341400880420987</v>
      </c>
      <c r="CD23" s="27">
        <v>1.6</v>
      </c>
      <c r="CE23" s="16">
        <v>-6630.89</v>
      </c>
      <c r="CF23">
        <f t="shared" si="14"/>
        <v>16</v>
      </c>
      <c r="CG23" s="16">
        <f t="shared" si="15"/>
        <v>31</v>
      </c>
    </row>
    <row r="24" spans="1:85" x14ac:dyDescent="0.25">
      <c r="A24">
        <v>34</v>
      </c>
      <c r="B24">
        <v>2</v>
      </c>
      <c r="C24" t="s">
        <v>59</v>
      </c>
      <c r="D24" t="s">
        <v>232</v>
      </c>
      <c r="E24" t="s">
        <v>75</v>
      </c>
      <c r="F24" t="s">
        <v>115</v>
      </c>
      <c r="G24" t="s">
        <v>255</v>
      </c>
      <c r="H24" s="1">
        <v>5876</v>
      </c>
      <c r="I24" t="s">
        <v>154</v>
      </c>
      <c r="J24" t="s">
        <v>199</v>
      </c>
      <c r="K24" t="s">
        <v>212</v>
      </c>
      <c r="L24" t="s">
        <v>218</v>
      </c>
      <c r="M24" s="2">
        <v>46526</v>
      </c>
      <c r="N24" s="2">
        <v>41402</v>
      </c>
      <c r="O24" s="2">
        <v>45021</v>
      </c>
      <c r="P24" s="3">
        <v>72.39</v>
      </c>
      <c r="Q24" s="4">
        <v>45021</v>
      </c>
      <c r="R24" s="3">
        <v>99.26</v>
      </c>
      <c r="S24" s="5">
        <v>442749.08</v>
      </c>
      <c r="T24" s="5">
        <v>481288.18</v>
      </c>
      <c r="U24" s="5">
        <v>-38539.1</v>
      </c>
      <c r="V24" s="6">
        <v>-8.0074894006331192</v>
      </c>
      <c r="W24">
        <f t="shared" si="0"/>
        <v>32</v>
      </c>
      <c r="X24" s="7">
        <v>23058</v>
      </c>
      <c r="Y24" s="7">
        <v>25800</v>
      </c>
      <c r="Z24" s="7">
        <v>-2742</v>
      </c>
      <c r="AA24" s="7">
        <v>-10.6279069767442</v>
      </c>
      <c r="AB24">
        <f t="shared" si="1"/>
        <v>33</v>
      </c>
      <c r="AC24" s="6">
        <v>29.330384248417001</v>
      </c>
      <c r="AD24" s="6">
        <v>29.2209302325581</v>
      </c>
      <c r="AE24" s="7">
        <v>0.109454015858898</v>
      </c>
      <c r="AF24" s="8">
        <v>3.7457402960068401E-3</v>
      </c>
      <c r="AG24" s="15">
        <f t="shared" si="18"/>
        <v>16</v>
      </c>
      <c r="AH24" s="6">
        <v>1.60653556114151</v>
      </c>
      <c r="AI24" s="6">
        <v>1.6126807268868599</v>
      </c>
      <c r="AJ24" s="6">
        <v>-6.14516574534973E-3</v>
      </c>
      <c r="AK24" s="9">
        <v>-0.38105284219601598</v>
      </c>
      <c r="AL24" s="15">
        <f t="shared" si="2"/>
        <v>7</v>
      </c>
      <c r="AM24" s="6">
        <v>40.750030372756598</v>
      </c>
      <c r="AN24" s="9">
        <v>39.5861309425892</v>
      </c>
      <c r="AO24" s="6">
        <v>1.16389943016732</v>
      </c>
      <c r="AP24" s="6">
        <v>2.9401697070504098</v>
      </c>
      <c r="AQ24" s="15">
        <f t="shared" si="3"/>
        <v>32</v>
      </c>
      <c r="AR24" s="10">
        <v>0.96067961000000002</v>
      </c>
      <c r="AS24" s="10">
        <v>41.669994272940201</v>
      </c>
      <c r="AT24" s="10">
        <v>17.734371734756898</v>
      </c>
      <c r="AU24" s="10">
        <v>15.903505819122101</v>
      </c>
      <c r="AV24" s="10">
        <v>1.54171152110484</v>
      </c>
      <c r="AW24" s="10">
        <v>4.2038624330854599</v>
      </c>
      <c r="AX24" s="10">
        <v>-8637.5100000000093</v>
      </c>
      <c r="AY24" s="10">
        <v>-23869.71</v>
      </c>
      <c r="AZ24" s="10">
        <v>52038.069999999898</v>
      </c>
      <c r="BA24" s="10">
        <v>16196.2699999999</v>
      </c>
      <c r="BB24" s="10">
        <v>-50456.284380843797</v>
      </c>
      <c r="BC24" s="10">
        <v>-14.2488244788443</v>
      </c>
      <c r="BD24" s="11">
        <v>0.91743119266055095</v>
      </c>
      <c r="BE24" s="15">
        <f t="shared" si="4"/>
        <v>37</v>
      </c>
      <c r="BF24" s="11">
        <v>0.88251366120218599</v>
      </c>
      <c r="BG24" s="15">
        <f t="shared" si="5"/>
        <v>35</v>
      </c>
      <c r="BH24" s="12">
        <v>3.1198122421846599</v>
      </c>
      <c r="BI24" s="15">
        <f t="shared" si="6"/>
        <v>4</v>
      </c>
      <c r="BJ24" s="9">
        <v>3.3547219048678798</v>
      </c>
      <c r="BK24" s="75">
        <f t="shared" si="7"/>
        <v>5</v>
      </c>
      <c r="BL24" s="13">
        <v>55.049534230371101</v>
      </c>
      <c r="BM24" s="15">
        <f t="shared" si="8"/>
        <v>31</v>
      </c>
      <c r="BN24" s="13">
        <v>55.139938983950103</v>
      </c>
      <c r="BO24" s="14">
        <v>0.93556666666666699</v>
      </c>
      <c r="BP24" s="15">
        <f t="shared" si="9"/>
        <v>8</v>
      </c>
      <c r="BQ24" s="8">
        <v>-2.84124629559321E-3</v>
      </c>
      <c r="BR24" s="15">
        <f t="shared" si="10"/>
        <v>11</v>
      </c>
      <c r="BS24" s="8">
        <v>-5.5241679469244104E-3</v>
      </c>
      <c r="BT24" s="8">
        <v>-1.5852997368170699E-3</v>
      </c>
      <c r="BU24" s="8">
        <v>-2.84124629559321E-3</v>
      </c>
      <c r="BV24" s="6">
        <v>-701.89</v>
      </c>
      <c r="BW24" s="15">
        <f t="shared" si="11"/>
        <v>1</v>
      </c>
      <c r="BX24" s="7">
        <v>596.96</v>
      </c>
      <c r="BY24">
        <v>40</v>
      </c>
      <c r="BZ24" s="18">
        <v>990765.92</v>
      </c>
      <c r="CA24" s="18">
        <v>961727.83</v>
      </c>
      <c r="CB24" s="19">
        <f t="shared" si="12"/>
        <v>29038.090000000084</v>
      </c>
      <c r="CC24" s="20">
        <f t="shared" si="13"/>
        <v>3.0193667162569358</v>
      </c>
      <c r="CD24" s="27">
        <v>1.7</v>
      </c>
      <c r="CE24" s="16">
        <v>-3402.38</v>
      </c>
      <c r="CF24">
        <f t="shared" si="14"/>
        <v>9</v>
      </c>
      <c r="CG24" s="16">
        <f t="shared" si="15"/>
        <v>27</v>
      </c>
    </row>
    <row r="25" spans="1:85" x14ac:dyDescent="0.25">
      <c r="A25">
        <v>38</v>
      </c>
      <c r="B25">
        <v>4</v>
      </c>
      <c r="C25" t="s">
        <v>61</v>
      </c>
      <c r="D25" t="s">
        <v>234</v>
      </c>
      <c r="E25" t="s">
        <v>77</v>
      </c>
      <c r="F25" t="s">
        <v>117</v>
      </c>
      <c r="G25" t="s">
        <v>256</v>
      </c>
      <c r="H25" s="1">
        <v>6654</v>
      </c>
      <c r="I25" t="s">
        <v>156</v>
      </c>
      <c r="J25" t="s">
        <v>196</v>
      </c>
      <c r="K25" t="s">
        <v>212</v>
      </c>
      <c r="L25" t="s">
        <v>218</v>
      </c>
      <c r="M25" s="2">
        <v>45698</v>
      </c>
      <c r="N25" s="2">
        <v>42522</v>
      </c>
      <c r="O25" s="2">
        <v>45062</v>
      </c>
      <c r="P25" s="3">
        <v>86.03</v>
      </c>
      <c r="Q25" s="4">
        <v>45062</v>
      </c>
      <c r="R25" s="3">
        <v>97.63</v>
      </c>
      <c r="S25" s="5">
        <v>635310.02</v>
      </c>
      <c r="T25" s="5">
        <v>688048.8</v>
      </c>
      <c r="U25" s="5">
        <v>-52738.78</v>
      </c>
      <c r="V25" s="6">
        <v>-7.6649766702594704</v>
      </c>
      <c r="W25">
        <f t="shared" si="0"/>
        <v>31</v>
      </c>
      <c r="X25" s="7">
        <v>30820</v>
      </c>
      <c r="Y25" s="7">
        <v>33933</v>
      </c>
      <c r="Z25" s="7">
        <v>-3113</v>
      </c>
      <c r="AA25" s="7">
        <v>-9.1739604514779103</v>
      </c>
      <c r="AB25">
        <f t="shared" si="1"/>
        <v>29</v>
      </c>
      <c r="AC25" s="6">
        <v>31.236210253082401</v>
      </c>
      <c r="AD25" s="6">
        <v>30.630949223469798</v>
      </c>
      <c r="AE25" s="7">
        <v>0.60526102961263795</v>
      </c>
      <c r="AF25" s="8">
        <v>1.97597869134555E-2</v>
      </c>
      <c r="AG25" s="15">
        <f t="shared" si="18"/>
        <v>10</v>
      </c>
      <c r="AH25" s="6">
        <v>1.5650773865170899</v>
      </c>
      <c r="AI25" s="6">
        <v>1.6447950740812001</v>
      </c>
      <c r="AJ25" s="6">
        <v>-7.9717687564113501E-2</v>
      </c>
      <c r="AK25" s="9">
        <v>-4.8466638075654904</v>
      </c>
      <c r="AL25" s="15">
        <f t="shared" si="2"/>
        <v>32</v>
      </c>
      <c r="AM25" s="6">
        <v>42.165661379173002</v>
      </c>
      <c r="AN25" s="9">
        <v>40.2461862423959</v>
      </c>
      <c r="AO25" s="6">
        <v>1.9194751367771199</v>
      </c>
      <c r="AP25" s="6">
        <v>4.7693342301217196</v>
      </c>
      <c r="AQ25" s="15">
        <f t="shared" si="3"/>
        <v>24</v>
      </c>
      <c r="AR25" s="10">
        <v>1.35509484</v>
      </c>
      <c r="AS25" s="10">
        <v>42.119374578868303</v>
      </c>
      <c r="AT25" s="10">
        <v>14.6905317910722</v>
      </c>
      <c r="AU25" s="10">
        <v>7.3481018266223002</v>
      </c>
      <c r="AV25" s="10">
        <v>1.55250601844773</v>
      </c>
      <c r="AW25" s="10">
        <v>2.7960755269152799</v>
      </c>
      <c r="AX25" s="10">
        <v>59699.79</v>
      </c>
      <c r="AY25" s="10">
        <v>45958.239999999998</v>
      </c>
      <c r="AZ25" s="10">
        <v>224273.08</v>
      </c>
      <c r="BA25" s="10">
        <v>191770.03</v>
      </c>
      <c r="BB25" s="10">
        <v>9039.3190228012809</v>
      </c>
      <c r="BC25" s="10">
        <v>1.8382851068392101</v>
      </c>
      <c r="BD25" s="11">
        <v>0.963917525773196</v>
      </c>
      <c r="BE25" s="15">
        <f t="shared" si="4"/>
        <v>23</v>
      </c>
      <c r="BF25" s="11">
        <v>0.96537059538274606</v>
      </c>
      <c r="BG25" s="15">
        <f t="shared" si="5"/>
        <v>15</v>
      </c>
      <c r="BH25" s="12">
        <v>3.33910521354598</v>
      </c>
      <c r="BI25" s="15">
        <f t="shared" si="6"/>
        <v>3</v>
      </c>
      <c r="BJ25" s="9">
        <v>2.78878620237401</v>
      </c>
      <c r="BK25" s="75">
        <f t="shared" si="7"/>
        <v>10</v>
      </c>
      <c r="BL25" s="13">
        <v>64.236002908486498</v>
      </c>
      <c r="BM25" s="15">
        <f t="shared" si="8"/>
        <v>20</v>
      </c>
      <c r="BN25" s="13">
        <v>62.536078506830897</v>
      </c>
      <c r="BO25" s="14">
        <v>0.96153333333333302</v>
      </c>
      <c r="BP25" s="15">
        <f t="shared" si="9"/>
        <v>6</v>
      </c>
      <c r="BQ25" s="8">
        <v>-7.1980880663857797E-3</v>
      </c>
      <c r="BR25" s="15">
        <f t="shared" si="10"/>
        <v>33</v>
      </c>
      <c r="BS25" s="8">
        <v>-1.41065369289763E-2</v>
      </c>
      <c r="BT25" s="8">
        <v>-1.0552218269751199E-2</v>
      </c>
      <c r="BU25" s="8">
        <v>-7.1980880663857702E-3</v>
      </c>
      <c r="BV25" s="6">
        <v>-6703.9299999999903</v>
      </c>
      <c r="BW25" s="15">
        <f t="shared" si="11"/>
        <v>26</v>
      </c>
      <c r="BX25" s="7">
        <v>1253.54</v>
      </c>
      <c r="BY25">
        <v>45</v>
      </c>
      <c r="BZ25" s="18">
        <v>1417580.6</v>
      </c>
      <c r="CA25" s="18">
        <v>1321867.8999999999</v>
      </c>
      <c r="CB25" s="19">
        <f t="shared" si="12"/>
        <v>95712.700000000186</v>
      </c>
      <c r="CC25" s="20">
        <f t="shared" si="13"/>
        <v>7.2407159595902284</v>
      </c>
      <c r="CD25" s="27">
        <v>1.7</v>
      </c>
      <c r="CE25" s="16">
        <v>-5515.97</v>
      </c>
      <c r="CF25">
        <f t="shared" si="14"/>
        <v>3</v>
      </c>
      <c r="CG25" s="16">
        <f t="shared" si="15"/>
        <v>18</v>
      </c>
    </row>
    <row r="26" spans="1:85" x14ac:dyDescent="0.25">
      <c r="A26">
        <v>43</v>
      </c>
      <c r="B26">
        <v>1</v>
      </c>
      <c r="C26" t="s">
        <v>58</v>
      </c>
      <c r="D26" t="s">
        <v>231</v>
      </c>
      <c r="E26" t="s">
        <v>78</v>
      </c>
      <c r="F26" t="s">
        <v>118</v>
      </c>
      <c r="G26" t="s">
        <v>257</v>
      </c>
      <c r="H26" s="1">
        <v>9345</v>
      </c>
      <c r="I26" t="s">
        <v>157</v>
      </c>
      <c r="J26" t="s">
        <v>194</v>
      </c>
      <c r="K26" t="s">
        <v>212</v>
      </c>
      <c r="L26" t="s">
        <v>218</v>
      </c>
      <c r="M26" s="2">
        <v>46194</v>
      </c>
      <c r="N26" s="2">
        <v>43113</v>
      </c>
      <c r="O26" s="2">
        <v>44833</v>
      </c>
      <c r="P26" s="3">
        <v>85.8</v>
      </c>
      <c r="Q26" s="4">
        <v>44833</v>
      </c>
      <c r="R26" s="3">
        <v>99.05</v>
      </c>
      <c r="S26" s="5">
        <v>1285867.8799999999</v>
      </c>
      <c r="T26" s="5">
        <v>1284054.43</v>
      </c>
      <c r="U26" s="5">
        <v>1813.4500000000201</v>
      </c>
      <c r="V26" s="6">
        <v>0.14122843686627201</v>
      </c>
      <c r="W26">
        <f t="shared" si="0"/>
        <v>17</v>
      </c>
      <c r="X26" s="7">
        <v>52425</v>
      </c>
      <c r="Y26" s="7">
        <v>53028</v>
      </c>
      <c r="Z26" s="7">
        <v>-603</v>
      </c>
      <c r="AA26" s="7">
        <v>-1.13713509843856</v>
      </c>
      <c r="AB26">
        <f t="shared" si="1"/>
        <v>9</v>
      </c>
      <c r="AC26" s="6">
        <v>33.934191702432003</v>
      </c>
      <c r="AD26" s="6">
        <v>34.557215056196704</v>
      </c>
      <c r="AE26" s="7">
        <v>-0.62302335376467999</v>
      </c>
      <c r="AF26" s="8">
        <v>-1.8028748924111E-2</v>
      </c>
      <c r="AG26" s="15">
        <f t="shared" si="18"/>
        <v>22</v>
      </c>
      <c r="AH26" s="6">
        <v>1.6041034288926399</v>
      </c>
      <c r="AI26" s="6">
        <v>1.62308321964529</v>
      </c>
      <c r="AJ26" s="6">
        <v>-1.8979790752656999E-2</v>
      </c>
      <c r="AK26" s="9">
        <v>-1.1693664577965901</v>
      </c>
      <c r="AL26" s="15">
        <f t="shared" si="2"/>
        <v>8</v>
      </c>
      <c r="AM26" s="6">
        <v>45.059672705610303</v>
      </c>
      <c r="AN26" s="9">
        <v>43.171651481020703</v>
      </c>
      <c r="AO26" s="6">
        <v>1.88802122458956</v>
      </c>
      <c r="AP26" s="6">
        <v>4.37328932255366</v>
      </c>
      <c r="AQ26" s="15">
        <f t="shared" si="3"/>
        <v>28</v>
      </c>
      <c r="AR26" s="10">
        <v>2.7260385299999998</v>
      </c>
      <c r="AS26" s="10">
        <v>44.431755710392203</v>
      </c>
      <c r="AT26" s="10">
        <v>8.82905811444477</v>
      </c>
      <c r="AU26" s="10">
        <v>7.3015575332962701</v>
      </c>
      <c r="AV26" s="10">
        <v>1.5457339887007</v>
      </c>
      <c r="AW26" s="10">
        <v>2.1553780515828298</v>
      </c>
      <c r="AX26" s="10">
        <v>224565.21</v>
      </c>
      <c r="AY26" s="10">
        <v>208353.38</v>
      </c>
      <c r="AZ26" s="10">
        <v>687174.12</v>
      </c>
      <c r="BA26" s="10">
        <v>648980.42000000004</v>
      </c>
      <c r="BB26" s="10">
        <v>132352.35895871601</v>
      </c>
      <c r="BC26" s="10">
        <v>13.074901129055201</v>
      </c>
      <c r="BD26" s="11">
        <v>0.95912806539509499</v>
      </c>
      <c r="BE26" s="15">
        <f t="shared" si="4"/>
        <v>26</v>
      </c>
      <c r="BF26" s="11">
        <v>0.95177956371986205</v>
      </c>
      <c r="BG26" s="15">
        <f t="shared" si="5"/>
        <v>20</v>
      </c>
      <c r="BH26" s="12">
        <v>1.8734109759394599</v>
      </c>
      <c r="BI26" s="15">
        <f t="shared" si="6"/>
        <v>27</v>
      </c>
      <c r="BJ26" s="9">
        <v>2.23193264478672</v>
      </c>
      <c r="BK26" s="75">
        <f t="shared" si="7"/>
        <v>24</v>
      </c>
      <c r="BL26" s="13">
        <v>54.159640247330003</v>
      </c>
      <c r="BM26" s="15">
        <f t="shared" si="8"/>
        <v>33</v>
      </c>
      <c r="BN26" s="13">
        <v>50.935879945429697</v>
      </c>
      <c r="BO26" s="14">
        <v>0.68836666666666702</v>
      </c>
      <c r="BP26" s="15">
        <f t="shared" si="9"/>
        <v>38</v>
      </c>
      <c r="BQ26" s="8">
        <v>-3.57630532929114E-3</v>
      </c>
      <c r="BR26" s="15">
        <f t="shared" si="10"/>
        <v>18</v>
      </c>
      <c r="BS26" s="8">
        <v>-9.0226069034550199E-3</v>
      </c>
      <c r="BT26" s="8">
        <v>-7.4689477429049599E-3</v>
      </c>
      <c r="BU26" s="8">
        <v>-3.5763053292911301E-3</v>
      </c>
      <c r="BV26" s="6">
        <v>-9604.0799999999908</v>
      </c>
      <c r="BW26" s="15">
        <f t="shared" si="11"/>
        <v>33</v>
      </c>
      <c r="BX26" s="7">
        <v>4084.67</v>
      </c>
      <c r="BY26">
        <v>52</v>
      </c>
      <c r="BZ26" s="18">
        <v>2728620.49</v>
      </c>
      <c r="CA26" s="18">
        <v>2496615.52</v>
      </c>
      <c r="CB26" s="19">
        <f t="shared" si="12"/>
        <v>232004.9700000002</v>
      </c>
      <c r="CC26" s="20">
        <f t="shared" si="13"/>
        <v>9.2927792902609294</v>
      </c>
      <c r="CD26" s="27">
        <v>2.2000000000000002</v>
      </c>
      <c r="CE26" s="16">
        <v>-3528.45</v>
      </c>
      <c r="CF26">
        <f t="shared" si="14"/>
        <v>2</v>
      </c>
      <c r="CG26" s="16">
        <f t="shared" si="15"/>
        <v>30</v>
      </c>
    </row>
    <row r="27" spans="1:85" x14ac:dyDescent="0.25">
      <c r="A27">
        <v>45</v>
      </c>
      <c r="B27">
        <v>2</v>
      </c>
      <c r="C27" t="s">
        <v>59</v>
      </c>
      <c r="D27" t="s">
        <v>232</v>
      </c>
      <c r="E27" t="s">
        <v>79</v>
      </c>
      <c r="F27" t="s">
        <v>119</v>
      </c>
      <c r="G27" t="s">
        <v>258</v>
      </c>
      <c r="H27" s="1">
        <v>7986</v>
      </c>
      <c r="I27" t="s">
        <v>158</v>
      </c>
      <c r="J27" t="s">
        <v>185</v>
      </c>
      <c r="K27" t="s">
        <v>212</v>
      </c>
      <c r="L27" t="s">
        <v>218</v>
      </c>
      <c r="M27" s="2">
        <v>46662</v>
      </c>
      <c r="N27" s="2">
        <v>43671</v>
      </c>
      <c r="O27" s="2">
        <v>44951</v>
      </c>
      <c r="P27" s="3">
        <v>63.69</v>
      </c>
      <c r="Q27" s="4">
        <v>44951</v>
      </c>
      <c r="R27" s="3">
        <v>96.93</v>
      </c>
      <c r="S27" s="5">
        <v>434386.93</v>
      </c>
      <c r="T27" s="5">
        <v>535430.11</v>
      </c>
      <c r="U27" s="5">
        <v>-101043.18</v>
      </c>
      <c r="V27" s="6">
        <v>-18.8714041502074</v>
      </c>
      <c r="W27">
        <f t="shared" si="0"/>
        <v>40</v>
      </c>
      <c r="X27" s="7">
        <v>32085</v>
      </c>
      <c r="Y27" s="7">
        <v>39992</v>
      </c>
      <c r="Z27" s="7">
        <v>-7907</v>
      </c>
      <c r="AA27" s="7">
        <v>-19.771454290858198</v>
      </c>
      <c r="AB27">
        <f t="shared" si="1"/>
        <v>40</v>
      </c>
      <c r="AC27" s="6">
        <v>21.402524544179499</v>
      </c>
      <c r="AD27" s="6">
        <v>21.351770354070801</v>
      </c>
      <c r="AE27" s="7">
        <v>5.0754190108708699E-2</v>
      </c>
      <c r="AF27" s="8">
        <v>2.3770483321553801E-3</v>
      </c>
      <c r="AG27" s="15">
        <f t="shared" si="18"/>
        <v>17</v>
      </c>
      <c r="AH27" s="6">
        <v>1.4686180282510599</v>
      </c>
      <c r="AI27" s="6">
        <v>1.4671507202248499</v>
      </c>
      <c r="AJ27" s="6">
        <v>1.46730802620509E-3</v>
      </c>
      <c r="AK27" s="9">
        <v>0.100010721869136</v>
      </c>
      <c r="AL27" s="15">
        <f t="shared" si="2"/>
        <v>5</v>
      </c>
      <c r="AM27" s="6">
        <v>43.072576103123403</v>
      </c>
      <c r="AN27" s="9">
        <v>42.7386741698595</v>
      </c>
      <c r="AO27" s="6">
        <v>0.33390193326393097</v>
      </c>
      <c r="AP27" s="6">
        <v>0.78126413546868501</v>
      </c>
      <c r="AQ27" s="15">
        <f t="shared" si="3"/>
        <v>38</v>
      </c>
      <c r="AR27" s="10">
        <v>1.05895121</v>
      </c>
      <c r="AS27" s="10">
        <v>43.594173841905899</v>
      </c>
      <c r="AT27" s="10">
        <v>20.445024915992899</v>
      </c>
      <c r="AU27" s="10">
        <v>8.7718681422208906</v>
      </c>
      <c r="AV27" s="10">
        <v>1.5282331760891099</v>
      </c>
      <c r="AW27" s="10">
        <v>3.57095309274488</v>
      </c>
      <c r="AX27" s="10">
        <v>19989.54</v>
      </c>
      <c r="AY27" s="10">
        <v>13105.44</v>
      </c>
      <c r="AZ27" s="10">
        <v>164125.74</v>
      </c>
      <c r="BA27" s="10">
        <v>147190.59</v>
      </c>
      <c r="BB27" s="10">
        <v>-13416.9129217422</v>
      </c>
      <c r="BC27" s="10">
        <v>-3.79810271457323</v>
      </c>
      <c r="BD27" s="11">
        <v>0.94814814814814796</v>
      </c>
      <c r="BE27" s="15">
        <f t="shared" si="4"/>
        <v>31</v>
      </c>
      <c r="BF27" s="11">
        <v>0.84152139461172704</v>
      </c>
      <c r="BG27" s="15">
        <f t="shared" si="5"/>
        <v>37</v>
      </c>
      <c r="BH27" s="12">
        <v>2.2238997844617399</v>
      </c>
      <c r="BI27" s="15">
        <f t="shared" si="6"/>
        <v>21</v>
      </c>
      <c r="BJ27" s="9">
        <v>1.94420706000265</v>
      </c>
      <c r="BK27" s="75">
        <f t="shared" si="7"/>
        <v>28</v>
      </c>
      <c r="BL27" s="13">
        <v>55.031309159749497</v>
      </c>
      <c r="BM27" s="15">
        <f t="shared" si="8"/>
        <v>32</v>
      </c>
      <c r="BN27" s="13">
        <v>40.297458718819499</v>
      </c>
      <c r="BO27" s="14">
        <v>0.74473333333333303</v>
      </c>
      <c r="BP27" s="15">
        <f t="shared" si="9"/>
        <v>36</v>
      </c>
      <c r="BQ27" s="8">
        <v>-1.2581651591138301E-2</v>
      </c>
      <c r="BR27" s="15">
        <f t="shared" si="10"/>
        <v>39</v>
      </c>
      <c r="BS27" s="8">
        <v>-1.5929185925556599E-2</v>
      </c>
      <c r="BT27" s="8">
        <v>-1.6720806954297601E-2</v>
      </c>
      <c r="BU27" s="8">
        <v>-1.2581651591138301E-2</v>
      </c>
      <c r="BV27" s="6">
        <v>-7263.2999999999902</v>
      </c>
      <c r="BW27" s="15">
        <f t="shared" si="11"/>
        <v>27</v>
      </c>
      <c r="BX27" s="7">
        <v>1552.69</v>
      </c>
      <c r="BY27">
        <v>53</v>
      </c>
      <c r="BZ27" s="18">
        <v>1144999.1200000001</v>
      </c>
      <c r="CA27" s="18">
        <v>1314187.82</v>
      </c>
      <c r="CB27" s="19">
        <f t="shared" si="12"/>
        <v>-169188.69999999995</v>
      </c>
      <c r="CC27" s="20">
        <f t="shared" si="13"/>
        <v>-12.874012178868005</v>
      </c>
      <c r="CD27" s="27">
        <v>1.6</v>
      </c>
      <c r="CE27" s="16">
        <v>-7251.1</v>
      </c>
      <c r="CF27">
        <f t="shared" si="14"/>
        <v>17</v>
      </c>
      <c r="CG27" s="16">
        <f t="shared" si="15"/>
        <v>36</v>
      </c>
    </row>
    <row r="28" spans="1:85" x14ac:dyDescent="0.25">
      <c r="A28">
        <v>47</v>
      </c>
      <c r="B28">
        <v>3</v>
      </c>
      <c r="C28" t="s">
        <v>60</v>
      </c>
      <c r="D28" t="s">
        <v>233</v>
      </c>
      <c r="E28" t="s">
        <v>80</v>
      </c>
      <c r="F28" t="s">
        <v>120</v>
      </c>
      <c r="G28" t="s">
        <v>258</v>
      </c>
      <c r="H28" s="1">
        <v>5321</v>
      </c>
      <c r="I28" t="s">
        <v>159</v>
      </c>
      <c r="J28" t="s">
        <v>202</v>
      </c>
      <c r="K28" t="s">
        <v>212</v>
      </c>
      <c r="L28" t="s">
        <v>218</v>
      </c>
      <c r="M28" s="2">
        <v>45304</v>
      </c>
      <c r="N28" s="2">
        <v>36593</v>
      </c>
      <c r="O28" s="2">
        <v>45041</v>
      </c>
      <c r="P28" s="3">
        <v>77.06</v>
      </c>
      <c r="Q28" s="4">
        <v>45041</v>
      </c>
      <c r="R28" s="3">
        <v>98.3</v>
      </c>
      <c r="S28" s="5">
        <v>1246671.6100000001</v>
      </c>
      <c r="T28" s="5">
        <v>1248023.97</v>
      </c>
      <c r="U28" s="5">
        <v>-1352.3600000000099</v>
      </c>
      <c r="V28" s="6">
        <v>-0.108360098243843</v>
      </c>
      <c r="W28">
        <f t="shared" si="0"/>
        <v>20</v>
      </c>
      <c r="X28" s="7">
        <v>53581</v>
      </c>
      <c r="Y28" s="7">
        <v>54038</v>
      </c>
      <c r="Z28" s="7">
        <v>-457</v>
      </c>
      <c r="AA28" s="7">
        <v>-0.84570117324845495</v>
      </c>
      <c r="AB28">
        <f t="shared" si="1"/>
        <v>8</v>
      </c>
      <c r="AC28" s="6">
        <v>30.988596704055499</v>
      </c>
      <c r="AD28" s="6">
        <v>31.925681927532501</v>
      </c>
      <c r="AE28" s="7">
        <v>-0.93708522347693801</v>
      </c>
      <c r="AF28" s="8">
        <v>-2.9352081675311101E-2</v>
      </c>
      <c r="AG28" s="15">
        <f t="shared" si="18"/>
        <v>24</v>
      </c>
      <c r="AH28" s="6">
        <v>1.7068176343049899</v>
      </c>
      <c r="AI28" s="6">
        <v>1.7653025736146499</v>
      </c>
      <c r="AJ28" s="6">
        <v>-5.8484939309666702E-2</v>
      </c>
      <c r="AK28" s="9">
        <v>-3.31302634368862</v>
      </c>
      <c r="AL28" s="15">
        <f t="shared" si="2"/>
        <v>23</v>
      </c>
      <c r="AM28" s="6">
        <v>43.989823923782701</v>
      </c>
      <c r="AN28" s="9">
        <v>40.9792799211952</v>
      </c>
      <c r="AO28" s="6">
        <v>3.0105440025874799</v>
      </c>
      <c r="AP28" s="6">
        <v>7.3465029360615404</v>
      </c>
      <c r="AQ28" s="15">
        <f t="shared" si="3"/>
        <v>10</v>
      </c>
      <c r="AR28" s="10">
        <v>2.7590107800000001</v>
      </c>
      <c r="AS28" s="10">
        <v>43.050975648271397</v>
      </c>
      <c r="AT28" s="10">
        <v>9.2461111511850298</v>
      </c>
      <c r="AU28" s="10">
        <v>7.0344259866144503</v>
      </c>
      <c r="AV28" s="10">
        <v>1.5171111297400699</v>
      </c>
      <c r="AW28" s="10">
        <v>1.2799064609769899</v>
      </c>
      <c r="AX28" s="10">
        <v>224605.3</v>
      </c>
      <c r="AY28" s="10">
        <v>224122.82</v>
      </c>
      <c r="AZ28" s="10">
        <v>617817.43000000005</v>
      </c>
      <c r="BA28" s="10">
        <v>628864.5</v>
      </c>
      <c r="BB28" s="10">
        <v>147099.264221688</v>
      </c>
      <c r="BC28" s="10">
        <v>14.3388093583558</v>
      </c>
      <c r="BD28" s="11">
        <v>0.96209912536443198</v>
      </c>
      <c r="BE28" s="15">
        <f t="shared" si="4"/>
        <v>24</v>
      </c>
      <c r="BF28" s="11">
        <v>0.90284757118928005</v>
      </c>
      <c r="BG28" s="15">
        <f t="shared" si="5"/>
        <v>32</v>
      </c>
      <c r="BH28" s="12">
        <v>1.7325845737354999</v>
      </c>
      <c r="BI28" s="15">
        <f t="shared" si="6"/>
        <v>31</v>
      </c>
      <c r="BJ28" s="9">
        <v>2.4027262873805202</v>
      </c>
      <c r="BK28" s="75">
        <f t="shared" si="7"/>
        <v>19</v>
      </c>
      <c r="BL28" s="13">
        <v>59.033967718622002</v>
      </c>
      <c r="BM28" s="15">
        <f t="shared" si="8"/>
        <v>25</v>
      </c>
      <c r="BN28" s="13">
        <v>62.4623232089033</v>
      </c>
      <c r="BO28" s="14">
        <v>0.88423333333333298</v>
      </c>
      <c r="BP28" s="15">
        <f t="shared" si="9"/>
        <v>16</v>
      </c>
      <c r="BQ28" s="8">
        <v>-3.2822618087945E-3</v>
      </c>
      <c r="BR28" s="15">
        <f t="shared" si="10"/>
        <v>17</v>
      </c>
      <c r="BS28" s="8">
        <v>-2.8276430163219099E-3</v>
      </c>
      <c r="BT28" s="8">
        <v>-7.0575522290107998E-3</v>
      </c>
      <c r="BU28" s="8">
        <v>-3.2822618087945E-3</v>
      </c>
      <c r="BV28" s="6">
        <v>-8798.4499999999898</v>
      </c>
      <c r="BW28" s="15">
        <f t="shared" si="11"/>
        <v>30</v>
      </c>
      <c r="BX28" s="7">
        <v>731.44</v>
      </c>
      <c r="BY28">
        <v>59</v>
      </c>
      <c r="BZ28" s="18">
        <v>2774900.52</v>
      </c>
      <c r="CA28" s="18">
        <v>2650124.4</v>
      </c>
      <c r="CB28" s="19">
        <f t="shared" si="12"/>
        <v>124776.12000000011</v>
      </c>
      <c r="CC28" s="20">
        <f t="shared" si="13"/>
        <v>4.7083118060420146</v>
      </c>
      <c r="CD28" s="27">
        <v>2.2999999999999998</v>
      </c>
      <c r="CE28" s="16">
        <v>-7072.52</v>
      </c>
      <c r="CF28">
        <f t="shared" si="14"/>
        <v>4</v>
      </c>
      <c r="CG28" s="16">
        <f t="shared" si="15"/>
        <v>19</v>
      </c>
    </row>
    <row r="29" spans="1:85" x14ac:dyDescent="0.25">
      <c r="A29">
        <v>49</v>
      </c>
      <c r="B29">
        <v>4</v>
      </c>
      <c r="C29" t="s">
        <v>61</v>
      </c>
      <c r="D29" t="s">
        <v>234</v>
      </c>
      <c r="E29" t="s">
        <v>81</v>
      </c>
      <c r="F29" t="s">
        <v>121</v>
      </c>
      <c r="G29" t="s">
        <v>253</v>
      </c>
      <c r="H29" s="1">
        <v>8765</v>
      </c>
      <c r="I29" t="s">
        <v>160</v>
      </c>
      <c r="J29" t="s">
        <v>183</v>
      </c>
      <c r="K29" t="s">
        <v>212</v>
      </c>
      <c r="L29" t="s">
        <v>218</v>
      </c>
      <c r="M29" s="2">
        <v>45801</v>
      </c>
      <c r="N29" s="2">
        <v>37518</v>
      </c>
      <c r="O29" s="2">
        <v>44965</v>
      </c>
      <c r="P29" s="3">
        <v>91.52</v>
      </c>
      <c r="Q29" s="4">
        <v>44965</v>
      </c>
      <c r="R29" s="3">
        <v>99.29</v>
      </c>
      <c r="S29" s="5">
        <v>784490.11</v>
      </c>
      <c r="T29" s="5">
        <v>744911.84</v>
      </c>
      <c r="U29" s="5">
        <v>39578.269999999997</v>
      </c>
      <c r="V29" s="6">
        <v>5.3131481975102401</v>
      </c>
      <c r="W29">
        <f t="shared" si="0"/>
        <v>9</v>
      </c>
      <c r="X29" s="7">
        <v>33409</v>
      </c>
      <c r="Y29" s="7">
        <v>34216</v>
      </c>
      <c r="Z29" s="7">
        <v>-807</v>
      </c>
      <c r="AA29" s="7">
        <v>-2.3585457096095399</v>
      </c>
      <c r="AB29">
        <f t="shared" si="1"/>
        <v>12</v>
      </c>
      <c r="AC29" s="6">
        <v>32.973150947349502</v>
      </c>
      <c r="AD29" s="6">
        <v>31.236848258124901</v>
      </c>
      <c r="AE29" s="7">
        <v>1.73630268922466</v>
      </c>
      <c r="AF29" s="8">
        <v>5.5585079354894297E-2</v>
      </c>
      <c r="AG29" s="15">
        <f t="shared" si="18"/>
        <v>4</v>
      </c>
      <c r="AH29" s="6">
        <v>1.67066085693537</v>
      </c>
      <c r="AI29" s="6">
        <v>1.7309131736526899</v>
      </c>
      <c r="AJ29" s="6">
        <v>-6.0252316717327899E-2</v>
      </c>
      <c r="AK29" s="9">
        <v>-3.4809554652691901</v>
      </c>
      <c r="AL29" s="15">
        <f t="shared" si="2"/>
        <v>26</v>
      </c>
      <c r="AM29" s="6">
        <v>42.626065529232797</v>
      </c>
      <c r="AN29" s="9">
        <v>40.265504864864901</v>
      </c>
      <c r="AO29" s="6">
        <v>2.36056066436793</v>
      </c>
      <c r="AP29" s="6">
        <v>5.8624886793055602</v>
      </c>
      <c r="AQ29" s="15">
        <f t="shared" si="3"/>
        <v>19</v>
      </c>
      <c r="AR29" s="10">
        <v>1.6380308800000001</v>
      </c>
      <c r="AS29" s="10">
        <v>43.126063941366503</v>
      </c>
      <c r="AT29" s="10">
        <v>10.976232748450499</v>
      </c>
      <c r="AU29" s="10">
        <v>11.400480980133301</v>
      </c>
      <c r="AV29" s="10">
        <v>1.5422656634276</v>
      </c>
      <c r="AW29" s="10">
        <v>3.1047813845980201</v>
      </c>
      <c r="AX29" s="10">
        <v>78845.930000000095</v>
      </c>
      <c r="AY29" s="10">
        <v>76626.280000000101</v>
      </c>
      <c r="AZ29" s="10">
        <v>233010.09</v>
      </c>
      <c r="BA29" s="10">
        <v>228701.57</v>
      </c>
      <c r="BB29" s="10">
        <v>29316.539867964901</v>
      </c>
      <c r="BC29" s="10">
        <v>4.65252057324372</v>
      </c>
      <c r="BD29" s="11">
        <v>0.97701149425287404</v>
      </c>
      <c r="BE29" s="15">
        <f t="shared" si="4"/>
        <v>13</v>
      </c>
      <c r="BF29" s="11">
        <v>0.96823529411764697</v>
      </c>
      <c r="BG29" s="15">
        <f t="shared" si="5"/>
        <v>12</v>
      </c>
      <c r="BH29" s="12">
        <v>2.4597607737846401</v>
      </c>
      <c r="BI29" s="15">
        <f t="shared" si="6"/>
        <v>14</v>
      </c>
      <c r="BJ29" s="9">
        <v>2.7840784488000598</v>
      </c>
      <c r="BK29" s="75">
        <f t="shared" si="7"/>
        <v>11</v>
      </c>
      <c r="BL29" s="13">
        <v>87.336601307189497</v>
      </c>
      <c r="BM29" s="15">
        <f t="shared" si="8"/>
        <v>4</v>
      </c>
      <c r="BN29" s="13">
        <v>79.921407185628794</v>
      </c>
      <c r="BO29" s="14">
        <v>0.84799999999999998</v>
      </c>
      <c r="BP29" s="15">
        <f t="shared" si="9"/>
        <v>21</v>
      </c>
      <c r="BQ29" s="8">
        <v>-3.21118901413918E-3</v>
      </c>
      <c r="BR29" s="15">
        <f t="shared" si="10"/>
        <v>15</v>
      </c>
      <c r="BS29" s="8">
        <v>-3.9976259337191396E-3</v>
      </c>
      <c r="BT29" s="8">
        <v>-6.8140055965778797E-3</v>
      </c>
      <c r="BU29" s="8">
        <v>-3.21118901413918E-3</v>
      </c>
      <c r="BV29" s="6">
        <v>-5345.52</v>
      </c>
      <c r="BW29" s="15">
        <f t="shared" si="11"/>
        <v>19</v>
      </c>
      <c r="BX29" s="7">
        <v>4576.82</v>
      </c>
      <c r="BY29">
        <v>66</v>
      </c>
      <c r="BZ29" s="18">
        <v>1607062.05</v>
      </c>
      <c r="CA29" s="18">
        <v>1520314.97</v>
      </c>
      <c r="CB29" s="19">
        <f t="shared" si="12"/>
        <v>86747.080000000075</v>
      </c>
      <c r="CC29" s="20">
        <f t="shared" si="13"/>
        <v>5.7058623845557532</v>
      </c>
      <c r="CD29" s="27">
        <v>1.7</v>
      </c>
      <c r="CE29" s="16">
        <v>-2436.58</v>
      </c>
      <c r="CF29">
        <f t="shared" si="14"/>
        <v>3</v>
      </c>
      <c r="CG29" s="16">
        <f t="shared" si="15"/>
        <v>6</v>
      </c>
    </row>
    <row r="30" spans="1:85" x14ac:dyDescent="0.25">
      <c r="A30">
        <v>51</v>
      </c>
      <c r="B30">
        <v>1</v>
      </c>
      <c r="C30" t="s">
        <v>58</v>
      </c>
      <c r="D30" t="s">
        <v>231</v>
      </c>
      <c r="E30" t="s">
        <v>82</v>
      </c>
      <c r="F30" t="s">
        <v>122</v>
      </c>
      <c r="G30" t="s">
        <v>259</v>
      </c>
      <c r="H30" s="1">
        <v>6453</v>
      </c>
      <c r="I30" t="s">
        <v>161</v>
      </c>
      <c r="J30" t="s">
        <v>195</v>
      </c>
      <c r="K30" t="s">
        <v>212</v>
      </c>
      <c r="L30" t="s">
        <v>218</v>
      </c>
      <c r="M30" s="2">
        <v>46270</v>
      </c>
      <c r="N30" s="2">
        <v>38108</v>
      </c>
      <c r="O30" s="2">
        <v>44833</v>
      </c>
      <c r="P30" s="3">
        <v>93.45</v>
      </c>
      <c r="Q30" s="4">
        <v>44833</v>
      </c>
      <c r="R30" s="3">
        <v>99.72</v>
      </c>
      <c r="S30" s="5">
        <v>839765.34</v>
      </c>
      <c r="T30" s="5">
        <v>817326.47</v>
      </c>
      <c r="U30" s="5">
        <v>22438.87</v>
      </c>
      <c r="V30" s="6">
        <v>2.7453986654807099</v>
      </c>
      <c r="W30">
        <f t="shared" si="0"/>
        <v>13</v>
      </c>
      <c r="X30" s="7">
        <v>44032</v>
      </c>
      <c r="Y30" s="7">
        <v>40792</v>
      </c>
      <c r="Z30" s="7">
        <v>3240</v>
      </c>
      <c r="AA30" s="7">
        <v>7.9427338693861502</v>
      </c>
      <c r="AB30">
        <f t="shared" si="1"/>
        <v>3</v>
      </c>
      <c r="AC30" s="6">
        <v>29.022074854651201</v>
      </c>
      <c r="AD30" s="6">
        <v>30.140713865463798</v>
      </c>
      <c r="AE30" s="7">
        <v>-1.11863901081265</v>
      </c>
      <c r="AF30" s="8">
        <v>-3.7113885749548201E-2</v>
      </c>
      <c r="AG30" s="15">
        <f t="shared" si="18"/>
        <v>25</v>
      </c>
      <c r="AH30" s="6">
        <v>1.56835433132483</v>
      </c>
      <c r="AI30" s="6">
        <v>1.6611630744204999</v>
      </c>
      <c r="AJ30" s="6">
        <v>-9.2808743095666293E-2</v>
      </c>
      <c r="AK30" s="9">
        <v>-5.5869736406248398</v>
      </c>
      <c r="AL30" s="15">
        <f t="shared" si="2"/>
        <v>37</v>
      </c>
      <c r="AM30" s="6">
        <v>41.900276419519003</v>
      </c>
      <c r="AN30" s="9">
        <v>40.017943106149602</v>
      </c>
      <c r="AO30" s="6">
        <v>1.88233331336941</v>
      </c>
      <c r="AP30" s="6">
        <v>4.7037232982625401</v>
      </c>
      <c r="AQ30" s="15">
        <f t="shared" si="3"/>
        <v>25</v>
      </c>
      <c r="AR30" s="10">
        <v>1.70716015</v>
      </c>
      <c r="AS30" s="10">
        <v>44.729783498106798</v>
      </c>
      <c r="AT30" s="10">
        <v>11.224011458278699</v>
      </c>
      <c r="AU30" s="10">
        <v>13.577045920561501</v>
      </c>
      <c r="AV30" s="10">
        <v>1.5517688272671399</v>
      </c>
      <c r="AW30" s="10">
        <v>3.3942988824707299</v>
      </c>
      <c r="AX30" s="10">
        <v>79437.03</v>
      </c>
      <c r="AY30" s="10">
        <v>59285.63</v>
      </c>
      <c r="AZ30" s="10">
        <v>235546.05</v>
      </c>
      <c r="BA30" s="10">
        <v>188100.78</v>
      </c>
      <c r="BB30" s="10">
        <v>9101.3727364260103</v>
      </c>
      <c r="BC30" s="10">
        <v>1.36165019925733</v>
      </c>
      <c r="BD30" s="11">
        <v>0.95904436860068298</v>
      </c>
      <c r="BE30" s="15">
        <f t="shared" si="4"/>
        <v>27</v>
      </c>
      <c r="BF30" s="11">
        <v>0.93413516609392899</v>
      </c>
      <c r="BG30" s="15">
        <f t="shared" si="5"/>
        <v>24</v>
      </c>
      <c r="BH30" s="12">
        <v>2.1563369119282698</v>
      </c>
      <c r="BI30" s="15">
        <f t="shared" si="6"/>
        <v>22</v>
      </c>
      <c r="BJ30" s="9">
        <v>2.5415498900947102</v>
      </c>
      <c r="BK30" s="75">
        <f t="shared" si="7"/>
        <v>17</v>
      </c>
      <c r="BL30" s="13">
        <v>70.240237890288796</v>
      </c>
      <c r="BM30" s="15">
        <f t="shared" si="8"/>
        <v>15</v>
      </c>
      <c r="BN30" s="13">
        <v>70.020333468889802</v>
      </c>
      <c r="BO30" s="14">
        <v>0.61903333333333299</v>
      </c>
      <c r="BP30" s="15">
        <f t="shared" si="9"/>
        <v>40</v>
      </c>
      <c r="BQ30" s="8">
        <v>-7.03779740689637E-3</v>
      </c>
      <c r="BR30" s="15">
        <f t="shared" si="10"/>
        <v>32</v>
      </c>
      <c r="BS30" s="8">
        <v>-8.1659220093358697E-3</v>
      </c>
      <c r="BT30" s="8">
        <v>-7.3833840296385596E-3</v>
      </c>
      <c r="BU30" s="8">
        <v>-7.0377974068963596E-3</v>
      </c>
      <c r="BV30" s="6">
        <v>-6200.3099999999904</v>
      </c>
      <c r="BW30" s="15">
        <f t="shared" si="11"/>
        <v>25</v>
      </c>
      <c r="BX30" s="7">
        <v>2654.52</v>
      </c>
      <c r="BY30">
        <v>67</v>
      </c>
      <c r="BZ30" s="18">
        <v>1684487.25</v>
      </c>
      <c r="CA30" s="18">
        <v>1688728.8</v>
      </c>
      <c r="CB30" s="19">
        <f t="shared" si="12"/>
        <v>-4241.5500000000466</v>
      </c>
      <c r="CC30" s="20">
        <f t="shared" si="13"/>
        <v>-0.25116821599774025</v>
      </c>
      <c r="CD30" s="27">
        <v>1.9</v>
      </c>
      <c r="CE30" s="16">
        <v>-3314.87</v>
      </c>
      <c r="CF30">
        <f t="shared" si="14"/>
        <v>8</v>
      </c>
      <c r="CG30" s="16">
        <f t="shared" si="15"/>
        <v>11</v>
      </c>
    </row>
    <row r="31" spans="1:85" x14ac:dyDescent="0.25">
      <c r="A31">
        <v>53</v>
      </c>
      <c r="B31">
        <v>2</v>
      </c>
      <c r="C31" t="s">
        <v>59</v>
      </c>
      <c r="D31" t="s">
        <v>232</v>
      </c>
      <c r="E31" t="s">
        <v>83</v>
      </c>
      <c r="F31" t="s">
        <v>123</v>
      </c>
      <c r="G31" t="s">
        <v>260</v>
      </c>
      <c r="H31" s="1">
        <v>9012</v>
      </c>
      <c r="I31" t="s">
        <v>162</v>
      </c>
      <c r="J31" t="s">
        <v>191</v>
      </c>
      <c r="K31" t="s">
        <v>212</v>
      </c>
      <c r="L31" t="s">
        <v>218</v>
      </c>
      <c r="M31" s="2">
        <v>46737</v>
      </c>
      <c r="N31" s="2">
        <v>39033</v>
      </c>
      <c r="O31" s="2">
        <v>45082</v>
      </c>
      <c r="P31" s="3">
        <v>84.62</v>
      </c>
      <c r="Q31" s="4">
        <v>45082</v>
      </c>
      <c r="R31" s="3">
        <v>99.73</v>
      </c>
      <c r="S31" s="5">
        <v>1333376.72</v>
      </c>
      <c r="T31" s="5">
        <v>1369390.14</v>
      </c>
      <c r="U31" s="5">
        <v>-36013.42</v>
      </c>
      <c r="V31" s="6">
        <v>-2.6298874913763002</v>
      </c>
      <c r="W31">
        <f t="shared" si="0"/>
        <v>24</v>
      </c>
      <c r="X31" s="7">
        <v>61242</v>
      </c>
      <c r="Y31" s="7">
        <v>64640</v>
      </c>
      <c r="Z31" s="7">
        <v>-3398</v>
      </c>
      <c r="AA31" s="7">
        <v>-5.2568069306930703</v>
      </c>
      <c r="AB31">
        <f t="shared" si="1"/>
        <v>22</v>
      </c>
      <c r="AC31" s="6">
        <v>29.0323634107312</v>
      </c>
      <c r="AD31" s="6">
        <v>28.756188118811899</v>
      </c>
      <c r="AE31" s="7">
        <v>0.276175291919319</v>
      </c>
      <c r="AF31" s="8">
        <v>9.60402994924941E-3</v>
      </c>
      <c r="AG31" s="15">
        <f t="shared" si="18"/>
        <v>14</v>
      </c>
      <c r="AH31" s="6">
        <v>1.6958942632170999</v>
      </c>
      <c r="AI31" s="6">
        <v>1.73967075532602</v>
      </c>
      <c r="AJ31" s="6">
        <v>-4.3776492108918999E-2</v>
      </c>
      <c r="AK31" s="9">
        <v>-2.51636650066669</v>
      </c>
      <c r="AL31" s="15">
        <f t="shared" si="2"/>
        <v>16</v>
      </c>
      <c r="AM31" s="6">
        <v>44.220366796006999</v>
      </c>
      <c r="AN31" s="9">
        <v>42.347470080712498</v>
      </c>
      <c r="AO31" s="6">
        <v>1.87289671529452</v>
      </c>
      <c r="AP31" s="6">
        <v>4.42268856138244</v>
      </c>
      <c r="AQ31" s="15">
        <f t="shared" si="3"/>
        <v>27</v>
      </c>
      <c r="AR31" s="10">
        <v>2.8676390999999999</v>
      </c>
      <c r="AS31" s="10">
        <v>43.198900175296203</v>
      </c>
      <c r="AT31" s="10">
        <v>9.8989543072471609</v>
      </c>
      <c r="AU31" s="10">
        <v>7.8142554071272796</v>
      </c>
      <c r="AV31" s="10">
        <v>1.5411166579562201</v>
      </c>
      <c r="AW31" s="10">
        <v>3.1624827418156398</v>
      </c>
      <c r="AX31" s="10">
        <v>191274.16</v>
      </c>
      <c r="AY31" s="10">
        <v>166685.71</v>
      </c>
      <c r="AZ31" s="10">
        <v>565593.75</v>
      </c>
      <c r="BA31" s="10">
        <v>506725.27</v>
      </c>
      <c r="BB31" s="10">
        <v>85391.612264435302</v>
      </c>
      <c r="BC31" s="10">
        <v>7.8864644913385797</v>
      </c>
      <c r="BD31" s="11">
        <v>0.97413793103448298</v>
      </c>
      <c r="BE31" s="15">
        <f t="shared" si="4"/>
        <v>15</v>
      </c>
      <c r="BF31" s="11">
        <v>0.93818601964182602</v>
      </c>
      <c r="BG31" s="15">
        <f t="shared" si="5"/>
        <v>23</v>
      </c>
      <c r="BH31" s="12">
        <v>2.05255495986161</v>
      </c>
      <c r="BI31" s="15">
        <f t="shared" si="6"/>
        <v>25</v>
      </c>
      <c r="BJ31" s="9">
        <v>2.2067991522123802</v>
      </c>
      <c r="BK31" s="75">
        <f t="shared" si="7"/>
        <v>25</v>
      </c>
      <c r="BL31" s="13">
        <v>55.7311586051744</v>
      </c>
      <c r="BM31" s="15">
        <f t="shared" si="8"/>
        <v>30</v>
      </c>
      <c r="BN31" s="13">
        <v>47.552184204863401</v>
      </c>
      <c r="BO31" s="14">
        <v>0.88626666666666698</v>
      </c>
      <c r="BP31" s="15">
        <f t="shared" si="9"/>
        <v>15</v>
      </c>
      <c r="BQ31" s="8">
        <v>-3.1674359011818298E-3</v>
      </c>
      <c r="BR31" s="15">
        <f t="shared" si="10"/>
        <v>14</v>
      </c>
      <c r="BS31" s="8">
        <v>-4.5787506191913296E-3</v>
      </c>
      <c r="BT31" s="8">
        <v>-2.5434672355761499E-3</v>
      </c>
      <c r="BU31" s="8">
        <v>-3.1674359011818198E-3</v>
      </c>
      <c r="BV31" s="6">
        <v>-3391.4</v>
      </c>
      <c r="BW31" s="15">
        <f t="shared" si="11"/>
        <v>10</v>
      </c>
      <c r="BX31" s="7">
        <v>2593.33</v>
      </c>
      <c r="BY31">
        <v>68</v>
      </c>
      <c r="BZ31" s="18">
        <v>2902979.03</v>
      </c>
      <c r="CA31" s="18">
        <v>2721954.57</v>
      </c>
      <c r="CB31" s="19">
        <f t="shared" si="12"/>
        <v>181024.45999999996</v>
      </c>
      <c r="CC31" s="20">
        <f t="shared" si="13"/>
        <v>6.6505320108997985</v>
      </c>
      <c r="CD31" s="27">
        <v>2.2999999999999998</v>
      </c>
      <c r="CE31" s="16">
        <v>-7438.73</v>
      </c>
      <c r="CF31">
        <f t="shared" si="14"/>
        <v>2</v>
      </c>
      <c r="CG31" s="16">
        <f t="shared" si="15"/>
        <v>33</v>
      </c>
    </row>
    <row r="32" spans="1:85" x14ac:dyDescent="0.25">
      <c r="A32">
        <v>58</v>
      </c>
      <c r="B32">
        <v>4</v>
      </c>
      <c r="C32" t="s">
        <v>61</v>
      </c>
      <c r="D32" t="s">
        <v>234</v>
      </c>
      <c r="E32" t="s">
        <v>85</v>
      </c>
      <c r="F32" t="s">
        <v>125</v>
      </c>
      <c r="G32" t="s">
        <v>261</v>
      </c>
      <c r="H32" s="1">
        <v>5987</v>
      </c>
      <c r="I32" t="s">
        <v>164</v>
      </c>
      <c r="J32" t="s">
        <v>195</v>
      </c>
      <c r="K32" t="s">
        <v>212</v>
      </c>
      <c r="L32" t="s">
        <v>218</v>
      </c>
      <c r="M32" s="2">
        <v>45820</v>
      </c>
      <c r="N32" s="2">
        <v>40548</v>
      </c>
      <c r="O32" s="2">
        <v>45042</v>
      </c>
      <c r="P32" s="3">
        <v>96.99</v>
      </c>
      <c r="Q32" s="4">
        <v>45042</v>
      </c>
      <c r="R32" s="3">
        <v>99.59</v>
      </c>
      <c r="S32" s="5">
        <v>741717.32</v>
      </c>
      <c r="T32" s="5">
        <v>650326.65</v>
      </c>
      <c r="U32" s="5">
        <v>91390.67</v>
      </c>
      <c r="V32" s="6">
        <v>14.0530408833775</v>
      </c>
      <c r="W32">
        <f t="shared" si="0"/>
        <v>2</v>
      </c>
      <c r="X32" s="7">
        <v>37094</v>
      </c>
      <c r="Y32" s="7">
        <v>36322</v>
      </c>
      <c r="Z32" s="7">
        <v>772</v>
      </c>
      <c r="AA32" s="7">
        <v>2.1254336214966099</v>
      </c>
      <c r="AB32">
        <f t="shared" si="1"/>
        <v>6</v>
      </c>
      <c r="AC32" s="6">
        <v>28.4169946622095</v>
      </c>
      <c r="AD32" s="6">
        <v>26.287098728043599</v>
      </c>
      <c r="AE32" s="7">
        <v>2.1298959341659098</v>
      </c>
      <c r="AF32" s="8">
        <v>8.1024382196034903E-2</v>
      </c>
      <c r="AG32" s="15">
        <f t="shared" si="18"/>
        <v>2</v>
      </c>
      <c r="AH32" s="6">
        <v>1.62565221515985</v>
      </c>
      <c r="AI32" s="6">
        <v>1.68527440301634</v>
      </c>
      <c r="AJ32" s="6">
        <v>-5.9622187856486403E-2</v>
      </c>
      <c r="AK32" s="9">
        <v>-3.5378326372116899</v>
      </c>
      <c r="AL32" s="15">
        <f t="shared" si="2"/>
        <v>27</v>
      </c>
      <c r="AM32" s="6">
        <v>43.2841573295985</v>
      </c>
      <c r="AN32" s="9">
        <v>40.415552172021599</v>
      </c>
      <c r="AO32" s="6">
        <v>2.8686051575768499</v>
      </c>
      <c r="AP32" s="6">
        <v>7.0977754933723096</v>
      </c>
      <c r="AQ32" s="15">
        <f t="shared" si="3"/>
        <v>13</v>
      </c>
      <c r="AR32" s="10">
        <v>1.45569474</v>
      </c>
      <c r="AS32" s="10">
        <v>42.068173566082002</v>
      </c>
      <c r="AT32" s="10">
        <v>19.203118083877602</v>
      </c>
      <c r="AU32" s="10">
        <v>10.667805928580799</v>
      </c>
      <c r="AV32" s="10">
        <v>1.5590729281998099</v>
      </c>
      <c r="AW32" s="10">
        <v>3.5485592600697</v>
      </c>
      <c r="AX32" s="10">
        <v>15443.79</v>
      </c>
      <c r="AY32" s="10">
        <v>16286.99</v>
      </c>
      <c r="AZ32" s="10">
        <v>53564.95</v>
      </c>
      <c r="BA32" s="10">
        <v>55473.039999999899</v>
      </c>
      <c r="BB32" s="10">
        <v>-27322.959809181</v>
      </c>
      <c r="BC32" s="10">
        <v>-4.7040108037944401</v>
      </c>
      <c r="BD32" s="11">
        <v>0.98666666666666702</v>
      </c>
      <c r="BE32" s="15">
        <f t="shared" si="4"/>
        <v>6</v>
      </c>
      <c r="BF32" s="11">
        <v>0.98249708284714099</v>
      </c>
      <c r="BG32" s="15">
        <f t="shared" si="5"/>
        <v>4</v>
      </c>
      <c r="BH32" s="12">
        <v>2.4515862727865101</v>
      </c>
      <c r="BI32" s="15">
        <f t="shared" si="6"/>
        <v>15</v>
      </c>
      <c r="BJ32" s="9">
        <v>1.6824452757702599</v>
      </c>
      <c r="BK32" s="75">
        <f t="shared" si="7"/>
        <v>32</v>
      </c>
      <c r="BL32" s="13">
        <v>79.574992884925507</v>
      </c>
      <c r="BM32" s="15">
        <f t="shared" si="8"/>
        <v>9</v>
      </c>
      <c r="BN32" s="13">
        <v>67.679095098449906</v>
      </c>
      <c r="BO32" s="14">
        <v>0.98707500000000004</v>
      </c>
      <c r="BP32" s="15">
        <f t="shared" si="9"/>
        <v>3</v>
      </c>
      <c r="BQ32" s="8">
        <v>-5.3716075956121703E-3</v>
      </c>
      <c r="BR32" s="15">
        <f t="shared" si="10"/>
        <v>25</v>
      </c>
      <c r="BS32" s="8">
        <v>-3.4463175798878699E-3</v>
      </c>
      <c r="BT32" s="8">
        <v>-8.12868978170821E-3</v>
      </c>
      <c r="BU32" s="8">
        <v>-5.3716075956121599E-3</v>
      </c>
      <c r="BV32" s="6">
        <v>-6029.19</v>
      </c>
      <c r="BW32" s="15">
        <f t="shared" si="11"/>
        <v>23</v>
      </c>
      <c r="BX32" s="7">
        <v>2082.7600000000002</v>
      </c>
      <c r="BY32">
        <v>73</v>
      </c>
      <c r="BZ32" s="18">
        <v>1407375.7</v>
      </c>
      <c r="CA32" s="18">
        <v>1544372.16</v>
      </c>
      <c r="CB32" s="19">
        <f t="shared" si="12"/>
        <v>-136996.45999999996</v>
      </c>
      <c r="CC32" s="20">
        <f t="shared" si="13"/>
        <v>-8.8706895622878861</v>
      </c>
      <c r="CD32" s="27">
        <v>1.7</v>
      </c>
      <c r="CE32" s="16">
        <v>-9219.9699999999993</v>
      </c>
      <c r="CF32">
        <f t="shared" si="14"/>
        <v>11</v>
      </c>
      <c r="CG32" s="16">
        <f t="shared" si="15"/>
        <v>13</v>
      </c>
    </row>
    <row r="33" spans="1:85" x14ac:dyDescent="0.25">
      <c r="A33">
        <v>61</v>
      </c>
      <c r="B33">
        <v>1</v>
      </c>
      <c r="C33" t="s">
        <v>58</v>
      </c>
      <c r="D33" t="s">
        <v>231</v>
      </c>
      <c r="E33" t="s">
        <v>86</v>
      </c>
      <c r="F33" t="s">
        <v>126</v>
      </c>
      <c r="G33" t="s">
        <v>238</v>
      </c>
      <c r="H33" s="1">
        <v>8456</v>
      </c>
      <c r="I33" t="s">
        <v>165</v>
      </c>
      <c r="J33" t="s">
        <v>204</v>
      </c>
      <c r="K33" t="s">
        <v>212</v>
      </c>
      <c r="L33" t="s">
        <v>218</v>
      </c>
      <c r="M33" s="2">
        <v>46318</v>
      </c>
      <c r="N33" s="2">
        <v>41137</v>
      </c>
      <c r="O33" s="2">
        <v>44958</v>
      </c>
      <c r="P33" s="3">
        <v>73.33</v>
      </c>
      <c r="Q33" s="4">
        <v>44958</v>
      </c>
      <c r="R33" s="3">
        <v>96.03</v>
      </c>
      <c r="S33" s="5">
        <v>538630.18999999994</v>
      </c>
      <c r="T33" s="5">
        <v>512187.45</v>
      </c>
      <c r="U33" s="5">
        <v>26442.74</v>
      </c>
      <c r="V33" s="6">
        <v>5.1627075204596196</v>
      </c>
      <c r="W33">
        <f t="shared" si="0"/>
        <v>10</v>
      </c>
      <c r="X33" s="7">
        <v>26016</v>
      </c>
      <c r="Y33" s="7">
        <v>28688</v>
      </c>
      <c r="Z33" s="7">
        <v>-2672</v>
      </c>
      <c r="AA33" s="7">
        <v>-9.3139988845510295</v>
      </c>
      <c r="AB33">
        <f t="shared" si="1"/>
        <v>30</v>
      </c>
      <c r="AC33" s="6">
        <v>31.815036900369002</v>
      </c>
      <c r="AD33" s="6">
        <v>28.6321807027328</v>
      </c>
      <c r="AE33" s="7">
        <v>3.18285619763616</v>
      </c>
      <c r="AF33" s="8">
        <v>0.11116359702676699</v>
      </c>
      <c r="AG33" s="15">
        <f t="shared" si="18"/>
        <v>1</v>
      </c>
      <c r="AH33" s="6">
        <v>1.7294913616044501</v>
      </c>
      <c r="AI33" s="6">
        <v>1.66715364012661</v>
      </c>
      <c r="AJ33" s="6">
        <v>6.2337721477832897E-2</v>
      </c>
      <c r="AK33" s="9">
        <v>3.7391707625158399</v>
      </c>
      <c r="AL33" s="15">
        <f t="shared" si="2"/>
        <v>1</v>
      </c>
      <c r="AM33" s="6">
        <v>37.626977995110003</v>
      </c>
      <c r="AN33" s="9">
        <v>37.402325836132597</v>
      </c>
      <c r="AO33" s="6">
        <v>0.22465215897744201</v>
      </c>
      <c r="AP33" s="6">
        <v>0.60063686937996796</v>
      </c>
      <c r="AQ33" s="15">
        <f t="shared" si="3"/>
        <v>39</v>
      </c>
      <c r="AR33" s="10">
        <v>1.14492276</v>
      </c>
      <c r="AS33" s="10">
        <v>41.137318742900803</v>
      </c>
      <c r="AT33" s="10">
        <v>15.2836863105736</v>
      </c>
      <c r="AU33" s="10">
        <v>9.2667459914399402</v>
      </c>
      <c r="AV33" s="10">
        <v>1.54105573765638</v>
      </c>
      <c r="AW33" s="10">
        <v>1.6835898694763101</v>
      </c>
      <c r="AX33" s="10">
        <v>30141.64</v>
      </c>
      <c r="AY33" s="10">
        <v>28570.84</v>
      </c>
      <c r="AZ33" s="10">
        <v>157897.75</v>
      </c>
      <c r="BA33" s="10">
        <v>155019.53</v>
      </c>
      <c r="BB33" s="10">
        <v>-3684.3726300256799</v>
      </c>
      <c r="BC33" s="10">
        <v>-0.85760991299251399</v>
      </c>
      <c r="BD33" s="11">
        <v>0.97826086956521696</v>
      </c>
      <c r="BE33" s="15">
        <f t="shared" si="4"/>
        <v>11</v>
      </c>
      <c r="BF33" s="11">
        <v>0.95657346817370603</v>
      </c>
      <c r="BG33" s="15">
        <f t="shared" si="5"/>
        <v>18</v>
      </c>
      <c r="BH33" s="12">
        <v>3.5083867096272501</v>
      </c>
      <c r="BI33" s="15">
        <f t="shared" si="6"/>
        <v>2</v>
      </c>
      <c r="BJ33" s="9">
        <v>3.2382695046510799</v>
      </c>
      <c r="BK33" s="75">
        <f t="shared" si="7"/>
        <v>7</v>
      </c>
      <c r="BL33" s="13">
        <v>74.519753533889102</v>
      </c>
      <c r="BM33" s="15">
        <f t="shared" si="8"/>
        <v>14</v>
      </c>
      <c r="BN33" s="13">
        <v>68.115412710007305</v>
      </c>
      <c r="BO33" s="14">
        <v>0.92379999999999995</v>
      </c>
      <c r="BP33" s="15">
        <f t="shared" si="9"/>
        <v>11</v>
      </c>
      <c r="BQ33" s="8">
        <v>-2.4410560468090298E-3</v>
      </c>
      <c r="BR33" s="15">
        <f t="shared" si="10"/>
        <v>8</v>
      </c>
      <c r="BS33" s="8">
        <v>-1.38347212947909E-2</v>
      </c>
      <c r="BT33" s="8">
        <v>-2.6915684024320999E-3</v>
      </c>
      <c r="BU33" s="8">
        <v>-2.4410560468090298E-3</v>
      </c>
      <c r="BV33" s="6">
        <v>-1449.76</v>
      </c>
      <c r="BW33" s="15">
        <f t="shared" si="11"/>
        <v>5</v>
      </c>
      <c r="BX33" s="7">
        <v>2230.08</v>
      </c>
      <c r="BY33">
        <v>75</v>
      </c>
      <c r="BZ33" s="18">
        <v>1134386.08</v>
      </c>
      <c r="CA33" s="18">
        <v>1179541.56</v>
      </c>
      <c r="CB33" s="19">
        <f t="shared" si="12"/>
        <v>-45155.479999999981</v>
      </c>
      <c r="CC33" s="20">
        <f t="shared" si="13"/>
        <v>-3.8282228902557685</v>
      </c>
      <c r="CD33" s="27">
        <v>1.6</v>
      </c>
      <c r="CE33" s="16">
        <v>-4629.6400000000003</v>
      </c>
      <c r="CF33">
        <f t="shared" si="14"/>
        <v>9</v>
      </c>
      <c r="CG33" s="16">
        <f t="shared" si="15"/>
        <v>12</v>
      </c>
    </row>
    <row r="34" spans="1:85" x14ac:dyDescent="0.25">
      <c r="A34">
        <v>69</v>
      </c>
      <c r="B34">
        <v>4</v>
      </c>
      <c r="C34" t="s">
        <v>61</v>
      </c>
      <c r="D34" t="s">
        <v>234</v>
      </c>
      <c r="E34" t="s">
        <v>89</v>
      </c>
      <c r="F34" t="s">
        <v>129</v>
      </c>
      <c r="G34" t="s">
        <v>257</v>
      </c>
      <c r="H34" s="1">
        <v>7745</v>
      </c>
      <c r="I34" t="s">
        <v>168</v>
      </c>
      <c r="J34" t="s">
        <v>206</v>
      </c>
      <c r="K34" t="s">
        <v>212</v>
      </c>
      <c r="L34" t="s">
        <v>218</v>
      </c>
      <c r="M34" s="2">
        <v>45925</v>
      </c>
      <c r="N34" s="2">
        <v>43180</v>
      </c>
      <c r="O34" s="2">
        <v>45069</v>
      </c>
      <c r="P34" s="3">
        <v>71.430000000000007</v>
      </c>
      <c r="Q34" s="4">
        <v>44644</v>
      </c>
      <c r="R34" s="3">
        <v>98.39</v>
      </c>
      <c r="S34" s="5">
        <v>1061964.8</v>
      </c>
      <c r="T34" s="5">
        <v>1139884.24</v>
      </c>
      <c r="U34" s="5">
        <v>-77919.44</v>
      </c>
      <c r="V34" s="6">
        <v>-6.83573272317554</v>
      </c>
      <c r="W34">
        <f t="shared" si="0"/>
        <v>29</v>
      </c>
      <c r="X34" s="7">
        <v>42152</v>
      </c>
      <c r="Y34" s="7">
        <v>46878</v>
      </c>
      <c r="Z34" s="7">
        <v>-4726</v>
      </c>
      <c r="AA34" s="7">
        <v>-10.0814881180938</v>
      </c>
      <c r="AB34">
        <f t="shared" si="1"/>
        <v>32</v>
      </c>
      <c r="AC34" s="6">
        <v>36.463275763902097</v>
      </c>
      <c r="AD34" s="6">
        <v>35.684116216562103</v>
      </c>
      <c r="AE34" s="7">
        <v>0.77915954733992998</v>
      </c>
      <c r="AF34" s="8">
        <v>2.1834912278934301E-2</v>
      </c>
      <c r="AG34" s="15">
        <f t="shared" si="18"/>
        <v>9</v>
      </c>
      <c r="AH34" s="6">
        <v>1.6414443721535501</v>
      </c>
      <c r="AI34" s="6">
        <v>1.6632592061214699</v>
      </c>
      <c r="AJ34" s="6">
        <v>-2.1814833967927199E-2</v>
      </c>
      <c r="AK34" s="9">
        <v>-1.3115715149893501</v>
      </c>
      <c r="AL34" s="15">
        <f t="shared" si="2"/>
        <v>9</v>
      </c>
      <c r="AM34" s="6">
        <v>42.093019937373597</v>
      </c>
      <c r="AN34" s="9">
        <v>40.969134888401697</v>
      </c>
      <c r="AO34" s="6">
        <v>1.1238850489719401</v>
      </c>
      <c r="AP34" s="6">
        <v>2.74324818435479</v>
      </c>
      <c r="AQ34" s="15">
        <f t="shared" si="3"/>
        <v>34</v>
      </c>
      <c r="AR34" s="10">
        <v>2.2154252699999999</v>
      </c>
      <c r="AS34" s="10">
        <v>42.673503115979798</v>
      </c>
      <c r="AT34" s="10">
        <v>12.179860253261401</v>
      </c>
      <c r="AU34" s="10">
        <v>16.145296368203699</v>
      </c>
      <c r="AV34" s="10">
        <v>1.6560499828412001</v>
      </c>
      <c r="AW34" s="10">
        <v>4.61823157354541</v>
      </c>
      <c r="AX34" s="10">
        <v>31826.269999999899</v>
      </c>
      <c r="AY34" s="10">
        <v>-2357.25000000009</v>
      </c>
      <c r="AZ34" s="10">
        <v>226291.15</v>
      </c>
      <c r="BA34" s="10">
        <v>145896.68</v>
      </c>
      <c r="BB34" s="10">
        <v>-64705.408399134903</v>
      </c>
      <c r="BC34" s="10">
        <v>-7.7918952709334501</v>
      </c>
      <c r="BD34" s="11">
        <v>0.97303921568627505</v>
      </c>
      <c r="BE34" s="15">
        <f t="shared" si="4"/>
        <v>17</v>
      </c>
      <c r="BF34" s="11">
        <v>0.91675617615467198</v>
      </c>
      <c r="BG34" s="15">
        <f t="shared" si="5"/>
        <v>29</v>
      </c>
      <c r="BH34" s="12">
        <v>2.3321385040257501</v>
      </c>
      <c r="BI34" s="15">
        <f t="shared" si="6"/>
        <v>18</v>
      </c>
      <c r="BJ34" s="9">
        <v>2.3169536934732902</v>
      </c>
      <c r="BK34" s="75">
        <f t="shared" si="7"/>
        <v>22</v>
      </c>
      <c r="BL34" s="13">
        <v>64.8666232921275</v>
      </c>
      <c r="BM34" s="15">
        <f t="shared" si="8"/>
        <v>19</v>
      </c>
      <c r="BN34" s="13">
        <v>63.103778096604501</v>
      </c>
      <c r="BO34" s="14">
        <v>0.81316666666666704</v>
      </c>
      <c r="BP34" s="15">
        <f t="shared" si="9"/>
        <v>26</v>
      </c>
      <c r="BQ34" s="8">
        <v>-4.9834382867724398E-3</v>
      </c>
      <c r="BR34" s="15">
        <f t="shared" si="10"/>
        <v>21</v>
      </c>
      <c r="BS34" s="8">
        <v>-1.0983055587065801E-2</v>
      </c>
      <c r="BT34" s="8">
        <v>-5.3185096153846104E-3</v>
      </c>
      <c r="BU34" s="8">
        <v>-4.9834382867724398E-3</v>
      </c>
      <c r="BV34" s="6">
        <v>-5648.0699999999897</v>
      </c>
      <c r="BW34" s="15">
        <f t="shared" si="11"/>
        <v>21</v>
      </c>
      <c r="BX34" s="7">
        <v>6938.67</v>
      </c>
      <c r="BY34">
        <v>83</v>
      </c>
      <c r="BZ34" s="18">
        <v>2289551.7799999998</v>
      </c>
      <c r="CA34" s="18">
        <v>2243414.48</v>
      </c>
      <c r="CB34" s="19">
        <f t="shared" si="12"/>
        <v>46137.299999999814</v>
      </c>
      <c r="CC34" s="20">
        <f t="shared" si="13"/>
        <v>2.0565660251956568</v>
      </c>
      <c r="CD34" s="27">
        <v>2.2999999999999998</v>
      </c>
      <c r="CE34" s="16">
        <v>-8210.52</v>
      </c>
      <c r="CF34">
        <f t="shared" si="14"/>
        <v>4</v>
      </c>
      <c r="CG34" s="16">
        <f t="shared" si="15"/>
        <v>17</v>
      </c>
    </row>
    <row r="35" spans="1:85" x14ac:dyDescent="0.25">
      <c r="A35">
        <v>72</v>
      </c>
      <c r="B35">
        <v>1</v>
      </c>
      <c r="C35" t="s">
        <v>58</v>
      </c>
      <c r="D35" t="s">
        <v>231</v>
      </c>
      <c r="E35" t="s">
        <v>90</v>
      </c>
      <c r="F35" t="s">
        <v>130</v>
      </c>
      <c r="G35" t="s">
        <v>258</v>
      </c>
      <c r="H35" s="1">
        <v>5432</v>
      </c>
      <c r="I35" t="s">
        <v>169</v>
      </c>
      <c r="J35" t="s">
        <v>205</v>
      </c>
      <c r="K35" t="s">
        <v>212</v>
      </c>
      <c r="L35" t="s">
        <v>218</v>
      </c>
      <c r="M35" s="2">
        <v>46362</v>
      </c>
      <c r="N35" s="2">
        <v>43770</v>
      </c>
      <c r="O35" s="2">
        <v>45085</v>
      </c>
      <c r="P35" s="3">
        <v>96.45</v>
      </c>
      <c r="Q35" s="4">
        <v>45085</v>
      </c>
      <c r="R35" s="3">
        <v>99.32</v>
      </c>
      <c r="S35" s="5">
        <v>795132.31000000099</v>
      </c>
      <c r="T35" s="5">
        <v>878619.78</v>
      </c>
      <c r="U35" s="5">
        <v>-83487.47</v>
      </c>
      <c r="V35" s="6">
        <v>-9.5021159209503292</v>
      </c>
      <c r="W35">
        <f t="shared" si="0"/>
        <v>35</v>
      </c>
      <c r="X35" s="7">
        <v>38828</v>
      </c>
      <c r="Y35" s="7">
        <v>43688</v>
      </c>
      <c r="Z35" s="7">
        <v>-4860</v>
      </c>
      <c r="AA35" s="7">
        <v>-11.1243362021608</v>
      </c>
      <c r="AB35">
        <f t="shared" si="1"/>
        <v>34</v>
      </c>
      <c r="AC35" s="6">
        <v>28.7163902338519</v>
      </c>
      <c r="AD35" s="6">
        <v>28.831715802966499</v>
      </c>
      <c r="AE35" s="7">
        <v>-0.115325569114631</v>
      </c>
      <c r="AF35" s="8">
        <v>-3.9999551154969899E-3</v>
      </c>
      <c r="AG35" s="15">
        <f t="shared" si="18"/>
        <v>19</v>
      </c>
      <c r="AH35" s="6">
        <v>1.69121076233184</v>
      </c>
      <c r="AI35" s="6">
        <v>1.71689425214354</v>
      </c>
      <c r="AJ35" s="6">
        <v>-2.5683489811698899E-2</v>
      </c>
      <c r="AK35" s="9">
        <v>-1.4959272989371999</v>
      </c>
      <c r="AL35" s="15">
        <f t="shared" si="2"/>
        <v>10</v>
      </c>
      <c r="AM35" s="6">
        <v>42.166426791112102</v>
      </c>
      <c r="AN35" s="9">
        <v>40.627937667622298</v>
      </c>
      <c r="AO35" s="6">
        <v>1.5384891234898199</v>
      </c>
      <c r="AP35" s="6">
        <v>3.7867763214471202</v>
      </c>
      <c r="AQ35" s="15">
        <f t="shared" si="3"/>
        <v>31</v>
      </c>
      <c r="AR35" s="10">
        <v>1.6794054700000001</v>
      </c>
      <c r="AS35" s="10">
        <v>41.9840165661222</v>
      </c>
      <c r="AT35" s="10">
        <v>10.7749405299929</v>
      </c>
      <c r="AU35" s="10">
        <v>7.61796159523547</v>
      </c>
      <c r="AV35" s="10">
        <v>1.5336373032458099</v>
      </c>
      <c r="AW35" s="10">
        <v>3.3178555396344098</v>
      </c>
      <c r="AX35" s="10">
        <v>89871.01</v>
      </c>
      <c r="AY35" s="10">
        <v>88331.839999999997</v>
      </c>
      <c r="AZ35" s="10">
        <v>272064.96999999997</v>
      </c>
      <c r="BA35" s="10">
        <v>267672.63</v>
      </c>
      <c r="BB35" s="10">
        <v>39030.633993200303</v>
      </c>
      <c r="BC35" s="10">
        <v>5.9439372608805696</v>
      </c>
      <c r="BD35" s="11">
        <v>0.96031746031746001</v>
      </c>
      <c r="BE35" s="15">
        <f t="shared" si="4"/>
        <v>25</v>
      </c>
      <c r="BF35" s="11">
        <v>0.97766749379652595</v>
      </c>
      <c r="BG35" s="15">
        <f t="shared" si="5"/>
        <v>8</v>
      </c>
      <c r="BH35" s="12">
        <v>1.79364236877759</v>
      </c>
      <c r="BI35" s="15">
        <f t="shared" si="6"/>
        <v>29</v>
      </c>
      <c r="BJ35" s="9">
        <v>1.8857337812267301</v>
      </c>
      <c r="BK35" s="75">
        <f t="shared" si="7"/>
        <v>30</v>
      </c>
      <c r="BL35" s="13">
        <v>55.739910313901298</v>
      </c>
      <c r="BM35" s="15">
        <f t="shared" si="8"/>
        <v>29</v>
      </c>
      <c r="BN35" s="13">
        <v>55.112734201333801</v>
      </c>
      <c r="BO35" s="14">
        <v>0.75286666666666702</v>
      </c>
      <c r="BP35" s="15">
        <f t="shared" si="9"/>
        <v>34</v>
      </c>
      <c r="BQ35" s="8">
        <v>-2.6694667379357998E-3</v>
      </c>
      <c r="BR35" s="15">
        <f t="shared" si="10"/>
        <v>10</v>
      </c>
      <c r="BS35" s="8">
        <v>-3.9141969189914498E-3</v>
      </c>
      <c r="BT35" s="8">
        <v>-3.3579317132767499E-3</v>
      </c>
      <c r="BU35" s="8">
        <v>-2.6694667379357998E-3</v>
      </c>
      <c r="BV35" s="6">
        <v>-2670</v>
      </c>
      <c r="BW35" s="15">
        <f t="shared" si="11"/>
        <v>8</v>
      </c>
      <c r="BX35" s="7">
        <v>1597.39</v>
      </c>
      <c r="BY35">
        <v>84</v>
      </c>
      <c r="BZ35" s="18">
        <v>1756421.96</v>
      </c>
      <c r="CA35" s="18">
        <v>1933082.49</v>
      </c>
      <c r="CB35" s="19">
        <f t="shared" si="12"/>
        <v>-176660.53000000003</v>
      </c>
      <c r="CC35" s="20">
        <f t="shared" si="13"/>
        <v>-9.1387993483920091</v>
      </c>
      <c r="CD35" s="27">
        <v>2</v>
      </c>
      <c r="CE35" s="16">
        <v>-3614.77</v>
      </c>
      <c r="CF35">
        <f t="shared" si="14"/>
        <v>9</v>
      </c>
      <c r="CG35" s="16">
        <f t="shared" si="15"/>
        <v>28</v>
      </c>
    </row>
    <row r="36" spans="1:85" x14ac:dyDescent="0.25">
      <c r="A36">
        <v>78</v>
      </c>
      <c r="B36">
        <v>3</v>
      </c>
      <c r="C36" t="s">
        <v>60</v>
      </c>
      <c r="D36" t="s">
        <v>233</v>
      </c>
      <c r="E36" t="s">
        <v>92</v>
      </c>
      <c r="F36" t="s">
        <v>132</v>
      </c>
      <c r="G36" t="s">
        <v>262</v>
      </c>
      <c r="H36" s="1">
        <v>6543</v>
      </c>
      <c r="I36" t="s">
        <v>171</v>
      </c>
      <c r="J36" t="s">
        <v>207</v>
      </c>
      <c r="K36" t="s">
        <v>212</v>
      </c>
      <c r="L36" t="s">
        <v>218</v>
      </c>
      <c r="M36" s="2">
        <v>45451</v>
      </c>
      <c r="N36" s="2">
        <v>37614</v>
      </c>
      <c r="O36" s="2">
        <v>44978</v>
      </c>
      <c r="P36" s="3">
        <v>96.99</v>
      </c>
      <c r="Q36" s="4">
        <v>44978</v>
      </c>
      <c r="R36" s="3">
        <v>98.96</v>
      </c>
      <c r="S36" s="5">
        <v>772900.42</v>
      </c>
      <c r="T36" s="5">
        <v>795231.45</v>
      </c>
      <c r="U36" s="5">
        <v>-22331.03</v>
      </c>
      <c r="V36" s="6">
        <v>-2.8081170582475901</v>
      </c>
      <c r="W36">
        <f t="shared" si="0"/>
        <v>25</v>
      </c>
      <c r="X36" s="7">
        <v>36924</v>
      </c>
      <c r="Y36" s="7">
        <v>42380</v>
      </c>
      <c r="Z36" s="7">
        <v>-5456</v>
      </c>
      <c r="AA36" s="7">
        <v>-12.8739971684757</v>
      </c>
      <c r="AB36">
        <f t="shared" si="1"/>
        <v>36</v>
      </c>
      <c r="AC36" s="6">
        <v>30.652150362907602</v>
      </c>
      <c r="AD36" s="6">
        <v>28.692779613024999</v>
      </c>
      <c r="AE36" s="7">
        <v>1.9593707498825801</v>
      </c>
      <c r="AF36" s="8">
        <v>6.8287937812519697E-2</v>
      </c>
      <c r="AG36" s="15">
        <f t="shared" si="18"/>
        <v>3</v>
      </c>
      <c r="AH36" s="6">
        <v>1.5901219296695499</v>
      </c>
      <c r="AI36" s="6">
        <v>1.63166118421053</v>
      </c>
      <c r="AJ36" s="6">
        <v>-4.1539254540973403E-2</v>
      </c>
      <c r="AK36" s="9">
        <v>-2.5458259927334099</v>
      </c>
      <c r="AL36" s="15">
        <f t="shared" si="2"/>
        <v>17</v>
      </c>
      <c r="AM36" s="6">
        <v>42.946069900539001</v>
      </c>
      <c r="AN36" s="9">
        <v>40.080210170858301</v>
      </c>
      <c r="AO36" s="6">
        <v>2.86585972968067</v>
      </c>
      <c r="AP36" s="6">
        <v>7.1503111322614599</v>
      </c>
      <c r="AQ36" s="15">
        <f t="shared" si="3"/>
        <v>12</v>
      </c>
      <c r="AR36" s="10">
        <v>1.7099069899999999</v>
      </c>
      <c r="AS36" s="10">
        <v>44.337325937421902</v>
      </c>
      <c r="AT36" s="10">
        <v>13.7230414758902</v>
      </c>
      <c r="AU36" s="10">
        <v>7.0912160820559</v>
      </c>
      <c r="AV36" s="10">
        <v>1.5502625187142001</v>
      </c>
      <c r="AW36" s="10">
        <v>1.63584688092556</v>
      </c>
      <c r="AX36" s="10">
        <v>107689.39</v>
      </c>
      <c r="AY36" s="10">
        <v>97704.58</v>
      </c>
      <c r="AZ36" s="10">
        <v>326238.46000000002</v>
      </c>
      <c r="BA36" s="10">
        <v>300829.21000000002</v>
      </c>
      <c r="BB36" s="10">
        <v>50948.886880462298</v>
      </c>
      <c r="BC36" s="10">
        <v>8.1813760418836292</v>
      </c>
      <c r="BD36" s="11">
        <v>0.98214285714285698</v>
      </c>
      <c r="BE36" s="15">
        <f t="shared" si="4"/>
        <v>8</v>
      </c>
      <c r="BF36" s="11">
        <v>0.96980899568699896</v>
      </c>
      <c r="BG36" s="15">
        <f t="shared" si="5"/>
        <v>11</v>
      </c>
      <c r="BH36" s="12">
        <v>2.0960125755915602</v>
      </c>
      <c r="BI36" s="15">
        <f t="shared" si="6"/>
        <v>24</v>
      </c>
      <c r="BJ36" s="9">
        <v>2.7027452196464301</v>
      </c>
      <c r="BK36" s="75">
        <f t="shared" si="7"/>
        <v>13</v>
      </c>
      <c r="BL36" s="13">
        <v>81.383636684926699</v>
      </c>
      <c r="BM36" s="15">
        <f t="shared" si="8"/>
        <v>7</v>
      </c>
      <c r="BN36" s="13">
        <v>77.606907894736807</v>
      </c>
      <c r="BO36" s="14">
        <v>0.85870000000000002</v>
      </c>
      <c r="BP36" s="15">
        <f t="shared" si="9"/>
        <v>18</v>
      </c>
      <c r="BQ36" s="8">
        <v>-5.60176434440624E-3</v>
      </c>
      <c r="BR36" s="15">
        <f t="shared" si="10"/>
        <v>27</v>
      </c>
      <c r="BS36" s="8">
        <v>-1.6232813031789499E-3</v>
      </c>
      <c r="BT36" s="8">
        <v>-4.6325372678669204E-3</v>
      </c>
      <c r="BU36" s="8">
        <v>-5.60176434440624E-3</v>
      </c>
      <c r="BV36" s="6">
        <v>-3580.49</v>
      </c>
      <c r="BW36" s="15">
        <f t="shared" si="11"/>
        <v>11</v>
      </c>
      <c r="BX36" s="7">
        <v>4871.79</v>
      </c>
      <c r="BY36">
        <v>96</v>
      </c>
      <c r="BZ36" s="18">
        <v>1722398.41</v>
      </c>
      <c r="CA36" s="18">
        <v>1753766.59</v>
      </c>
      <c r="CB36" s="19">
        <f t="shared" si="12"/>
        <v>-31368.180000000168</v>
      </c>
      <c r="CC36" s="20">
        <f t="shared" si="13"/>
        <v>-1.7886177202178408</v>
      </c>
      <c r="CD36" s="27">
        <v>1.8</v>
      </c>
      <c r="CE36" s="16">
        <v>-2513.5</v>
      </c>
      <c r="CF36">
        <f t="shared" si="14"/>
        <v>7</v>
      </c>
      <c r="CG36" s="16">
        <f t="shared" si="15"/>
        <v>7</v>
      </c>
    </row>
    <row r="37" spans="1:85" x14ac:dyDescent="0.25">
      <c r="A37">
        <v>80</v>
      </c>
      <c r="B37">
        <v>1</v>
      </c>
      <c r="C37" t="s">
        <v>58</v>
      </c>
      <c r="D37" t="s">
        <v>231</v>
      </c>
      <c r="E37" t="s">
        <v>94</v>
      </c>
      <c r="F37" t="s">
        <v>134</v>
      </c>
      <c r="G37" t="s">
        <v>263</v>
      </c>
      <c r="H37" s="1">
        <v>7896</v>
      </c>
      <c r="I37" t="s">
        <v>173</v>
      </c>
      <c r="J37" t="s">
        <v>209</v>
      </c>
      <c r="K37" t="s">
        <v>212</v>
      </c>
      <c r="L37" t="s">
        <v>218</v>
      </c>
      <c r="M37" s="2">
        <v>46052</v>
      </c>
      <c r="N37" s="2">
        <v>39464</v>
      </c>
      <c r="O37" s="2">
        <v>45021</v>
      </c>
      <c r="P37" s="3">
        <v>83.82</v>
      </c>
      <c r="Q37" s="4">
        <v>45021</v>
      </c>
      <c r="R37" s="3">
        <v>95.12</v>
      </c>
      <c r="S37" s="5">
        <v>585621.9</v>
      </c>
      <c r="T37" s="5">
        <v>520095.69</v>
      </c>
      <c r="U37" s="5">
        <v>65526.21</v>
      </c>
      <c r="V37" s="6">
        <v>12.598875795336699</v>
      </c>
      <c r="W37">
        <f t="shared" si="0"/>
        <v>3</v>
      </c>
      <c r="X37" s="7">
        <v>32114</v>
      </c>
      <c r="Y37" s="7">
        <v>28978</v>
      </c>
      <c r="Z37" s="7">
        <v>3136</v>
      </c>
      <c r="AA37" s="7">
        <v>10.822002898750799</v>
      </c>
      <c r="AB37">
        <f t="shared" si="1"/>
        <v>2</v>
      </c>
      <c r="AC37" s="6">
        <v>26.075854767391199</v>
      </c>
      <c r="AD37" s="6">
        <v>27.462212713092701</v>
      </c>
      <c r="AE37" s="7">
        <v>-1.38635794570152</v>
      </c>
      <c r="AF37" s="8">
        <v>-5.0482383199973301E-2</v>
      </c>
      <c r="AG37" s="15">
        <f t="shared" si="18"/>
        <v>26</v>
      </c>
      <c r="AH37" s="6">
        <v>1.6702889897301201</v>
      </c>
      <c r="AI37" s="6">
        <v>1.70080422216637</v>
      </c>
      <c r="AJ37" s="6">
        <v>-3.0515232436256499E-2</v>
      </c>
      <c r="AK37" s="9">
        <v>-1.7941649037881799</v>
      </c>
      <c r="AL37" s="15">
        <f t="shared" si="2"/>
        <v>12</v>
      </c>
      <c r="AM37" s="6">
        <v>41.869014084507</v>
      </c>
      <c r="AN37" s="9">
        <v>38.4259837458441</v>
      </c>
      <c r="AO37" s="6">
        <v>3.44303033866291</v>
      </c>
      <c r="AP37" s="6">
        <v>8.96016185671572</v>
      </c>
      <c r="AQ37" s="15">
        <f t="shared" si="3"/>
        <v>2</v>
      </c>
      <c r="AR37" s="10">
        <v>1.4533206299999999</v>
      </c>
      <c r="AS37" s="10">
        <v>43.384961112518504</v>
      </c>
      <c r="AT37" s="10">
        <v>15.879929921725701</v>
      </c>
      <c r="AU37" s="10">
        <v>10.319646834561899</v>
      </c>
      <c r="AV37" s="10">
        <v>2.1982128173338</v>
      </c>
      <c r="AW37" s="10">
        <v>3.1577646836980899</v>
      </c>
      <c r="AX37" s="10">
        <v>27729.47</v>
      </c>
      <c r="AY37" s="10">
        <v>-2555.1000000000299</v>
      </c>
      <c r="AZ37" s="10">
        <v>166867.47</v>
      </c>
      <c r="BA37" s="10">
        <v>164195.53</v>
      </c>
      <c r="BB37" s="10">
        <v>-35455.406551573302</v>
      </c>
      <c r="BC37" s="10">
        <v>-8.0911206865694805</v>
      </c>
      <c r="BD37" s="11">
        <v>0.95555555555555605</v>
      </c>
      <c r="BE37" s="15">
        <f t="shared" si="4"/>
        <v>28</v>
      </c>
      <c r="BF37" s="11">
        <v>0.98693759071117604</v>
      </c>
      <c r="BG37" s="15">
        <f t="shared" si="5"/>
        <v>3</v>
      </c>
      <c r="BH37" s="12">
        <v>2.1472984531486898</v>
      </c>
      <c r="BI37" s="15">
        <f t="shared" si="6"/>
        <v>23</v>
      </c>
      <c r="BJ37" s="9">
        <v>2.3842804773098498</v>
      </c>
      <c r="BK37" s="75">
        <f t="shared" si="7"/>
        <v>20</v>
      </c>
      <c r="BL37" s="13">
        <v>87.616431812753802</v>
      </c>
      <c r="BM37" s="15">
        <f t="shared" si="8"/>
        <v>3</v>
      </c>
      <c r="BN37" s="13">
        <v>82.407640110580502</v>
      </c>
      <c r="BO37" s="14">
        <v>0.96553333333333302</v>
      </c>
      <c r="BP37" s="15">
        <f t="shared" si="9"/>
        <v>4</v>
      </c>
      <c r="BQ37" s="8">
        <v>-5.0049146547929101E-3</v>
      </c>
      <c r="BR37" s="15">
        <f t="shared" si="10"/>
        <v>22</v>
      </c>
      <c r="BS37" s="8">
        <v>-6.62909591284309E-3</v>
      </c>
      <c r="BT37" s="8">
        <v>-9.1066778752638793E-3</v>
      </c>
      <c r="BU37" s="8">
        <v>-5.0049146547929101E-3</v>
      </c>
      <c r="BV37" s="6">
        <v>-5333.07</v>
      </c>
      <c r="BW37" s="15">
        <f t="shared" si="11"/>
        <v>18</v>
      </c>
      <c r="BX37" s="7">
        <v>3094.98</v>
      </c>
      <c r="BY37">
        <v>103</v>
      </c>
      <c r="BZ37" s="18">
        <v>1129184.0900000001</v>
      </c>
      <c r="CA37" s="18">
        <v>1128857.07</v>
      </c>
      <c r="CB37" s="19">
        <f t="shared" si="12"/>
        <v>327.02000000001863</v>
      </c>
      <c r="CC37" s="20">
        <f t="shared" si="13"/>
        <v>2.8969123611018232E-2</v>
      </c>
      <c r="CD37" s="27">
        <v>1.3</v>
      </c>
      <c r="CE37" s="16">
        <v>-2492.5300000000002</v>
      </c>
      <c r="CF37">
        <f t="shared" si="14"/>
        <v>5</v>
      </c>
      <c r="CG37" s="16">
        <f t="shared" si="15"/>
        <v>4</v>
      </c>
    </row>
    <row r="38" spans="1:85" x14ac:dyDescent="0.25">
      <c r="A38">
        <v>86</v>
      </c>
      <c r="B38">
        <v>3</v>
      </c>
      <c r="C38" t="s">
        <v>60</v>
      </c>
      <c r="D38" t="s">
        <v>233</v>
      </c>
      <c r="E38" t="s">
        <v>96</v>
      </c>
      <c r="F38" t="s">
        <v>136</v>
      </c>
      <c r="G38" t="s">
        <v>264</v>
      </c>
      <c r="H38" s="1">
        <v>8562</v>
      </c>
      <c r="I38" t="s">
        <v>175</v>
      </c>
      <c r="J38" t="s">
        <v>203</v>
      </c>
      <c r="K38" t="s">
        <v>212</v>
      </c>
      <c r="L38" t="s">
        <v>218</v>
      </c>
      <c r="M38" s="2">
        <v>45557</v>
      </c>
      <c r="N38" s="2">
        <v>40948</v>
      </c>
      <c r="O38" s="2">
        <v>44896</v>
      </c>
      <c r="P38" s="3">
        <v>54.02</v>
      </c>
      <c r="Q38" s="4">
        <v>44896</v>
      </c>
      <c r="R38" s="3">
        <v>84.54</v>
      </c>
      <c r="S38" s="5">
        <v>812403.22</v>
      </c>
      <c r="T38" s="5">
        <v>795240.95</v>
      </c>
      <c r="U38" s="5">
        <v>17162.27</v>
      </c>
      <c r="V38" s="6">
        <v>2.1581220132086698</v>
      </c>
      <c r="W38">
        <f t="shared" si="0"/>
        <v>14</v>
      </c>
      <c r="X38" s="7">
        <v>41991</v>
      </c>
      <c r="Y38" s="7">
        <v>43964</v>
      </c>
      <c r="Z38" s="7">
        <v>-1973</v>
      </c>
      <c r="AA38" s="7">
        <v>-4.4877627149485901</v>
      </c>
      <c r="AB38">
        <f t="shared" si="1"/>
        <v>20</v>
      </c>
      <c r="AC38" s="6">
        <v>31.109047176775999</v>
      </c>
      <c r="AD38" s="6">
        <v>29.960877081248299</v>
      </c>
      <c r="AE38" s="7">
        <v>1.1481700955276799</v>
      </c>
      <c r="AF38" s="8">
        <v>3.8322312541587501E-2</v>
      </c>
      <c r="AG38" s="15">
        <f t="shared" si="18"/>
        <v>5</v>
      </c>
      <c r="AH38" s="6">
        <v>1.66194595422185</v>
      </c>
      <c r="AI38" s="6">
        <v>1.65031885818403</v>
      </c>
      <c r="AJ38" s="6">
        <v>1.16270960378213E-2</v>
      </c>
      <c r="AK38" s="9">
        <v>0.70453633733637999</v>
      </c>
      <c r="AL38" s="15">
        <f t="shared" si="2"/>
        <v>4</v>
      </c>
      <c r="AM38" s="6">
        <v>37.420691847075098</v>
      </c>
      <c r="AN38" s="9">
        <v>36.582986015272802</v>
      </c>
      <c r="AO38" s="6">
        <v>0.83770583180228197</v>
      </c>
      <c r="AP38" s="6">
        <v>2.2898782276891101</v>
      </c>
      <c r="AQ38" s="15">
        <f t="shared" si="3"/>
        <v>35</v>
      </c>
      <c r="AR38" s="10">
        <v>1.7064725700000001</v>
      </c>
      <c r="AS38" s="10">
        <v>41.7295141095559</v>
      </c>
      <c r="AT38" s="10">
        <v>10.9450789567597</v>
      </c>
      <c r="AU38" s="10">
        <v>5.2746342299612099</v>
      </c>
      <c r="AV38" s="10">
        <v>1.5428904279209501</v>
      </c>
      <c r="AW38" s="10">
        <v>2.7342073693573998</v>
      </c>
      <c r="AX38" s="10">
        <v>105951.07</v>
      </c>
      <c r="AY38" s="10">
        <v>104604.66</v>
      </c>
      <c r="AZ38" s="10">
        <v>306747.65999999997</v>
      </c>
      <c r="BA38" s="10">
        <v>304979.63</v>
      </c>
      <c r="BB38" s="10">
        <v>54402.330150971298</v>
      </c>
      <c r="BC38" s="10">
        <v>8.1361656651841603</v>
      </c>
      <c r="BD38" s="11">
        <v>0.89893617021276595</v>
      </c>
      <c r="BE38" s="15">
        <f t="shared" si="4"/>
        <v>39</v>
      </c>
      <c r="BF38" s="11">
        <v>0.83420776495278104</v>
      </c>
      <c r="BG38" s="15">
        <f t="shared" si="5"/>
        <v>38</v>
      </c>
      <c r="BH38" s="12">
        <v>2.5112603566490002</v>
      </c>
      <c r="BI38" s="15">
        <f t="shared" si="6"/>
        <v>12</v>
      </c>
      <c r="BJ38" s="9">
        <v>2.4133918153988398</v>
      </c>
      <c r="BK38" s="75">
        <f t="shared" si="7"/>
        <v>18</v>
      </c>
      <c r="BL38" s="13">
        <v>40.297022123555102</v>
      </c>
      <c r="BM38" s="15">
        <f t="shared" si="8"/>
        <v>39</v>
      </c>
      <c r="BN38" s="13">
        <v>38.718493774673597</v>
      </c>
      <c r="BO38" s="14">
        <v>0.764133333333333</v>
      </c>
      <c r="BP38" s="15">
        <f t="shared" si="9"/>
        <v>32</v>
      </c>
      <c r="BQ38" s="8">
        <v>-9.4665673630773498E-3</v>
      </c>
      <c r="BR38" s="15">
        <f t="shared" si="10"/>
        <v>37</v>
      </c>
      <c r="BS38" s="8">
        <v>-1.6333605377859099E-2</v>
      </c>
      <c r="BT38" s="8">
        <v>-5.0636554591696496E-3</v>
      </c>
      <c r="BU38" s="8">
        <v>-9.4665673630773498E-3</v>
      </c>
      <c r="BV38" s="6">
        <v>-4113.7299999999996</v>
      </c>
      <c r="BW38" s="15">
        <f t="shared" si="11"/>
        <v>13</v>
      </c>
      <c r="BX38" s="7">
        <v>403.21</v>
      </c>
      <c r="BY38">
        <v>109</v>
      </c>
      <c r="BZ38" s="18">
        <v>1694453.69</v>
      </c>
      <c r="CA38" s="18">
        <v>1714789.91</v>
      </c>
      <c r="CB38" s="19">
        <f t="shared" si="12"/>
        <v>-20336.219999999972</v>
      </c>
      <c r="CC38" s="20">
        <f t="shared" si="13"/>
        <v>-1.1859307009801554</v>
      </c>
      <c r="CD38" s="27">
        <v>1.7</v>
      </c>
      <c r="CE38" s="16">
        <v>-5393.4</v>
      </c>
      <c r="CF38">
        <f t="shared" si="14"/>
        <v>5</v>
      </c>
      <c r="CG38" s="16">
        <f t="shared" si="15"/>
        <v>37</v>
      </c>
    </row>
    <row r="39" spans="1:85" x14ac:dyDescent="0.25">
      <c r="A39">
        <v>89</v>
      </c>
      <c r="B39">
        <v>4</v>
      </c>
      <c r="C39" t="s">
        <v>61</v>
      </c>
      <c r="D39" t="s">
        <v>234</v>
      </c>
      <c r="E39" t="s">
        <v>97</v>
      </c>
      <c r="F39" t="s">
        <v>137</v>
      </c>
      <c r="G39" t="s">
        <v>265</v>
      </c>
      <c r="H39" s="1">
        <v>6987</v>
      </c>
      <c r="I39" t="s">
        <v>176</v>
      </c>
      <c r="J39" t="s">
        <v>199</v>
      </c>
      <c r="K39" t="s">
        <v>212</v>
      </c>
      <c r="L39" t="s">
        <v>218</v>
      </c>
      <c r="M39" s="2">
        <v>45994</v>
      </c>
      <c r="N39" s="2">
        <v>41538</v>
      </c>
      <c r="O39" s="2">
        <v>45035</v>
      </c>
      <c r="P39" s="3">
        <v>94.22</v>
      </c>
      <c r="Q39" s="4">
        <v>45035</v>
      </c>
      <c r="R39" s="3">
        <v>99.87</v>
      </c>
      <c r="S39" s="5">
        <v>1327427.78</v>
      </c>
      <c r="T39" s="5">
        <v>1572217.53</v>
      </c>
      <c r="U39" s="5">
        <v>-244789.75</v>
      </c>
      <c r="V39" s="6">
        <v>-15.569712544802799</v>
      </c>
      <c r="W39">
        <f t="shared" si="0"/>
        <v>39</v>
      </c>
      <c r="X39" s="7">
        <v>51550</v>
      </c>
      <c r="Y39" s="7">
        <v>61304</v>
      </c>
      <c r="Z39" s="7">
        <v>-9754</v>
      </c>
      <c r="AA39" s="7">
        <v>-15.910870416286</v>
      </c>
      <c r="AB39">
        <f t="shared" si="1"/>
        <v>38</v>
      </c>
      <c r="AC39" s="6">
        <v>35.032007759456803</v>
      </c>
      <c r="AD39" s="6">
        <v>34.508351820435898</v>
      </c>
      <c r="AE39" s="7">
        <v>0.52365593902097596</v>
      </c>
      <c r="AF39" s="8">
        <v>1.5174759482742601E-2</v>
      </c>
      <c r="AG39" s="15">
        <f t="shared" si="18"/>
        <v>13</v>
      </c>
      <c r="AH39" s="6">
        <v>1.6444432139099601</v>
      </c>
      <c r="AI39" s="6">
        <v>1.7282911841172299</v>
      </c>
      <c r="AJ39" s="6">
        <v>-8.3847970207268099E-2</v>
      </c>
      <c r="AK39" s="9">
        <v>-4.8514955684447099</v>
      </c>
      <c r="AL39" s="15">
        <f t="shared" si="2"/>
        <v>33</v>
      </c>
      <c r="AM39" s="6">
        <v>44.699053103007003</v>
      </c>
      <c r="AN39" s="9">
        <v>43.001409386794997</v>
      </c>
      <c r="AO39" s="6">
        <v>1.6976437162120299</v>
      </c>
      <c r="AP39" s="6">
        <v>3.9478792449378299</v>
      </c>
      <c r="AQ39" s="15">
        <f t="shared" si="3"/>
        <v>30</v>
      </c>
      <c r="AR39" s="10">
        <v>3.1308196100000001</v>
      </c>
      <c r="AS39" s="10">
        <v>44.295912179418401</v>
      </c>
      <c r="AT39" s="10">
        <v>10.226459277008299</v>
      </c>
      <c r="AU39" s="10">
        <v>7.5727171340000696</v>
      </c>
      <c r="AV39" s="10">
        <v>1.5346899733927399</v>
      </c>
      <c r="AW39" s="10">
        <v>3.44545411893679</v>
      </c>
      <c r="AX39" s="10">
        <v>189064.48</v>
      </c>
      <c r="AY39" s="10">
        <v>170919.12</v>
      </c>
      <c r="AZ39" s="10">
        <v>808527.47</v>
      </c>
      <c r="BA39" s="10">
        <v>766896.02</v>
      </c>
      <c r="BB39" s="10">
        <v>91625.176434612702</v>
      </c>
      <c r="BC39" s="10">
        <v>8.6756287768431104</v>
      </c>
      <c r="BD39" s="11">
        <v>0.97460317460317503</v>
      </c>
      <c r="BE39" s="15">
        <f t="shared" si="4"/>
        <v>14</v>
      </c>
      <c r="BF39" s="11">
        <v>0.94376391982182595</v>
      </c>
      <c r="BG39" s="15">
        <f t="shared" si="5"/>
        <v>22</v>
      </c>
      <c r="BH39" s="12">
        <v>1.5221280060900899</v>
      </c>
      <c r="BI39" s="15">
        <f t="shared" si="6"/>
        <v>33</v>
      </c>
      <c r="BJ39" s="9">
        <v>1.2510488927063399</v>
      </c>
      <c r="BK39" s="75">
        <f t="shared" si="7"/>
        <v>37</v>
      </c>
      <c r="BL39" s="13">
        <v>59.7153773741625</v>
      </c>
      <c r="BM39" s="15">
        <f t="shared" si="8"/>
        <v>24</v>
      </c>
      <c r="BN39" s="13">
        <v>53.264003781611898</v>
      </c>
      <c r="BO39" s="14">
        <v>0.88890000000000002</v>
      </c>
      <c r="BP39" s="15">
        <f t="shared" si="9"/>
        <v>14</v>
      </c>
      <c r="BQ39" s="8">
        <v>-5.4696776368753103E-3</v>
      </c>
      <c r="BR39" s="15">
        <f t="shared" si="10"/>
        <v>26</v>
      </c>
      <c r="BS39" s="8">
        <v>-8.4119503090263493E-3</v>
      </c>
      <c r="BT39" s="8">
        <v>-9.7786336820523505E-3</v>
      </c>
      <c r="BU39" s="8">
        <v>-5.4696776368753103E-3</v>
      </c>
      <c r="BV39" s="6">
        <v>-12980.43</v>
      </c>
      <c r="BW39" s="15">
        <f t="shared" si="11"/>
        <v>38</v>
      </c>
      <c r="BX39" s="7">
        <v>953.43</v>
      </c>
      <c r="BY39">
        <v>115</v>
      </c>
      <c r="BZ39" s="18">
        <v>3335777.94</v>
      </c>
      <c r="CA39" s="18">
        <v>3186245.94</v>
      </c>
      <c r="CB39" s="19">
        <f t="shared" si="12"/>
        <v>149532</v>
      </c>
      <c r="CC39" s="20">
        <f t="shared" si="13"/>
        <v>4.6930463880010462</v>
      </c>
      <c r="CD39" s="27">
        <v>2.4</v>
      </c>
      <c r="CE39" s="16">
        <v>-7627.66</v>
      </c>
      <c r="CF39">
        <f t="shared" si="14"/>
        <v>2</v>
      </c>
      <c r="CG39" s="16">
        <f t="shared" si="15"/>
        <v>29</v>
      </c>
    </row>
    <row r="40" spans="1:85" x14ac:dyDescent="0.25">
      <c r="A40">
        <v>90</v>
      </c>
      <c r="B40">
        <v>1</v>
      </c>
      <c r="C40" t="s">
        <v>58</v>
      </c>
      <c r="D40" t="s">
        <v>231</v>
      </c>
      <c r="E40" t="s">
        <v>98</v>
      </c>
      <c r="F40" t="s">
        <v>138</v>
      </c>
      <c r="G40" t="s">
        <v>266</v>
      </c>
      <c r="H40" s="1">
        <v>9451</v>
      </c>
      <c r="I40" t="s">
        <v>177</v>
      </c>
      <c r="J40" t="s">
        <v>183</v>
      </c>
      <c r="K40" t="s">
        <v>212</v>
      </c>
      <c r="L40" t="s">
        <v>218</v>
      </c>
      <c r="M40" s="2">
        <v>46067</v>
      </c>
      <c r="N40" s="2">
        <v>42432</v>
      </c>
      <c r="O40" s="2">
        <v>44967</v>
      </c>
      <c r="P40" s="3">
        <v>82.95</v>
      </c>
      <c r="Q40" s="4">
        <v>44967</v>
      </c>
      <c r="R40" s="3">
        <v>96.45</v>
      </c>
      <c r="S40" s="5">
        <v>1554759.28</v>
      </c>
      <c r="T40" s="5">
        <v>1617009.79</v>
      </c>
      <c r="U40" s="5">
        <v>-62250.51</v>
      </c>
      <c r="V40" s="6">
        <v>-3.8497299388644901</v>
      </c>
      <c r="W40">
        <f t="shared" si="0"/>
        <v>26</v>
      </c>
      <c r="X40" s="7">
        <v>61844</v>
      </c>
      <c r="Y40" s="7">
        <v>64778</v>
      </c>
      <c r="Z40" s="7">
        <v>-2934</v>
      </c>
      <c r="AA40" s="7">
        <v>-4.5293155083516004</v>
      </c>
      <c r="AB40">
        <f t="shared" si="1"/>
        <v>21</v>
      </c>
      <c r="AC40" s="6">
        <v>34.263631071728902</v>
      </c>
      <c r="AD40" s="6">
        <v>34.910000308746802</v>
      </c>
      <c r="AE40" s="7">
        <v>-0.64636923701792903</v>
      </c>
      <c r="AF40" s="8">
        <v>-1.8515303102302701E-2</v>
      </c>
      <c r="AG40" s="15">
        <f t="shared" si="18"/>
        <v>23</v>
      </c>
      <c r="AH40" s="6">
        <v>1.647711184521</v>
      </c>
      <c r="AI40" s="6">
        <v>1.72123463341293</v>
      </c>
      <c r="AJ40" s="6">
        <v>-7.3523448891929605E-2</v>
      </c>
      <c r="AK40" s="9">
        <v>-4.2715529576664704</v>
      </c>
      <c r="AL40" s="15">
        <f t="shared" si="2"/>
        <v>30</v>
      </c>
      <c r="AM40" s="6">
        <v>44.529837605613601</v>
      </c>
      <c r="AN40" s="9">
        <v>41.542744579179903</v>
      </c>
      <c r="AO40" s="6">
        <v>2.9870930264336999</v>
      </c>
      <c r="AP40" s="6">
        <v>7.1904084737115497</v>
      </c>
      <c r="AQ40" s="15">
        <f t="shared" si="3"/>
        <v>11</v>
      </c>
      <c r="AR40" s="10">
        <v>3.3989718600000001</v>
      </c>
      <c r="AS40" s="10">
        <v>44.405249396085303</v>
      </c>
      <c r="AT40" s="10">
        <v>9.36008409262827</v>
      </c>
      <c r="AU40" s="10">
        <v>7.0892308846939898</v>
      </c>
      <c r="AV40" s="10">
        <v>1.5554170553887801</v>
      </c>
      <c r="AW40" s="10">
        <v>1.5549721234018601</v>
      </c>
      <c r="AX40" s="10">
        <v>266105.82</v>
      </c>
      <c r="AY40" s="10">
        <v>253896.62</v>
      </c>
      <c r="AZ40" s="10">
        <v>845466.39</v>
      </c>
      <c r="BA40" s="10">
        <v>813129.8</v>
      </c>
      <c r="BB40" s="10">
        <v>160580.288695834</v>
      </c>
      <c r="BC40" s="10">
        <v>12.9199469998171</v>
      </c>
      <c r="BD40" s="11">
        <v>0.97920604914933795</v>
      </c>
      <c r="BE40" s="15">
        <f t="shared" si="4"/>
        <v>10</v>
      </c>
      <c r="BF40" s="11">
        <v>0.95849262697979198</v>
      </c>
      <c r="BG40" s="15">
        <f t="shared" si="5"/>
        <v>17</v>
      </c>
      <c r="BH40" s="12">
        <v>3.1017753436403401</v>
      </c>
      <c r="BI40" s="15">
        <f t="shared" si="6"/>
        <v>5</v>
      </c>
      <c r="BJ40" s="9">
        <v>3.6662295037805599</v>
      </c>
      <c r="BK40" s="75">
        <f t="shared" si="7"/>
        <v>2</v>
      </c>
      <c r="BL40" s="13">
        <v>76.224634261444095</v>
      </c>
      <c r="BM40" s="15">
        <f t="shared" si="8"/>
        <v>11</v>
      </c>
      <c r="BN40" s="13">
        <v>73.308569912443602</v>
      </c>
      <c r="BO40" s="14">
        <v>0.84760000000000002</v>
      </c>
      <c r="BP40" s="15">
        <f t="shared" si="9"/>
        <v>22</v>
      </c>
      <c r="BQ40" s="8">
        <v>-5.9595005875066002E-3</v>
      </c>
      <c r="BR40" s="15">
        <f t="shared" si="10"/>
        <v>29</v>
      </c>
      <c r="BS40" s="8">
        <v>-8.31191025589419E-3</v>
      </c>
      <c r="BT40" s="8">
        <v>-6.5147448420439704E-3</v>
      </c>
      <c r="BU40" s="8">
        <v>-5.9595005875066002E-3</v>
      </c>
      <c r="BV40" s="6">
        <v>-10128.86</v>
      </c>
      <c r="BW40" s="15">
        <f t="shared" si="11"/>
        <v>34</v>
      </c>
      <c r="BX40" s="7">
        <v>4068.52</v>
      </c>
      <c r="BY40">
        <v>116</v>
      </c>
      <c r="BZ40" s="18">
        <v>3456403.72</v>
      </c>
      <c r="CA40" s="18">
        <v>3395152.67</v>
      </c>
      <c r="CB40" s="19">
        <f t="shared" si="12"/>
        <v>61251.050000000279</v>
      </c>
      <c r="CC40" s="20">
        <f t="shared" si="13"/>
        <v>1.8040735116633293</v>
      </c>
      <c r="CD40" s="27">
        <v>2.2000000000000002</v>
      </c>
      <c r="CE40" s="16">
        <v>-6780.73</v>
      </c>
      <c r="CF40">
        <f t="shared" si="14"/>
        <v>3</v>
      </c>
      <c r="CG40" s="16">
        <f t="shared" si="15"/>
        <v>9</v>
      </c>
    </row>
    <row r="41" spans="1:85" x14ac:dyDescent="0.25">
      <c r="A41">
        <v>92</v>
      </c>
      <c r="B41">
        <v>2</v>
      </c>
      <c r="C41" t="s">
        <v>59</v>
      </c>
      <c r="D41" t="s">
        <v>232</v>
      </c>
      <c r="E41" t="s">
        <v>99</v>
      </c>
      <c r="F41" t="s">
        <v>139</v>
      </c>
      <c r="G41" t="s">
        <v>267</v>
      </c>
      <c r="H41" s="1">
        <v>7923</v>
      </c>
      <c r="I41" t="s">
        <v>178</v>
      </c>
      <c r="J41" t="s">
        <v>182</v>
      </c>
      <c r="K41" t="s">
        <v>214</v>
      </c>
      <c r="L41" t="s">
        <v>218</v>
      </c>
      <c r="M41" s="2">
        <v>46563</v>
      </c>
      <c r="N41" s="2">
        <v>45207</v>
      </c>
      <c r="O41" s="2">
        <v>45055</v>
      </c>
      <c r="P41" s="3">
        <v>56.96</v>
      </c>
      <c r="Q41" s="4">
        <v>45055</v>
      </c>
      <c r="R41" s="3">
        <v>95.29</v>
      </c>
      <c r="S41" s="5">
        <v>537901.18999999994</v>
      </c>
      <c r="T41" s="5">
        <v>615885.43999999994</v>
      </c>
      <c r="U41" s="5">
        <v>-77984.25</v>
      </c>
      <c r="V41" s="6">
        <v>-12.6621356725043</v>
      </c>
      <c r="W41">
        <f t="shared" si="0"/>
        <v>38</v>
      </c>
      <c r="X41" s="7">
        <v>28805</v>
      </c>
      <c r="Y41" s="7">
        <v>32664</v>
      </c>
      <c r="Z41" s="7">
        <v>-3859</v>
      </c>
      <c r="AA41" s="7">
        <v>-11.814229733039401</v>
      </c>
      <c r="AB41">
        <f t="shared" si="1"/>
        <v>35</v>
      </c>
      <c r="AC41" s="6">
        <v>27.8389168547127</v>
      </c>
      <c r="AD41" s="6">
        <v>27.9451383786432</v>
      </c>
      <c r="AE41" s="7">
        <v>-0.106221523930429</v>
      </c>
      <c r="AF41" s="8">
        <v>-3.80107346369801E-3</v>
      </c>
      <c r="AG41" s="15">
        <f t="shared" si="18"/>
        <v>18</v>
      </c>
      <c r="AH41" s="6">
        <v>1.62177328843996</v>
      </c>
      <c r="AI41" s="6">
        <v>1.65545574057844</v>
      </c>
      <c r="AJ41" s="6">
        <v>-3.3682452138484899E-2</v>
      </c>
      <c r="AK41" s="9">
        <v>-2.03463320177414</v>
      </c>
      <c r="AL41" s="15">
        <f t="shared" si="2"/>
        <v>14</v>
      </c>
      <c r="AM41" s="6">
        <v>41.361106497500998</v>
      </c>
      <c r="AN41" s="9">
        <v>40.757424392826401</v>
      </c>
      <c r="AO41" s="6">
        <v>0.60368210467451899</v>
      </c>
      <c r="AP41" s="6">
        <v>1.4811586199759199</v>
      </c>
      <c r="AQ41" s="15">
        <f t="shared" si="3"/>
        <v>37</v>
      </c>
      <c r="AR41" s="10">
        <v>1.1980569700000001</v>
      </c>
      <c r="AS41" s="10">
        <v>41.453874637813101</v>
      </c>
      <c r="AT41" s="10">
        <v>16.539829538293201</v>
      </c>
      <c r="AU41" s="10">
        <v>4.51470611469927</v>
      </c>
      <c r="AV41" s="10">
        <v>1.5380399125156301</v>
      </c>
      <c r="AW41" s="10">
        <v>4.0802303550705403</v>
      </c>
      <c r="AX41" s="10">
        <v>36223.94</v>
      </c>
      <c r="AY41" s="10">
        <v>33964.14</v>
      </c>
      <c r="AZ41" s="10">
        <v>200241.09</v>
      </c>
      <c r="BA41" s="10">
        <v>196179.93</v>
      </c>
      <c r="BB41" s="10">
        <v>2362.9768728978902</v>
      </c>
      <c r="BC41" s="10">
        <v>0.56141311961361995</v>
      </c>
      <c r="BD41" s="11">
        <v>0.93203883495145601</v>
      </c>
      <c r="BE41" s="15">
        <f t="shared" si="4"/>
        <v>35</v>
      </c>
      <c r="BF41" s="11">
        <v>0.86060279870828904</v>
      </c>
      <c r="BG41" s="15">
        <f t="shared" si="5"/>
        <v>36</v>
      </c>
      <c r="BH41" s="12">
        <v>1.5728279017192699</v>
      </c>
      <c r="BI41" s="15">
        <f t="shared" si="6"/>
        <v>32</v>
      </c>
      <c r="BJ41" s="9">
        <v>1.0488021928233899</v>
      </c>
      <c r="BK41" s="75">
        <f t="shared" si="7"/>
        <v>40</v>
      </c>
      <c r="BL41" s="13">
        <v>49.195660306771401</v>
      </c>
      <c r="BM41" s="15">
        <f t="shared" si="8"/>
        <v>36</v>
      </c>
      <c r="BN41" s="13">
        <v>35.122699386503101</v>
      </c>
      <c r="BO41" s="14">
        <v>0.75023333333333297</v>
      </c>
      <c r="BP41" s="15">
        <f t="shared" si="9"/>
        <v>35</v>
      </c>
      <c r="BQ41" s="8">
        <v>-2.35996230318825E-2</v>
      </c>
      <c r="BR41" s="15">
        <f t="shared" si="10"/>
        <v>40</v>
      </c>
      <c r="BS41" s="8">
        <v>-4.3650436666109703E-2</v>
      </c>
      <c r="BT41" s="8">
        <v>-2.7889137036488001E-2</v>
      </c>
      <c r="BU41" s="8">
        <v>-2.35996230318825E-2</v>
      </c>
      <c r="BV41" s="6">
        <v>-15001.6</v>
      </c>
      <c r="BW41" s="15">
        <f t="shared" si="11"/>
        <v>40</v>
      </c>
      <c r="BX41" s="7">
        <v>112.77</v>
      </c>
      <c r="BY41">
        <v>117</v>
      </c>
      <c r="BZ41" s="18">
        <v>1273402.1200000001</v>
      </c>
      <c r="CA41" s="18">
        <v>1363146.28</v>
      </c>
      <c r="CB41" s="19">
        <f t="shared" si="12"/>
        <v>-89744.159999999916</v>
      </c>
      <c r="CC41" s="20">
        <f t="shared" si="13"/>
        <v>-6.583604512349174</v>
      </c>
      <c r="CD41" s="27">
        <v>1.6</v>
      </c>
      <c r="CE41" s="16">
        <v>-2719.43</v>
      </c>
      <c r="CF41">
        <f t="shared" si="14"/>
        <v>3</v>
      </c>
      <c r="CG41" s="16">
        <f t="shared" si="15"/>
        <v>38</v>
      </c>
    </row>
    <row r="42" spans="1:85" x14ac:dyDescent="0.25">
      <c r="A42">
        <v>94</v>
      </c>
      <c r="B42">
        <v>3</v>
      </c>
      <c r="C42" t="s">
        <v>60</v>
      </c>
      <c r="D42" t="s">
        <v>233</v>
      </c>
      <c r="E42" t="s">
        <v>100</v>
      </c>
      <c r="F42" t="s">
        <v>140</v>
      </c>
      <c r="G42" t="s">
        <v>268</v>
      </c>
      <c r="H42" s="1">
        <v>5547</v>
      </c>
      <c r="I42" t="s">
        <v>179</v>
      </c>
      <c r="J42" t="s">
        <v>197</v>
      </c>
      <c r="K42" t="s">
        <v>214</v>
      </c>
      <c r="L42" t="s">
        <v>218</v>
      </c>
      <c r="M42" s="2">
        <v>45572</v>
      </c>
      <c r="N42" s="2">
        <v>45199</v>
      </c>
      <c r="O42" s="2">
        <v>44964</v>
      </c>
      <c r="P42" s="3">
        <v>93.02</v>
      </c>
      <c r="Q42" s="4">
        <v>44964</v>
      </c>
      <c r="R42" s="3">
        <v>99.42</v>
      </c>
      <c r="S42" s="5">
        <v>891840.47</v>
      </c>
      <c r="T42" s="5">
        <v>838402.28</v>
      </c>
      <c r="U42" s="5">
        <v>53438.19</v>
      </c>
      <c r="V42" s="6">
        <v>6.3738125807577504</v>
      </c>
      <c r="W42">
        <f t="shared" si="0"/>
        <v>6</v>
      </c>
      <c r="X42" s="7">
        <v>36846</v>
      </c>
      <c r="Y42" s="7">
        <v>37936</v>
      </c>
      <c r="Z42" s="7">
        <v>-1090</v>
      </c>
      <c r="AA42" s="7">
        <v>-2.8732602277520001</v>
      </c>
      <c r="AB42">
        <f t="shared" si="1"/>
        <v>15</v>
      </c>
      <c r="AC42" s="6">
        <v>32.801389567388597</v>
      </c>
      <c r="AD42" s="6">
        <v>32.267503163222301</v>
      </c>
      <c r="AE42" s="7">
        <v>0.53388640416632405</v>
      </c>
      <c r="AF42" s="8">
        <v>1.6545637307780098E-2</v>
      </c>
      <c r="AG42" s="15">
        <f t="shared" si="18"/>
        <v>11</v>
      </c>
      <c r="AH42" s="6">
        <v>1.6695349991726001</v>
      </c>
      <c r="AI42" s="6">
        <v>1.67037006780492</v>
      </c>
      <c r="AJ42" s="6">
        <v>-8.3506863232152295E-4</v>
      </c>
      <c r="AK42" s="9">
        <v>-4.9993031389679497E-2</v>
      </c>
      <c r="AL42" s="15">
        <f t="shared" si="2"/>
        <v>6</v>
      </c>
      <c r="AM42" s="6">
        <v>44.1986554663495</v>
      </c>
      <c r="AN42" s="9">
        <v>41.003681713698803</v>
      </c>
      <c r="AO42" s="6">
        <v>3.1949737526506499</v>
      </c>
      <c r="AP42" s="6">
        <v>7.7919192109601303</v>
      </c>
      <c r="AQ42" s="15">
        <f t="shared" si="3"/>
        <v>7</v>
      </c>
      <c r="AR42" s="10">
        <v>1.9114647600000001</v>
      </c>
      <c r="AS42" s="10">
        <v>43.2000568821882</v>
      </c>
      <c r="AT42" s="10">
        <v>11.5698409934182</v>
      </c>
      <c r="AU42" s="10">
        <v>8.5474119002403608</v>
      </c>
      <c r="AV42" s="10">
        <v>1.55782866743572</v>
      </c>
      <c r="AW42" s="10">
        <v>2.2483366450131799</v>
      </c>
      <c r="AX42" s="10">
        <v>115928.39</v>
      </c>
      <c r="AY42" s="10">
        <v>99300.53</v>
      </c>
      <c r="AZ42" s="10">
        <v>339610.64</v>
      </c>
      <c r="BA42" s="10">
        <v>304365.28000000003</v>
      </c>
      <c r="BB42" s="10">
        <v>45542.549790236299</v>
      </c>
      <c r="BC42" s="10">
        <v>6.3606361445156097</v>
      </c>
      <c r="BD42" s="11">
        <v>0.97142857142857097</v>
      </c>
      <c r="BE42" s="15">
        <f t="shared" si="4"/>
        <v>18</v>
      </c>
      <c r="BF42" s="11">
        <v>0.967741935483871</v>
      </c>
      <c r="BG42" s="15">
        <f t="shared" si="5"/>
        <v>14</v>
      </c>
      <c r="BH42" s="12">
        <v>2.2590912475635898</v>
      </c>
      <c r="BI42" s="15">
        <f t="shared" si="6"/>
        <v>20</v>
      </c>
      <c r="BJ42" s="9">
        <v>3.45649346278018</v>
      </c>
      <c r="BK42" s="75">
        <f t="shared" si="7"/>
        <v>4</v>
      </c>
      <c r="BL42" s="13">
        <v>91.262617905014096</v>
      </c>
      <c r="BM42" s="15">
        <f t="shared" si="8"/>
        <v>2</v>
      </c>
      <c r="BN42" s="13">
        <v>84.641777632546393</v>
      </c>
      <c r="BO42" s="14">
        <v>0.82163333333333299</v>
      </c>
      <c r="BP42" s="15">
        <f t="shared" si="9"/>
        <v>25</v>
      </c>
      <c r="BQ42" s="8">
        <v>-5.6555954327003298E-3</v>
      </c>
      <c r="BR42" s="15">
        <f t="shared" si="10"/>
        <v>28</v>
      </c>
      <c r="BS42" s="8">
        <v>-6.7835127577552E-3</v>
      </c>
      <c r="BT42" s="8">
        <v>-5.2885691540775197E-3</v>
      </c>
      <c r="BU42" s="8">
        <v>-5.6555954327003203E-3</v>
      </c>
      <c r="BV42" s="6">
        <v>-4716.5600000000004</v>
      </c>
      <c r="BW42" s="15">
        <f t="shared" si="11"/>
        <v>15</v>
      </c>
      <c r="BX42" s="7">
        <v>5537.02</v>
      </c>
      <c r="BY42">
        <v>119</v>
      </c>
      <c r="BZ42" s="18">
        <v>1865432.23</v>
      </c>
      <c r="CA42" s="18">
        <v>1794726.12</v>
      </c>
      <c r="CB42" s="19">
        <f t="shared" si="12"/>
        <v>70706.10999999987</v>
      </c>
      <c r="CC42" s="20">
        <f t="shared" si="13"/>
        <v>3.9396601638583086</v>
      </c>
      <c r="CD42" s="27">
        <v>1.6</v>
      </c>
      <c r="CE42" s="16">
        <v>-1796.67</v>
      </c>
      <c r="CF42">
        <f t="shared" si="14"/>
        <v>2</v>
      </c>
      <c r="CG42" s="16">
        <f t="shared" si="15"/>
        <v>2</v>
      </c>
    </row>
    <row r="43" spans="1:85" x14ac:dyDescent="0.25">
      <c r="P43">
        <f t="shared" ref="P43:CB43" si="19">SUM(P3:P42)</f>
        <v>3300.6499999999983</v>
      </c>
      <c r="Q43">
        <f t="shared" si="19"/>
        <v>1797386</v>
      </c>
      <c r="R43">
        <f t="shared" si="19"/>
        <v>3860.11</v>
      </c>
      <c r="S43">
        <f t="shared" si="19"/>
        <v>37697611.709999993</v>
      </c>
      <c r="T43">
        <f t="shared" si="19"/>
        <v>38212870.539999992</v>
      </c>
      <c r="U43">
        <f t="shared" si="19"/>
        <v>-515258.83</v>
      </c>
      <c r="V43">
        <f t="shared" si="19"/>
        <v>-29.422604133921467</v>
      </c>
      <c r="W43">
        <f t="shared" si="19"/>
        <v>820</v>
      </c>
      <c r="X43">
        <f t="shared" si="19"/>
        <v>2165973</v>
      </c>
      <c r="Y43">
        <f t="shared" si="19"/>
        <v>2265789</v>
      </c>
      <c r="Z43">
        <f t="shared" si="19"/>
        <v>-99816</v>
      </c>
      <c r="AA43">
        <f t="shared" si="19"/>
        <v>-174.71417338785278</v>
      </c>
      <c r="AB43">
        <f t="shared" si="19"/>
        <v>820</v>
      </c>
      <c r="AC43">
        <f t="shared" si="19"/>
        <v>1097.5250557771612</v>
      </c>
      <c r="AD43">
        <f t="shared" si="19"/>
        <v>1077.6202183552334</v>
      </c>
      <c r="AE43">
        <f t="shared" si="19"/>
        <v>19.904837421927926</v>
      </c>
      <c r="AF43">
        <f t="shared" si="19"/>
        <v>0.61451053223331398</v>
      </c>
      <c r="AG43">
        <f t="shared" si="19"/>
        <v>401</v>
      </c>
      <c r="AH43">
        <f t="shared" si="19"/>
        <v>65.655827551285213</v>
      </c>
      <c r="AI43">
        <f t="shared" si="19"/>
        <v>67.502345177033391</v>
      </c>
      <c r="AJ43">
        <f t="shared" si="19"/>
        <v>-1.8465176257482112</v>
      </c>
      <c r="AK43">
        <f t="shared" si="19"/>
        <v>-108.12551015652862</v>
      </c>
      <c r="AL43">
        <f t="shared" si="19"/>
        <v>820</v>
      </c>
      <c r="AM43">
        <f t="shared" si="19"/>
        <v>1717.8269452086106</v>
      </c>
      <c r="AN43">
        <f t="shared" si="19"/>
        <v>1631.7910762959962</v>
      </c>
      <c r="AO43">
        <f t="shared" si="19"/>
        <v>86.035868912613779</v>
      </c>
      <c r="AP43">
        <f t="shared" si="19"/>
        <v>211.93564103017999</v>
      </c>
      <c r="AQ43">
        <f t="shared" si="19"/>
        <v>820</v>
      </c>
      <c r="AR43">
        <f t="shared" si="19"/>
        <v>83.811429139999987</v>
      </c>
      <c r="AS43">
        <f t="shared" si="19"/>
        <v>1750.291374666986</v>
      </c>
      <c r="AT43">
        <f t="shared" si="19"/>
        <v>496.94206384522323</v>
      </c>
      <c r="AU43">
        <f t="shared" si="19"/>
        <v>403.71206783565219</v>
      </c>
      <c r="AV43">
        <f t="shared" si="19"/>
        <v>70.92635784783559</v>
      </c>
      <c r="AW43">
        <f t="shared" si="19"/>
        <v>116.20174493229142</v>
      </c>
      <c r="AX43">
        <f t="shared" si="19"/>
        <v>4224171.25</v>
      </c>
      <c r="AY43">
        <f t="shared" si="19"/>
        <v>3823387.9200000004</v>
      </c>
      <c r="AZ43">
        <f t="shared" si="19"/>
        <v>15196723.040000003</v>
      </c>
      <c r="BA43">
        <f t="shared" si="19"/>
        <v>14280987</v>
      </c>
      <c r="BB43">
        <f t="shared" si="19"/>
        <v>1586751.0672938465</v>
      </c>
      <c r="BC43">
        <f t="shared" si="19"/>
        <v>152.42672001086962</v>
      </c>
      <c r="BD43">
        <f t="shared" si="19"/>
        <v>38.432560491846843</v>
      </c>
      <c r="BE43">
        <f t="shared" si="19"/>
        <v>819</v>
      </c>
      <c r="BF43">
        <f t="shared" si="19"/>
        <v>37.390272116958243</v>
      </c>
      <c r="BG43">
        <f t="shared" si="19"/>
        <v>820</v>
      </c>
      <c r="BH43">
        <f t="shared" si="19"/>
        <v>89.854062812691936</v>
      </c>
      <c r="BI43">
        <f t="shared" si="19"/>
        <v>820</v>
      </c>
      <c r="BJ43">
        <f t="shared" si="19"/>
        <v>95.498677250258098</v>
      </c>
      <c r="BL43">
        <f t="shared" si="19"/>
        <v>2618.6368342619498</v>
      </c>
      <c r="BM43">
        <f t="shared" si="19"/>
        <v>820</v>
      </c>
      <c r="BN43">
        <f t="shared" si="19"/>
        <v>2445.0756009977126</v>
      </c>
      <c r="BO43">
        <f t="shared" si="19"/>
        <v>33.890466666666669</v>
      </c>
      <c r="BP43">
        <f t="shared" si="19"/>
        <v>819</v>
      </c>
      <c r="BQ43">
        <f t="shared" si="19"/>
        <v>-0.21240469490031083</v>
      </c>
      <c r="BR43">
        <f t="shared" si="19"/>
        <v>820</v>
      </c>
      <c r="BS43">
        <f t="shared" si="19"/>
        <v>-0.34790228106431975</v>
      </c>
      <c r="BT43">
        <f t="shared" si="19"/>
        <v>-0.27870517709612569</v>
      </c>
      <c r="BU43">
        <f t="shared" si="19"/>
        <v>-0.21240469490031078</v>
      </c>
      <c r="BV43">
        <f t="shared" si="19"/>
        <v>-248788.9899999999</v>
      </c>
      <c r="BW43">
        <f t="shared" si="19"/>
        <v>820</v>
      </c>
      <c r="BX43">
        <f t="shared" si="19"/>
        <v>114789.95000000001</v>
      </c>
      <c r="BY43">
        <f t="shared" si="19"/>
        <v>2486</v>
      </c>
      <c r="BZ43">
        <f t="shared" si="19"/>
        <v>84154549.760000005</v>
      </c>
      <c r="CA43">
        <f t="shared" si="19"/>
        <v>82544085.249999985</v>
      </c>
      <c r="CB43">
        <f t="shared" si="19"/>
        <v>1610464.51</v>
      </c>
      <c r="CC43">
        <f>SUM(CC3:CC42)</f>
        <v>64.15872784066228</v>
      </c>
      <c r="CD43">
        <f>SUM(CD3:CD42)</f>
        <v>76.100000000000009</v>
      </c>
      <c r="CE43">
        <f>SUM(CE3:CE42)</f>
        <v>-211968.70999999996</v>
      </c>
    </row>
  </sheetData>
  <sortState xmlns:xlrd2="http://schemas.microsoft.com/office/spreadsheetml/2017/richdata2" ref="A3:BX42">
    <sortCondition ref="L3:L42"/>
  </sortState>
  <mergeCells count="1">
    <mergeCell ref="BZ2:C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F84E9-9697-40C1-8668-C9A86D5D8087}">
  <dimension ref="A1:K41"/>
  <sheetViews>
    <sheetView showGridLines="0" workbookViewId="0">
      <selection activeCell="N20" sqref="N20"/>
    </sheetView>
  </sheetViews>
  <sheetFormatPr defaultRowHeight="15" x14ac:dyDescent="0.25"/>
  <cols>
    <col min="1" max="1" width="17.85546875" bestFit="1" customWidth="1"/>
    <col min="2" max="2" width="6.5703125" bestFit="1" customWidth="1"/>
    <col min="9" max="9" width="9.140625" hidden="1" customWidth="1"/>
    <col min="10" max="11" width="0" hidden="1" customWidth="1"/>
    <col min="19" max="19" width="17.85546875" bestFit="1" customWidth="1"/>
    <col min="20" max="20" width="11.42578125" bestFit="1" customWidth="1"/>
  </cols>
  <sheetData>
    <row r="1" spans="1:11" x14ac:dyDescent="0.25">
      <c r="J1" t="s">
        <v>297</v>
      </c>
      <c r="K1" t="s">
        <v>337</v>
      </c>
    </row>
    <row r="2" spans="1:11" x14ac:dyDescent="0.25">
      <c r="A2" s="176" t="s">
        <v>338</v>
      </c>
      <c r="B2" s="176"/>
      <c r="I2">
        <f t="shared" ref="I2:I21" si="0">VALUE(CONCATENATE($A$3,$J2))</f>
        <v>456257</v>
      </c>
      <c r="J2">
        <v>7</v>
      </c>
      <c r="K2">
        <f>_xlfn.XLOOKUP(I2,'Holiday Hours Data'!I:I,'Holiday Hours Data'!H:H,"")</f>
        <v>12</v>
      </c>
    </row>
    <row r="3" spans="1:11" x14ac:dyDescent="0.25">
      <c r="A3" s="145">
        <v>45625</v>
      </c>
      <c r="B3" s="145"/>
      <c r="I3">
        <f t="shared" si="0"/>
        <v>4562510</v>
      </c>
      <c r="J3">
        <v>10</v>
      </c>
      <c r="K3">
        <f>_xlfn.XLOOKUP(I3,'Holiday Hours Data'!I:I,'Holiday Hours Data'!H:H,"")</f>
        <v>13</v>
      </c>
    </row>
    <row r="4" spans="1:11" x14ac:dyDescent="0.25">
      <c r="A4" s="146" t="s">
        <v>335</v>
      </c>
      <c r="B4" s="146" t="s">
        <v>336</v>
      </c>
      <c r="I4">
        <f t="shared" si="0"/>
        <v>4562512</v>
      </c>
      <c r="J4">
        <v>12</v>
      </c>
      <c r="K4">
        <f>_xlfn.XLOOKUP(I4,'Holiday Hours Data'!I:I,'Holiday Hours Data'!H:H,"")</f>
        <v>13</v>
      </c>
    </row>
    <row r="5" spans="1:11" x14ac:dyDescent="0.25">
      <c r="A5" s="146" t="s">
        <v>329</v>
      </c>
      <c r="B5" s="147">
        <f>COUNTIFS('Holiday Hours Data'!B:B,"="&amp;'Black Friday Times'!$A$3,'Holiday Hours Data'!E:E,"="&amp;$A5)</f>
        <v>3</v>
      </c>
      <c r="I5">
        <f t="shared" si="0"/>
        <v>4562513</v>
      </c>
      <c r="J5">
        <v>13</v>
      </c>
      <c r="K5">
        <f>_xlfn.XLOOKUP(I5,'Holiday Hours Data'!I:I,'Holiday Hours Data'!H:H,"")</f>
        <v>13</v>
      </c>
    </row>
    <row r="6" spans="1:11" x14ac:dyDescent="0.25">
      <c r="A6" s="146" t="s">
        <v>326</v>
      </c>
      <c r="B6" s="147">
        <f>COUNTIFS('Holiday Hours Data'!B:B,"="&amp;'Black Friday Times'!$A$3,'Holiday Hours Data'!E:E,"="&amp;$A6)</f>
        <v>13</v>
      </c>
      <c r="I6">
        <f t="shared" si="0"/>
        <v>4562514</v>
      </c>
      <c r="J6">
        <v>14</v>
      </c>
      <c r="K6">
        <f>_xlfn.XLOOKUP(I6,'Holiday Hours Data'!I:I,'Holiday Hours Data'!H:H,"")</f>
        <v>14</v>
      </c>
    </row>
    <row r="7" spans="1:11" x14ac:dyDescent="0.25">
      <c r="A7" s="146" t="s">
        <v>322</v>
      </c>
      <c r="B7" s="147">
        <f>COUNTIFS('Holiday Hours Data'!B:B,"="&amp;'Black Friday Times'!$A$3,'Holiday Hours Data'!E:E,"="&amp;$A7)</f>
        <v>20</v>
      </c>
      <c r="I7">
        <f t="shared" si="0"/>
        <v>4562515</v>
      </c>
      <c r="J7">
        <v>15</v>
      </c>
      <c r="K7">
        <f>_xlfn.XLOOKUP(I7,'Holiday Hours Data'!I:I,'Holiday Hours Data'!H:H,"")</f>
        <v>13</v>
      </c>
    </row>
    <row r="8" spans="1:11" x14ac:dyDescent="0.25">
      <c r="A8" s="146" t="s">
        <v>323</v>
      </c>
      <c r="B8" s="147">
        <f>COUNTIFS('Holiday Hours Data'!B:B,"="&amp;'Black Friday Times'!$A$3,'Holiday Hours Data'!E:E,"="&amp;$A8)</f>
        <v>2</v>
      </c>
      <c r="I8">
        <f t="shared" si="0"/>
        <v>4562517</v>
      </c>
      <c r="J8">
        <v>17</v>
      </c>
      <c r="K8">
        <f>_xlfn.XLOOKUP(I8,'Holiday Hours Data'!I:I,'Holiday Hours Data'!H:H,"")</f>
        <v>15</v>
      </c>
    </row>
    <row r="9" spans="1:11" x14ac:dyDescent="0.25">
      <c r="A9" s="146" t="s">
        <v>319</v>
      </c>
      <c r="B9" s="147">
        <f>COUNTIFS('Holiday Hours Data'!B:B,"="&amp;'Black Friday Times'!$A$3,'Holiday Hours Data'!E:E,"="&amp;$A9)</f>
        <v>2</v>
      </c>
      <c r="I9">
        <f t="shared" si="0"/>
        <v>4562518</v>
      </c>
      <c r="J9">
        <v>18</v>
      </c>
      <c r="K9">
        <f>_xlfn.XLOOKUP(I9,'Holiday Hours Data'!I:I,'Holiday Hours Data'!H:H,"")</f>
        <v>14</v>
      </c>
    </row>
    <row r="10" spans="1:11" x14ac:dyDescent="0.25">
      <c r="I10">
        <f t="shared" si="0"/>
        <v>4562520</v>
      </c>
      <c r="J10">
        <v>20</v>
      </c>
      <c r="K10">
        <f>_xlfn.XLOOKUP(I10,'Holiday Hours Data'!I:I,'Holiday Hours Data'!H:H,"")</f>
        <v>11</v>
      </c>
    </row>
    <row r="11" spans="1:11" x14ac:dyDescent="0.25">
      <c r="I11">
        <f t="shared" si="0"/>
        <v>4562529</v>
      </c>
      <c r="J11">
        <v>29</v>
      </c>
      <c r="K11">
        <f>_xlfn.XLOOKUP(I11,'Holiday Hours Data'!I:I,'Holiday Hours Data'!H:H,"")</f>
        <v>14</v>
      </c>
    </row>
    <row r="12" spans="1:11" x14ac:dyDescent="0.25">
      <c r="I12">
        <f t="shared" si="0"/>
        <v>4562530</v>
      </c>
      <c r="J12">
        <v>30</v>
      </c>
      <c r="K12">
        <f>_xlfn.XLOOKUP(I12,'Holiday Hours Data'!I:I,'Holiday Hours Data'!H:H,"")</f>
        <v>13</v>
      </c>
    </row>
    <row r="13" spans="1:11" x14ac:dyDescent="0.25">
      <c r="A13" s="176" t="s">
        <v>339</v>
      </c>
      <c r="B13" s="176"/>
      <c r="I13">
        <f t="shared" si="0"/>
        <v>4562531</v>
      </c>
      <c r="J13">
        <v>31</v>
      </c>
      <c r="K13">
        <f>_xlfn.XLOOKUP(I13,'Holiday Hours Data'!I:I,'Holiday Hours Data'!H:H,"")</f>
        <v>14</v>
      </c>
    </row>
    <row r="14" spans="1:11" x14ac:dyDescent="0.25">
      <c r="A14" s="145">
        <v>45625</v>
      </c>
      <c r="B14" s="145"/>
      <c r="I14">
        <f t="shared" si="0"/>
        <v>4562539</v>
      </c>
      <c r="J14">
        <v>39</v>
      </c>
      <c r="K14">
        <f>_xlfn.XLOOKUP(I14,'Holiday Hours Data'!I:I,'Holiday Hours Data'!H:H,"")</f>
        <v>13</v>
      </c>
    </row>
    <row r="15" spans="1:11" x14ac:dyDescent="0.25">
      <c r="A15" s="146" t="s">
        <v>335</v>
      </c>
      <c r="B15" s="146" t="s">
        <v>336</v>
      </c>
      <c r="I15">
        <f t="shared" si="0"/>
        <v>4562540</v>
      </c>
      <c r="J15">
        <v>40</v>
      </c>
      <c r="K15">
        <f>_xlfn.XLOOKUP(I15,'Holiday Hours Data'!I:I,'Holiday Hours Data'!H:H,"")</f>
        <v>13</v>
      </c>
    </row>
    <row r="16" spans="1:11" x14ac:dyDescent="0.25">
      <c r="A16" s="146" t="s">
        <v>320</v>
      </c>
      <c r="B16" s="147">
        <f>COUNTIFS('Holiday Hours Data'!B:B,"="&amp;'Black Friday Times'!$A$3,'Holiday Hours Data'!G:G,"="&amp;$A16)</f>
        <v>38</v>
      </c>
      <c r="I16">
        <f t="shared" si="0"/>
        <v>4562542</v>
      </c>
      <c r="J16">
        <v>42</v>
      </c>
      <c r="K16">
        <f>_xlfn.XLOOKUP(I16,'Holiday Hours Data'!I:I,'Holiday Hours Data'!H:H,"")</f>
        <v>14</v>
      </c>
    </row>
    <row r="17" spans="1:11" x14ac:dyDescent="0.25">
      <c r="A17" s="146" t="s">
        <v>330</v>
      </c>
      <c r="B17" s="147">
        <f>COUNTIFS('Holiday Hours Data'!B:B,"="&amp;'Black Friday Times'!$A$3,'Holiday Hours Data'!G:G,"="&amp;$A17)</f>
        <v>2</v>
      </c>
      <c r="I17">
        <f t="shared" si="0"/>
        <v>4562545</v>
      </c>
      <c r="J17">
        <v>45</v>
      </c>
      <c r="K17">
        <f>_xlfn.XLOOKUP(I17,'Holiday Hours Data'!I:I,'Holiday Hours Data'!H:H,"")</f>
        <v>14</v>
      </c>
    </row>
    <row r="18" spans="1:11" x14ac:dyDescent="0.25">
      <c r="I18">
        <f t="shared" si="0"/>
        <v>4562552</v>
      </c>
      <c r="J18">
        <v>52</v>
      </c>
      <c r="K18">
        <f>_xlfn.XLOOKUP(I18,'Holiday Hours Data'!I:I,'Holiday Hours Data'!H:H,"")</f>
        <v>13</v>
      </c>
    </row>
    <row r="19" spans="1:11" x14ac:dyDescent="0.25">
      <c r="I19">
        <f t="shared" si="0"/>
        <v>4562553</v>
      </c>
      <c r="J19">
        <v>53</v>
      </c>
      <c r="K19">
        <f>_xlfn.XLOOKUP(I19,'Holiday Hours Data'!I:I,'Holiday Hours Data'!H:H,"")</f>
        <v>14</v>
      </c>
    </row>
    <row r="20" spans="1:11" x14ac:dyDescent="0.25">
      <c r="I20">
        <f t="shared" si="0"/>
        <v>4562559</v>
      </c>
      <c r="J20">
        <v>59</v>
      </c>
      <c r="K20">
        <f>_xlfn.XLOOKUP(I20,'Holiday Hours Data'!I:I,'Holiday Hours Data'!H:H,"")</f>
        <v>13</v>
      </c>
    </row>
    <row r="21" spans="1:11" x14ac:dyDescent="0.25">
      <c r="I21">
        <f t="shared" si="0"/>
        <v>4562566</v>
      </c>
      <c r="J21">
        <v>66</v>
      </c>
      <c r="K21">
        <f>_xlfn.XLOOKUP(I21,'Holiday Hours Data'!I:I,'Holiday Hours Data'!H:H,"")</f>
        <v>13</v>
      </c>
    </row>
    <row r="22" spans="1:11" x14ac:dyDescent="0.25">
      <c r="I22">
        <f>VALUE(CONCATENATE($A$3,$J22))</f>
        <v>4562567</v>
      </c>
      <c r="J22">
        <v>67</v>
      </c>
      <c r="K22">
        <f>_xlfn.XLOOKUP(I22,'Holiday Hours Data'!I:I,'Holiday Hours Data'!H:H,"")</f>
        <v>13</v>
      </c>
    </row>
    <row r="23" spans="1:11" x14ac:dyDescent="0.25">
      <c r="I23">
        <f>VALUE(CONCATENATE($A$3,$J23))</f>
        <v>4562568</v>
      </c>
      <c r="J23">
        <v>68</v>
      </c>
      <c r="K23">
        <f>_xlfn.XLOOKUP(I23,'Holiday Hours Data'!I:I,'Holiday Hours Data'!H:H,"")</f>
        <v>13</v>
      </c>
    </row>
    <row r="24" spans="1:11" x14ac:dyDescent="0.25">
      <c r="A24" s="177" t="s">
        <v>366</v>
      </c>
      <c r="B24" s="177"/>
      <c r="I24">
        <f t="shared" ref="I24:I41" si="1">VALUE(CONCATENATE($A$3,$J24))</f>
        <v>4562572</v>
      </c>
      <c r="J24">
        <v>72</v>
      </c>
      <c r="K24">
        <f>_xlfn.XLOOKUP(I24,'Holiday Hours Data'!I:I,'Holiday Hours Data'!H:H,"")</f>
        <v>14</v>
      </c>
    </row>
    <row r="25" spans="1:11" x14ac:dyDescent="0.25">
      <c r="A25" s="161" t="s">
        <v>365</v>
      </c>
      <c r="B25" s="21" t="s">
        <v>364</v>
      </c>
      <c r="I25">
        <f t="shared" si="1"/>
        <v>4562573</v>
      </c>
      <c r="J25">
        <v>73</v>
      </c>
      <c r="K25">
        <f>_xlfn.XLOOKUP(I25,'Holiday Hours Data'!I:I,'Holiday Hours Data'!H:H,"")</f>
        <v>14</v>
      </c>
    </row>
    <row r="26" spans="1:11" x14ac:dyDescent="0.25">
      <c r="A26" s="162">
        <v>11</v>
      </c>
      <c r="B26" s="163">
        <v>2</v>
      </c>
      <c r="I26">
        <f t="shared" si="1"/>
        <v>4562575</v>
      </c>
      <c r="J26">
        <v>75</v>
      </c>
      <c r="K26">
        <f>_xlfn.XLOOKUP(I26,'Holiday Hours Data'!I:I,'Holiday Hours Data'!H:H,"")</f>
        <v>14</v>
      </c>
    </row>
    <row r="27" spans="1:11" x14ac:dyDescent="0.25">
      <c r="A27" s="162">
        <v>12</v>
      </c>
      <c r="B27" s="163">
        <v>2</v>
      </c>
      <c r="I27">
        <f t="shared" si="1"/>
        <v>4562576</v>
      </c>
      <c r="J27">
        <v>76</v>
      </c>
      <c r="K27">
        <f>_xlfn.XLOOKUP(I27,'Holiday Hours Data'!I:I,'Holiday Hours Data'!H:H,"")</f>
        <v>15</v>
      </c>
    </row>
    <row r="28" spans="1:11" x14ac:dyDescent="0.25">
      <c r="A28" s="162">
        <v>13</v>
      </c>
      <c r="B28" s="163">
        <v>19</v>
      </c>
      <c r="I28">
        <f t="shared" si="1"/>
        <v>4562579</v>
      </c>
      <c r="J28">
        <v>79</v>
      </c>
      <c r="K28">
        <f>_xlfn.XLOOKUP(I28,'Holiday Hours Data'!I:I,'Holiday Hours Data'!H:H,"")</f>
        <v>14</v>
      </c>
    </row>
    <row r="29" spans="1:11" x14ac:dyDescent="0.25">
      <c r="A29" s="162">
        <v>14</v>
      </c>
      <c r="B29" s="163">
        <v>13</v>
      </c>
      <c r="I29">
        <f t="shared" si="1"/>
        <v>4562583</v>
      </c>
      <c r="J29">
        <v>83</v>
      </c>
      <c r="K29">
        <f>_xlfn.XLOOKUP(I29,'Holiday Hours Data'!I:I,'Holiday Hours Data'!H:H,"")</f>
        <v>13</v>
      </c>
    </row>
    <row r="30" spans="1:11" x14ac:dyDescent="0.25">
      <c r="A30" s="162">
        <v>15</v>
      </c>
      <c r="B30" s="163">
        <v>4</v>
      </c>
      <c r="I30">
        <f t="shared" si="1"/>
        <v>4562584</v>
      </c>
      <c r="J30">
        <v>84</v>
      </c>
      <c r="K30">
        <f>_xlfn.XLOOKUP(I30,'Holiday Hours Data'!I:I,'Holiday Hours Data'!H:H,"")</f>
        <v>13</v>
      </c>
    </row>
    <row r="31" spans="1:11" x14ac:dyDescent="0.25">
      <c r="A31" s="162" t="s">
        <v>331</v>
      </c>
      <c r="B31" s="163">
        <v>40</v>
      </c>
      <c r="I31">
        <f t="shared" si="1"/>
        <v>4562592</v>
      </c>
      <c r="J31">
        <v>92</v>
      </c>
      <c r="K31">
        <f>_xlfn.XLOOKUP(I31,'Holiday Hours Data'!I:I,'Holiday Hours Data'!H:H,"")</f>
        <v>11</v>
      </c>
    </row>
    <row r="32" spans="1:11" x14ac:dyDescent="0.25">
      <c r="I32">
        <f t="shared" si="1"/>
        <v>4562596</v>
      </c>
      <c r="J32">
        <v>96</v>
      </c>
      <c r="K32">
        <f>_xlfn.XLOOKUP(I32,'Holiday Hours Data'!I:I,'Holiday Hours Data'!H:H,"")</f>
        <v>15</v>
      </c>
    </row>
    <row r="33" spans="9:11" x14ac:dyDescent="0.25">
      <c r="I33">
        <f t="shared" si="1"/>
        <v>45625102</v>
      </c>
      <c r="J33">
        <v>102</v>
      </c>
      <c r="K33">
        <f>_xlfn.XLOOKUP(I33,'Holiday Hours Data'!I:I,'Holiday Hours Data'!H:H,"")</f>
        <v>13</v>
      </c>
    </row>
    <row r="34" spans="9:11" x14ac:dyDescent="0.25">
      <c r="I34">
        <f t="shared" si="1"/>
        <v>45625103</v>
      </c>
      <c r="J34">
        <v>103</v>
      </c>
      <c r="K34">
        <f>_xlfn.XLOOKUP(I34,'Holiday Hours Data'!I:I,'Holiday Hours Data'!H:H,"")</f>
        <v>13</v>
      </c>
    </row>
    <row r="35" spans="9:11" x14ac:dyDescent="0.25">
      <c r="I35">
        <f t="shared" si="1"/>
        <v>45625108</v>
      </c>
      <c r="J35">
        <v>108</v>
      </c>
      <c r="K35">
        <f>_xlfn.XLOOKUP(I35,'Holiday Hours Data'!I:I,'Holiday Hours Data'!H:H,"")</f>
        <v>13</v>
      </c>
    </row>
    <row r="36" spans="9:11" x14ac:dyDescent="0.25">
      <c r="I36">
        <f t="shared" si="1"/>
        <v>45625109</v>
      </c>
      <c r="J36">
        <v>109</v>
      </c>
      <c r="K36">
        <f>_xlfn.XLOOKUP(I36,'Holiday Hours Data'!I:I,'Holiday Hours Data'!H:H,"")</f>
        <v>13</v>
      </c>
    </row>
    <row r="37" spans="9:11" x14ac:dyDescent="0.25">
      <c r="I37">
        <f t="shared" si="1"/>
        <v>45625115</v>
      </c>
      <c r="J37">
        <v>115</v>
      </c>
      <c r="K37">
        <f>_xlfn.XLOOKUP(I37,'Holiday Hours Data'!I:I,'Holiday Hours Data'!H:H,"")</f>
        <v>14</v>
      </c>
    </row>
    <row r="38" spans="9:11" x14ac:dyDescent="0.25">
      <c r="I38">
        <f t="shared" si="1"/>
        <v>45625116</v>
      </c>
      <c r="J38">
        <v>116</v>
      </c>
      <c r="K38">
        <f>_xlfn.XLOOKUP(I38,'Holiday Hours Data'!I:I,'Holiday Hours Data'!H:H,"")</f>
        <v>15</v>
      </c>
    </row>
    <row r="39" spans="9:11" x14ac:dyDescent="0.25">
      <c r="I39">
        <f t="shared" si="1"/>
        <v>45625117</v>
      </c>
      <c r="J39">
        <v>117</v>
      </c>
      <c r="K39">
        <f>_xlfn.XLOOKUP(I39,'Holiday Hours Data'!I:I,'Holiday Hours Data'!H:H,"")</f>
        <v>14</v>
      </c>
    </row>
    <row r="40" spans="9:11" x14ac:dyDescent="0.25">
      <c r="I40">
        <f t="shared" si="1"/>
        <v>45625119</v>
      </c>
      <c r="J40">
        <v>119</v>
      </c>
      <c r="K40">
        <f>_xlfn.XLOOKUP(I40,'Holiday Hours Data'!I:I,'Holiday Hours Data'!H:H,"")</f>
        <v>12</v>
      </c>
    </row>
    <row r="41" spans="9:11" x14ac:dyDescent="0.25">
      <c r="I41">
        <f t="shared" si="1"/>
        <v>45625120</v>
      </c>
      <c r="J41">
        <v>120</v>
      </c>
      <c r="K41">
        <f>_xlfn.XLOOKUP(I41,'Holiday Hours Data'!I:I,'Holiday Hours Data'!H:H,"")</f>
        <v>13</v>
      </c>
    </row>
  </sheetData>
  <mergeCells count="3">
    <mergeCell ref="A2:B2"/>
    <mergeCell ref="A13:B13"/>
    <mergeCell ref="A24:B24"/>
  </mergeCells>
  <pageMargins left="0.7" right="0.7" top="0.75" bottom="0.75" header="0.3" footer="0.3"/>
  <pageSetup orientation="portrait"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320E7-EF47-4807-9101-91FA3C9E5ABB}">
  <dimension ref="A1:O1961"/>
  <sheetViews>
    <sheetView workbookViewId="0">
      <selection activeCell="E1" sqref="D1:E1"/>
    </sheetView>
  </sheetViews>
  <sheetFormatPr defaultRowHeight="15" x14ac:dyDescent="0.25"/>
  <cols>
    <col min="2" max="2" width="10.7109375" bestFit="1" customWidth="1"/>
    <col min="8" max="8" width="11.5703125" bestFit="1" customWidth="1"/>
    <col min="14" max="14" width="10.42578125" bestFit="1" customWidth="1"/>
  </cols>
  <sheetData>
    <row r="1" spans="1:15" x14ac:dyDescent="0.25">
      <c r="A1" s="85" t="s">
        <v>297</v>
      </c>
      <c r="B1" s="86" t="s">
        <v>309</v>
      </c>
      <c r="C1" s="86" t="s">
        <v>332</v>
      </c>
      <c r="E1" s="86" t="s">
        <v>333</v>
      </c>
      <c r="G1" s="86" t="s">
        <v>334</v>
      </c>
    </row>
    <row r="2" spans="1:15" x14ac:dyDescent="0.25">
      <c r="A2" s="87">
        <v>18</v>
      </c>
      <c r="B2" s="79">
        <v>45613</v>
      </c>
      <c r="C2" s="80" t="s">
        <v>310</v>
      </c>
      <c r="D2" s="80" t="s">
        <v>333</v>
      </c>
      <c r="E2" s="81" t="s">
        <v>317</v>
      </c>
      <c r="F2" s="81" t="s">
        <v>334</v>
      </c>
      <c r="G2" s="88" t="s">
        <v>318</v>
      </c>
      <c r="H2" s="96">
        <f>IF(ISERROR(INT((G2-E2)*24)),"",(INT((G2-E2)*24)))</f>
        <v>6</v>
      </c>
      <c r="I2">
        <f>VALUE(CONCATENATE(B2,A2))</f>
        <v>4561318</v>
      </c>
      <c r="K2" s="96">
        <f>_xlfn.XLOOKUP(I2,I:I,H:H,"")</f>
        <v>6</v>
      </c>
      <c r="N2" s="79">
        <v>45625</v>
      </c>
      <c r="O2" s="80" t="s">
        <v>329</v>
      </c>
    </row>
    <row r="3" spans="1:15" x14ac:dyDescent="0.25">
      <c r="A3" s="89">
        <v>18</v>
      </c>
      <c r="B3" s="82">
        <v>45614</v>
      </c>
      <c r="C3" s="83" t="s">
        <v>311</v>
      </c>
      <c r="D3" s="83" t="s">
        <v>333</v>
      </c>
      <c r="E3" s="83" t="s">
        <v>319</v>
      </c>
      <c r="F3" s="84" t="s">
        <v>334</v>
      </c>
      <c r="G3" s="90" t="s">
        <v>325</v>
      </c>
      <c r="H3" s="96">
        <f t="shared" ref="H3:H66" si="0">IF(ISERROR(INT((G3-E3)*24)),"",(INT((G3-E3)*24)))</f>
        <v>10</v>
      </c>
      <c r="I3">
        <f t="shared" ref="I3:I66" si="1">VALUE(CONCATENATE(B3,A3))</f>
        <v>4561418</v>
      </c>
      <c r="K3" s="96">
        <f t="shared" ref="K3:K15" si="2">_xlfn.SINGLE(_xlfn.XLOOKUP(I3,I:I,H:H,""))</f>
        <v>10</v>
      </c>
    </row>
    <row r="4" spans="1:15" x14ac:dyDescent="0.25">
      <c r="A4" s="87">
        <v>18</v>
      </c>
      <c r="B4" s="79">
        <v>45615</v>
      </c>
      <c r="C4" s="80" t="s">
        <v>312</v>
      </c>
      <c r="D4" s="80" t="s">
        <v>333</v>
      </c>
      <c r="E4" s="80" t="s">
        <v>319</v>
      </c>
      <c r="F4" s="81" t="s">
        <v>334</v>
      </c>
      <c r="G4" s="88" t="s">
        <v>325</v>
      </c>
      <c r="H4" s="96">
        <f t="shared" si="0"/>
        <v>10</v>
      </c>
      <c r="I4">
        <f t="shared" si="1"/>
        <v>4561518</v>
      </c>
      <c r="K4" s="96">
        <f t="shared" si="2"/>
        <v>10</v>
      </c>
    </row>
    <row r="5" spans="1:15" x14ac:dyDescent="0.25">
      <c r="A5" s="89">
        <v>18</v>
      </c>
      <c r="B5" s="82">
        <v>45616</v>
      </c>
      <c r="C5" s="83" t="s">
        <v>313</v>
      </c>
      <c r="D5" s="83" t="s">
        <v>333</v>
      </c>
      <c r="E5" s="83" t="s">
        <v>319</v>
      </c>
      <c r="F5" s="84" t="s">
        <v>334</v>
      </c>
      <c r="G5" s="90" t="s">
        <v>325</v>
      </c>
      <c r="H5" s="96">
        <f t="shared" si="0"/>
        <v>10</v>
      </c>
      <c r="I5">
        <f t="shared" si="1"/>
        <v>4561618</v>
      </c>
      <c r="K5" s="96">
        <f t="shared" si="2"/>
        <v>10</v>
      </c>
    </row>
    <row r="6" spans="1:15" x14ac:dyDescent="0.25">
      <c r="A6" s="87">
        <v>18</v>
      </c>
      <c r="B6" s="79">
        <v>45617</v>
      </c>
      <c r="C6" s="80" t="s">
        <v>314</v>
      </c>
      <c r="D6" s="80" t="s">
        <v>333</v>
      </c>
      <c r="E6" s="80" t="s">
        <v>319</v>
      </c>
      <c r="F6" s="81" t="s">
        <v>334</v>
      </c>
      <c r="G6" s="88" t="s">
        <v>325</v>
      </c>
      <c r="H6" s="96">
        <f t="shared" si="0"/>
        <v>10</v>
      </c>
      <c r="I6">
        <f t="shared" si="1"/>
        <v>4561718</v>
      </c>
      <c r="K6" s="96">
        <f t="shared" si="2"/>
        <v>10</v>
      </c>
    </row>
    <row r="7" spans="1:15" x14ac:dyDescent="0.25">
      <c r="A7" s="89">
        <v>18</v>
      </c>
      <c r="B7" s="82">
        <v>45618</v>
      </c>
      <c r="C7" s="83" t="s">
        <v>315</v>
      </c>
      <c r="D7" s="83" t="s">
        <v>333</v>
      </c>
      <c r="E7" s="83" t="s">
        <v>319</v>
      </c>
      <c r="F7" s="84" t="s">
        <v>334</v>
      </c>
      <c r="G7" s="90" t="s">
        <v>325</v>
      </c>
      <c r="H7" s="96">
        <f t="shared" si="0"/>
        <v>10</v>
      </c>
      <c r="I7">
        <f t="shared" si="1"/>
        <v>4561818</v>
      </c>
      <c r="K7" s="96">
        <f t="shared" si="2"/>
        <v>10</v>
      </c>
    </row>
    <row r="8" spans="1:15" x14ac:dyDescent="0.25">
      <c r="A8" s="87">
        <v>18</v>
      </c>
      <c r="B8" s="79">
        <v>45619</v>
      </c>
      <c r="C8" s="80" t="s">
        <v>316</v>
      </c>
      <c r="D8" s="80" t="s">
        <v>333</v>
      </c>
      <c r="E8" s="80" t="s">
        <v>319</v>
      </c>
      <c r="F8" s="81" t="s">
        <v>334</v>
      </c>
      <c r="G8" s="88" t="s">
        <v>325</v>
      </c>
      <c r="H8" s="96">
        <f t="shared" si="0"/>
        <v>10</v>
      </c>
      <c r="I8">
        <f t="shared" si="1"/>
        <v>4561918</v>
      </c>
      <c r="K8" s="96">
        <f t="shared" si="2"/>
        <v>10</v>
      </c>
    </row>
    <row r="9" spans="1:15" x14ac:dyDescent="0.25">
      <c r="A9" s="89">
        <v>18</v>
      </c>
      <c r="B9" s="82">
        <v>45620</v>
      </c>
      <c r="C9" s="83" t="s">
        <v>310</v>
      </c>
      <c r="D9" s="83" t="s">
        <v>333</v>
      </c>
      <c r="E9" s="83" t="s">
        <v>317</v>
      </c>
      <c r="F9" s="84" t="s">
        <v>334</v>
      </c>
      <c r="G9" s="90" t="s">
        <v>318</v>
      </c>
      <c r="H9" s="96">
        <f t="shared" si="0"/>
        <v>6</v>
      </c>
      <c r="I9">
        <f t="shared" si="1"/>
        <v>4562018</v>
      </c>
      <c r="K9" s="96">
        <f t="shared" si="2"/>
        <v>6</v>
      </c>
    </row>
    <row r="10" spans="1:15" x14ac:dyDescent="0.25">
      <c r="A10" s="87">
        <v>18</v>
      </c>
      <c r="B10" s="79">
        <v>45621</v>
      </c>
      <c r="C10" s="80" t="s">
        <v>311</v>
      </c>
      <c r="D10" s="80" t="s">
        <v>333</v>
      </c>
      <c r="E10" s="80" t="s">
        <v>319</v>
      </c>
      <c r="F10" s="81" t="s">
        <v>334</v>
      </c>
      <c r="G10" s="88" t="s">
        <v>325</v>
      </c>
      <c r="H10" s="96">
        <f t="shared" si="0"/>
        <v>10</v>
      </c>
      <c r="I10">
        <f t="shared" si="1"/>
        <v>4562118</v>
      </c>
      <c r="K10" s="96">
        <f t="shared" si="2"/>
        <v>10</v>
      </c>
    </row>
    <row r="11" spans="1:15" x14ac:dyDescent="0.25">
      <c r="A11" s="89">
        <v>18</v>
      </c>
      <c r="B11" s="82">
        <v>45622</v>
      </c>
      <c r="C11" s="83" t="s">
        <v>312</v>
      </c>
      <c r="D11" s="83" t="s">
        <v>333</v>
      </c>
      <c r="E11" s="83" t="s">
        <v>319</v>
      </c>
      <c r="F11" s="84" t="s">
        <v>334</v>
      </c>
      <c r="G11" s="90" t="s">
        <v>325</v>
      </c>
      <c r="H11" s="96">
        <f t="shared" si="0"/>
        <v>10</v>
      </c>
      <c r="I11">
        <f t="shared" si="1"/>
        <v>4562218</v>
      </c>
      <c r="K11" s="96">
        <f t="shared" si="2"/>
        <v>10</v>
      </c>
    </row>
    <row r="12" spans="1:15" x14ac:dyDescent="0.25">
      <c r="A12" s="87">
        <v>18</v>
      </c>
      <c r="B12" s="79">
        <v>45623</v>
      </c>
      <c r="C12" s="80" t="s">
        <v>313</v>
      </c>
      <c r="D12" s="80" t="s">
        <v>333</v>
      </c>
      <c r="E12" s="80" t="s">
        <v>319</v>
      </c>
      <c r="F12" s="81" t="s">
        <v>334</v>
      </c>
      <c r="G12" s="88" t="s">
        <v>325</v>
      </c>
      <c r="H12" s="96">
        <f t="shared" si="0"/>
        <v>10</v>
      </c>
      <c r="I12">
        <f t="shared" si="1"/>
        <v>4562318</v>
      </c>
      <c r="K12" s="96">
        <f t="shared" si="2"/>
        <v>10</v>
      </c>
    </row>
    <row r="13" spans="1:15" x14ac:dyDescent="0.25">
      <c r="A13" s="89">
        <v>18</v>
      </c>
      <c r="B13" s="82">
        <v>45624</v>
      </c>
      <c r="C13" s="83" t="s">
        <v>314</v>
      </c>
      <c r="D13" s="83" t="s">
        <v>333</v>
      </c>
      <c r="E13" s="83" t="s">
        <v>321</v>
      </c>
      <c r="F13" s="84" t="s">
        <v>334</v>
      </c>
      <c r="G13" s="90" t="s">
        <v>321</v>
      </c>
      <c r="H13" s="96" t="str">
        <f t="shared" si="0"/>
        <v/>
      </c>
      <c r="I13">
        <f t="shared" si="1"/>
        <v>4562418</v>
      </c>
      <c r="K13" s="96" t="str">
        <f t="shared" si="2"/>
        <v/>
      </c>
    </row>
    <row r="14" spans="1:15" x14ac:dyDescent="0.25">
      <c r="A14" s="87">
        <v>18</v>
      </c>
      <c r="B14" s="79">
        <v>45625</v>
      </c>
      <c r="C14" s="80" t="s">
        <v>315</v>
      </c>
      <c r="D14" s="80" t="s">
        <v>333</v>
      </c>
      <c r="E14" s="80" t="s">
        <v>326</v>
      </c>
      <c r="F14" s="81" t="s">
        <v>334</v>
      </c>
      <c r="G14" s="88" t="s">
        <v>320</v>
      </c>
      <c r="H14" s="96">
        <f t="shared" si="0"/>
        <v>14</v>
      </c>
      <c r="I14">
        <f t="shared" si="1"/>
        <v>4562518</v>
      </c>
      <c r="K14" s="96">
        <f t="shared" si="2"/>
        <v>14</v>
      </c>
    </row>
    <row r="15" spans="1:15" x14ac:dyDescent="0.25">
      <c r="A15" s="89">
        <v>18</v>
      </c>
      <c r="B15" s="82">
        <v>45626</v>
      </c>
      <c r="C15" s="83" t="s">
        <v>316</v>
      </c>
      <c r="D15" s="83" t="s">
        <v>333</v>
      </c>
      <c r="E15" s="83" t="s">
        <v>323</v>
      </c>
      <c r="F15" s="84" t="s">
        <v>334</v>
      </c>
      <c r="G15" s="90" t="s">
        <v>325</v>
      </c>
      <c r="H15" s="96">
        <f t="shared" si="0"/>
        <v>11</v>
      </c>
      <c r="I15">
        <f t="shared" si="1"/>
        <v>4562618</v>
      </c>
      <c r="K15" s="96">
        <f t="shared" si="2"/>
        <v>11</v>
      </c>
    </row>
    <row r="16" spans="1:15" x14ac:dyDescent="0.25">
      <c r="A16" s="87">
        <v>18</v>
      </c>
      <c r="B16" s="79">
        <v>45627</v>
      </c>
      <c r="C16" s="80" t="s">
        <v>310</v>
      </c>
      <c r="D16" s="80" t="s">
        <v>333</v>
      </c>
      <c r="E16" s="80" t="s">
        <v>319</v>
      </c>
      <c r="F16" s="81" t="s">
        <v>334</v>
      </c>
      <c r="G16" s="88" t="s">
        <v>318</v>
      </c>
      <c r="H16" s="96">
        <f t="shared" si="0"/>
        <v>8</v>
      </c>
      <c r="I16">
        <f t="shared" si="1"/>
        <v>4562718</v>
      </c>
    </row>
    <row r="17" spans="1:9" x14ac:dyDescent="0.25">
      <c r="A17" s="89">
        <v>18</v>
      </c>
      <c r="B17" s="82">
        <v>45628</v>
      </c>
      <c r="C17" s="83" t="s">
        <v>311</v>
      </c>
      <c r="D17" s="83" t="s">
        <v>333</v>
      </c>
      <c r="E17" s="83" t="s">
        <v>319</v>
      </c>
      <c r="F17" s="84" t="s">
        <v>334</v>
      </c>
      <c r="G17" s="90" t="s">
        <v>325</v>
      </c>
      <c r="H17" s="96">
        <f t="shared" si="0"/>
        <v>10</v>
      </c>
      <c r="I17">
        <f t="shared" si="1"/>
        <v>4562818</v>
      </c>
    </row>
    <row r="18" spans="1:9" x14ac:dyDescent="0.25">
      <c r="A18" s="87">
        <v>18</v>
      </c>
      <c r="B18" s="79">
        <v>45629</v>
      </c>
      <c r="C18" s="80" t="s">
        <v>312</v>
      </c>
      <c r="D18" s="80" t="s">
        <v>333</v>
      </c>
      <c r="E18" s="80" t="s">
        <v>319</v>
      </c>
      <c r="F18" s="81" t="s">
        <v>334</v>
      </c>
      <c r="G18" s="88" t="s">
        <v>325</v>
      </c>
      <c r="H18" s="96">
        <f t="shared" si="0"/>
        <v>10</v>
      </c>
      <c r="I18">
        <f t="shared" si="1"/>
        <v>4562918</v>
      </c>
    </row>
    <row r="19" spans="1:9" x14ac:dyDescent="0.25">
      <c r="A19" s="89">
        <v>18</v>
      </c>
      <c r="B19" s="82">
        <v>45630</v>
      </c>
      <c r="C19" s="83" t="s">
        <v>313</v>
      </c>
      <c r="D19" s="83" t="s">
        <v>333</v>
      </c>
      <c r="E19" s="83" t="s">
        <v>319</v>
      </c>
      <c r="F19" s="84" t="s">
        <v>334</v>
      </c>
      <c r="G19" s="90" t="s">
        <v>325</v>
      </c>
      <c r="H19" s="96">
        <f t="shared" si="0"/>
        <v>10</v>
      </c>
      <c r="I19">
        <f t="shared" si="1"/>
        <v>4563018</v>
      </c>
    </row>
    <row r="20" spans="1:9" x14ac:dyDescent="0.25">
      <c r="A20" s="87">
        <v>18</v>
      </c>
      <c r="B20" s="79">
        <v>45631</v>
      </c>
      <c r="C20" s="80" t="s">
        <v>314</v>
      </c>
      <c r="D20" s="80" t="s">
        <v>333</v>
      </c>
      <c r="E20" s="80" t="s">
        <v>319</v>
      </c>
      <c r="F20" s="81" t="s">
        <v>334</v>
      </c>
      <c r="G20" s="88" t="s">
        <v>325</v>
      </c>
      <c r="H20" s="96">
        <f t="shared" si="0"/>
        <v>10</v>
      </c>
      <c r="I20">
        <f t="shared" si="1"/>
        <v>4563118</v>
      </c>
    </row>
    <row r="21" spans="1:9" x14ac:dyDescent="0.25">
      <c r="A21" s="89">
        <v>18</v>
      </c>
      <c r="B21" s="82">
        <v>45632</v>
      </c>
      <c r="C21" s="83" t="s">
        <v>315</v>
      </c>
      <c r="D21" s="83" t="s">
        <v>333</v>
      </c>
      <c r="E21" s="83" t="s">
        <v>319</v>
      </c>
      <c r="F21" s="84" t="s">
        <v>334</v>
      </c>
      <c r="G21" s="90" t="s">
        <v>325</v>
      </c>
      <c r="H21" s="96">
        <f t="shared" si="0"/>
        <v>10</v>
      </c>
      <c r="I21">
        <f t="shared" si="1"/>
        <v>4563218</v>
      </c>
    </row>
    <row r="22" spans="1:9" x14ac:dyDescent="0.25">
      <c r="A22" s="87">
        <v>18</v>
      </c>
      <c r="B22" s="79">
        <v>45633</v>
      </c>
      <c r="C22" s="80" t="s">
        <v>316</v>
      </c>
      <c r="D22" s="80" t="s">
        <v>333</v>
      </c>
      <c r="E22" s="80" t="s">
        <v>319</v>
      </c>
      <c r="F22" s="81" t="s">
        <v>334</v>
      </c>
      <c r="G22" s="88" t="s">
        <v>325</v>
      </c>
      <c r="H22" s="96">
        <f t="shared" si="0"/>
        <v>10</v>
      </c>
      <c r="I22">
        <f t="shared" si="1"/>
        <v>4563318</v>
      </c>
    </row>
    <row r="23" spans="1:9" x14ac:dyDescent="0.25">
      <c r="A23" s="89">
        <v>18</v>
      </c>
      <c r="B23" s="82">
        <v>45634</v>
      </c>
      <c r="C23" s="83" t="s">
        <v>310</v>
      </c>
      <c r="D23" s="83" t="s">
        <v>333</v>
      </c>
      <c r="E23" s="83" t="s">
        <v>317</v>
      </c>
      <c r="F23" s="84" t="s">
        <v>334</v>
      </c>
      <c r="G23" s="90" t="s">
        <v>318</v>
      </c>
      <c r="H23" s="96">
        <f t="shared" si="0"/>
        <v>6</v>
      </c>
      <c r="I23">
        <f t="shared" si="1"/>
        <v>4563418</v>
      </c>
    </row>
    <row r="24" spans="1:9" x14ac:dyDescent="0.25">
      <c r="A24" s="87">
        <v>18</v>
      </c>
      <c r="B24" s="79">
        <v>45635</v>
      </c>
      <c r="C24" s="80" t="s">
        <v>311</v>
      </c>
      <c r="D24" s="80" t="s">
        <v>333</v>
      </c>
      <c r="E24" s="80" t="s">
        <v>319</v>
      </c>
      <c r="F24" s="81" t="s">
        <v>334</v>
      </c>
      <c r="G24" s="88" t="s">
        <v>325</v>
      </c>
      <c r="H24" s="96">
        <f t="shared" si="0"/>
        <v>10</v>
      </c>
      <c r="I24">
        <f t="shared" si="1"/>
        <v>4563518</v>
      </c>
    </row>
    <row r="25" spans="1:9" x14ac:dyDescent="0.25">
      <c r="A25" s="89">
        <v>18</v>
      </c>
      <c r="B25" s="82">
        <v>45636</v>
      </c>
      <c r="C25" s="83" t="s">
        <v>312</v>
      </c>
      <c r="D25" s="83" t="s">
        <v>333</v>
      </c>
      <c r="E25" s="83" t="s">
        <v>319</v>
      </c>
      <c r="F25" s="84" t="s">
        <v>334</v>
      </c>
      <c r="G25" s="90" t="s">
        <v>325</v>
      </c>
      <c r="H25" s="96">
        <f t="shared" si="0"/>
        <v>10</v>
      </c>
      <c r="I25">
        <f t="shared" si="1"/>
        <v>4563618</v>
      </c>
    </row>
    <row r="26" spans="1:9" x14ac:dyDescent="0.25">
      <c r="A26" s="87">
        <v>18</v>
      </c>
      <c r="B26" s="79">
        <v>45637</v>
      </c>
      <c r="C26" s="80" t="s">
        <v>313</v>
      </c>
      <c r="D26" s="80" t="s">
        <v>333</v>
      </c>
      <c r="E26" s="80" t="s">
        <v>319</v>
      </c>
      <c r="F26" s="81" t="s">
        <v>334</v>
      </c>
      <c r="G26" s="88" t="s">
        <v>325</v>
      </c>
      <c r="H26" s="96">
        <f t="shared" si="0"/>
        <v>10</v>
      </c>
      <c r="I26">
        <f t="shared" si="1"/>
        <v>4563718</v>
      </c>
    </row>
    <row r="27" spans="1:9" x14ac:dyDescent="0.25">
      <c r="A27" s="89">
        <v>18</v>
      </c>
      <c r="B27" s="82">
        <v>45638</v>
      </c>
      <c r="C27" s="83" t="s">
        <v>314</v>
      </c>
      <c r="D27" s="83" t="s">
        <v>333</v>
      </c>
      <c r="E27" s="83" t="s">
        <v>319</v>
      </c>
      <c r="F27" s="84" t="s">
        <v>334</v>
      </c>
      <c r="G27" s="90" t="s">
        <v>325</v>
      </c>
      <c r="H27" s="96">
        <f t="shared" si="0"/>
        <v>10</v>
      </c>
      <c r="I27">
        <f t="shared" si="1"/>
        <v>4563818</v>
      </c>
    </row>
    <row r="28" spans="1:9" x14ac:dyDescent="0.25">
      <c r="A28" s="87">
        <v>18</v>
      </c>
      <c r="B28" s="79">
        <v>45639</v>
      </c>
      <c r="C28" s="80" t="s">
        <v>315</v>
      </c>
      <c r="D28" s="80" t="s">
        <v>333</v>
      </c>
      <c r="E28" s="80" t="s">
        <v>319</v>
      </c>
      <c r="F28" s="81" t="s">
        <v>334</v>
      </c>
      <c r="G28" s="88" t="s">
        <v>325</v>
      </c>
      <c r="H28" s="96">
        <f t="shared" si="0"/>
        <v>10</v>
      </c>
      <c r="I28">
        <f t="shared" si="1"/>
        <v>4563918</v>
      </c>
    </row>
    <row r="29" spans="1:9" x14ac:dyDescent="0.25">
      <c r="A29" s="89">
        <v>18</v>
      </c>
      <c r="B29" s="82">
        <v>45640</v>
      </c>
      <c r="C29" s="83" t="s">
        <v>316</v>
      </c>
      <c r="D29" s="83" t="s">
        <v>333</v>
      </c>
      <c r="E29" s="83" t="s">
        <v>323</v>
      </c>
      <c r="F29" s="84" t="s">
        <v>334</v>
      </c>
      <c r="G29" s="90" t="s">
        <v>325</v>
      </c>
      <c r="H29" s="96">
        <f t="shared" si="0"/>
        <v>11</v>
      </c>
      <c r="I29">
        <f t="shared" si="1"/>
        <v>4564018</v>
      </c>
    </row>
    <row r="30" spans="1:9" x14ac:dyDescent="0.25">
      <c r="A30" s="87">
        <v>18</v>
      </c>
      <c r="B30" s="79">
        <v>45641</v>
      </c>
      <c r="C30" s="80" t="s">
        <v>310</v>
      </c>
      <c r="D30" s="80" t="s">
        <v>333</v>
      </c>
      <c r="E30" s="80" t="s">
        <v>324</v>
      </c>
      <c r="F30" s="81" t="s">
        <v>334</v>
      </c>
      <c r="G30" s="88" t="s">
        <v>327</v>
      </c>
      <c r="H30" s="96">
        <f t="shared" si="0"/>
        <v>8</v>
      </c>
      <c r="I30">
        <f t="shared" si="1"/>
        <v>4564118</v>
      </c>
    </row>
    <row r="31" spans="1:9" x14ac:dyDescent="0.25">
      <c r="A31" s="89">
        <v>18</v>
      </c>
      <c r="B31" s="82">
        <v>45642</v>
      </c>
      <c r="C31" s="83" t="s">
        <v>311</v>
      </c>
      <c r="D31" s="83" t="s">
        <v>333</v>
      </c>
      <c r="E31" s="83" t="s">
        <v>323</v>
      </c>
      <c r="F31" s="84" t="s">
        <v>334</v>
      </c>
      <c r="G31" s="90" t="s">
        <v>320</v>
      </c>
      <c r="H31" s="96">
        <f t="shared" si="0"/>
        <v>12</v>
      </c>
      <c r="I31">
        <f t="shared" si="1"/>
        <v>4564218</v>
      </c>
    </row>
    <row r="32" spans="1:9" x14ac:dyDescent="0.25">
      <c r="A32" s="87">
        <v>18</v>
      </c>
      <c r="B32" s="79">
        <v>45643</v>
      </c>
      <c r="C32" s="80" t="s">
        <v>312</v>
      </c>
      <c r="D32" s="80" t="s">
        <v>333</v>
      </c>
      <c r="E32" s="80" t="s">
        <v>323</v>
      </c>
      <c r="F32" s="81" t="s">
        <v>334</v>
      </c>
      <c r="G32" s="88" t="s">
        <v>320</v>
      </c>
      <c r="H32" s="96">
        <f t="shared" si="0"/>
        <v>12</v>
      </c>
      <c r="I32">
        <f t="shared" si="1"/>
        <v>4564318</v>
      </c>
    </row>
    <row r="33" spans="1:9" x14ac:dyDescent="0.25">
      <c r="A33" s="89">
        <v>18</v>
      </c>
      <c r="B33" s="82">
        <v>45644</v>
      </c>
      <c r="C33" s="83" t="s">
        <v>313</v>
      </c>
      <c r="D33" s="83" t="s">
        <v>333</v>
      </c>
      <c r="E33" s="83" t="s">
        <v>323</v>
      </c>
      <c r="F33" s="84" t="s">
        <v>334</v>
      </c>
      <c r="G33" s="90" t="s">
        <v>320</v>
      </c>
      <c r="H33" s="96">
        <f t="shared" si="0"/>
        <v>12</v>
      </c>
      <c r="I33">
        <f t="shared" si="1"/>
        <v>4564418</v>
      </c>
    </row>
    <row r="34" spans="1:9" x14ac:dyDescent="0.25">
      <c r="A34" s="87">
        <v>18</v>
      </c>
      <c r="B34" s="79">
        <v>45645</v>
      </c>
      <c r="C34" s="80" t="s">
        <v>314</v>
      </c>
      <c r="D34" s="80" t="s">
        <v>333</v>
      </c>
      <c r="E34" s="80" t="s">
        <v>323</v>
      </c>
      <c r="F34" s="81" t="s">
        <v>334</v>
      </c>
      <c r="G34" s="88" t="s">
        <v>320</v>
      </c>
      <c r="H34" s="96">
        <f t="shared" si="0"/>
        <v>12</v>
      </c>
      <c r="I34">
        <f t="shared" si="1"/>
        <v>4564518</v>
      </c>
    </row>
    <row r="35" spans="1:9" x14ac:dyDescent="0.25">
      <c r="A35" s="89">
        <v>18</v>
      </c>
      <c r="B35" s="82">
        <v>45646</v>
      </c>
      <c r="C35" s="83" t="s">
        <v>315</v>
      </c>
      <c r="D35" s="83" t="s">
        <v>333</v>
      </c>
      <c r="E35" s="83" t="s">
        <v>323</v>
      </c>
      <c r="F35" s="84" t="s">
        <v>334</v>
      </c>
      <c r="G35" s="90" t="s">
        <v>320</v>
      </c>
      <c r="H35" s="96">
        <f t="shared" si="0"/>
        <v>12</v>
      </c>
      <c r="I35">
        <f t="shared" si="1"/>
        <v>4564618</v>
      </c>
    </row>
    <row r="36" spans="1:9" x14ac:dyDescent="0.25">
      <c r="A36" s="87">
        <v>18</v>
      </c>
      <c r="B36" s="79">
        <v>45647</v>
      </c>
      <c r="C36" s="80" t="s">
        <v>316</v>
      </c>
      <c r="D36" s="80" t="s">
        <v>333</v>
      </c>
      <c r="E36" s="80" t="s">
        <v>323</v>
      </c>
      <c r="F36" s="81" t="s">
        <v>334</v>
      </c>
      <c r="G36" s="88" t="s">
        <v>320</v>
      </c>
      <c r="H36" s="96">
        <f t="shared" si="0"/>
        <v>12</v>
      </c>
      <c r="I36">
        <f t="shared" si="1"/>
        <v>4564718</v>
      </c>
    </row>
    <row r="37" spans="1:9" x14ac:dyDescent="0.25">
      <c r="A37" s="89">
        <v>18</v>
      </c>
      <c r="B37" s="82">
        <v>45648</v>
      </c>
      <c r="C37" s="83" t="s">
        <v>310</v>
      </c>
      <c r="D37" s="83" t="s">
        <v>333</v>
      </c>
      <c r="E37" s="83" t="s">
        <v>324</v>
      </c>
      <c r="F37" s="84" t="s">
        <v>334</v>
      </c>
      <c r="G37" s="90" t="s">
        <v>327</v>
      </c>
      <c r="H37" s="96">
        <f t="shared" si="0"/>
        <v>8</v>
      </c>
      <c r="I37">
        <f t="shared" si="1"/>
        <v>4564818</v>
      </c>
    </row>
    <row r="38" spans="1:9" x14ac:dyDescent="0.25">
      <c r="A38" s="87">
        <v>18</v>
      </c>
      <c r="B38" s="79">
        <v>45649</v>
      </c>
      <c r="C38" s="80" t="s">
        <v>311</v>
      </c>
      <c r="D38" s="80" t="s">
        <v>333</v>
      </c>
      <c r="E38" s="80" t="s">
        <v>323</v>
      </c>
      <c r="F38" s="81" t="s">
        <v>334</v>
      </c>
      <c r="G38" s="88" t="s">
        <v>320</v>
      </c>
      <c r="H38" s="96">
        <f t="shared" si="0"/>
        <v>12</v>
      </c>
      <c r="I38">
        <f t="shared" si="1"/>
        <v>4564918</v>
      </c>
    </row>
    <row r="39" spans="1:9" x14ac:dyDescent="0.25">
      <c r="A39" s="89">
        <v>18</v>
      </c>
      <c r="B39" s="82">
        <v>45650</v>
      </c>
      <c r="C39" s="83" t="s">
        <v>312</v>
      </c>
      <c r="D39" s="83" t="s">
        <v>333</v>
      </c>
      <c r="E39" s="83" t="s">
        <v>323</v>
      </c>
      <c r="F39" s="84" t="s">
        <v>334</v>
      </c>
      <c r="G39" s="90" t="s">
        <v>328</v>
      </c>
      <c r="H39" s="96">
        <f t="shared" si="0"/>
        <v>8</v>
      </c>
      <c r="I39">
        <f t="shared" si="1"/>
        <v>4565018</v>
      </c>
    </row>
    <row r="40" spans="1:9" x14ac:dyDescent="0.25">
      <c r="A40" s="87">
        <v>18</v>
      </c>
      <c r="B40" s="79">
        <v>45651</v>
      </c>
      <c r="C40" s="80" t="s">
        <v>313</v>
      </c>
      <c r="D40" s="80" t="s">
        <v>333</v>
      </c>
      <c r="E40" s="80" t="s">
        <v>321</v>
      </c>
      <c r="F40" s="81" t="s">
        <v>334</v>
      </c>
      <c r="G40" s="88" t="s">
        <v>321</v>
      </c>
      <c r="H40" s="96" t="str">
        <f t="shared" si="0"/>
        <v/>
      </c>
      <c r="I40">
        <f t="shared" si="1"/>
        <v>4565118</v>
      </c>
    </row>
    <row r="41" spans="1:9" x14ac:dyDescent="0.25">
      <c r="A41" s="89">
        <v>18</v>
      </c>
      <c r="B41" s="82">
        <v>45652</v>
      </c>
      <c r="C41" s="83" t="s">
        <v>314</v>
      </c>
      <c r="D41" s="83" t="s">
        <v>333</v>
      </c>
      <c r="E41" s="83" t="s">
        <v>319</v>
      </c>
      <c r="F41" s="84" t="s">
        <v>334</v>
      </c>
      <c r="G41" s="90" t="s">
        <v>325</v>
      </c>
      <c r="H41" s="96">
        <f t="shared" si="0"/>
        <v>10</v>
      </c>
      <c r="I41">
        <f t="shared" si="1"/>
        <v>4565218</v>
      </c>
    </row>
    <row r="42" spans="1:9" x14ac:dyDescent="0.25">
      <c r="A42" s="87">
        <v>18</v>
      </c>
      <c r="B42" s="79">
        <v>45653</v>
      </c>
      <c r="C42" s="80" t="s">
        <v>315</v>
      </c>
      <c r="D42" s="80" t="s">
        <v>333</v>
      </c>
      <c r="E42" s="80" t="s">
        <v>319</v>
      </c>
      <c r="F42" s="81" t="s">
        <v>334</v>
      </c>
      <c r="G42" s="88" t="s">
        <v>325</v>
      </c>
      <c r="H42" s="96">
        <f t="shared" si="0"/>
        <v>10</v>
      </c>
      <c r="I42">
        <f t="shared" si="1"/>
        <v>4565318</v>
      </c>
    </row>
    <row r="43" spans="1:9" x14ac:dyDescent="0.25">
      <c r="A43" s="89">
        <v>18</v>
      </c>
      <c r="B43" s="82">
        <v>45654</v>
      </c>
      <c r="C43" s="83" t="s">
        <v>316</v>
      </c>
      <c r="D43" s="83" t="s">
        <v>333</v>
      </c>
      <c r="E43" s="83" t="s">
        <v>319</v>
      </c>
      <c r="F43" s="84" t="s">
        <v>334</v>
      </c>
      <c r="G43" s="90" t="s">
        <v>325</v>
      </c>
      <c r="H43" s="96">
        <f t="shared" si="0"/>
        <v>10</v>
      </c>
      <c r="I43">
        <f t="shared" si="1"/>
        <v>4565418</v>
      </c>
    </row>
    <row r="44" spans="1:9" x14ac:dyDescent="0.25">
      <c r="A44" s="87">
        <v>18</v>
      </c>
      <c r="B44" s="79">
        <v>45655</v>
      </c>
      <c r="C44" s="80" t="s">
        <v>310</v>
      </c>
      <c r="D44" s="80" t="s">
        <v>333</v>
      </c>
      <c r="E44" s="80" t="s">
        <v>317</v>
      </c>
      <c r="F44" s="81" t="s">
        <v>334</v>
      </c>
      <c r="G44" s="88" t="s">
        <v>318</v>
      </c>
      <c r="H44" s="96">
        <f t="shared" si="0"/>
        <v>6</v>
      </c>
      <c r="I44">
        <f t="shared" si="1"/>
        <v>4565518</v>
      </c>
    </row>
    <row r="45" spans="1:9" x14ac:dyDescent="0.25">
      <c r="A45" s="89">
        <v>18</v>
      </c>
      <c r="B45" s="82">
        <v>45656</v>
      </c>
      <c r="C45" s="83" t="s">
        <v>311</v>
      </c>
      <c r="D45" s="83" t="s">
        <v>333</v>
      </c>
      <c r="E45" s="83" t="s">
        <v>319</v>
      </c>
      <c r="F45" s="84" t="s">
        <v>334</v>
      </c>
      <c r="G45" s="90" t="s">
        <v>325</v>
      </c>
      <c r="H45" s="96">
        <f t="shared" si="0"/>
        <v>10</v>
      </c>
      <c r="I45">
        <f t="shared" si="1"/>
        <v>4565618</v>
      </c>
    </row>
    <row r="46" spans="1:9" x14ac:dyDescent="0.25">
      <c r="A46" s="87">
        <v>18</v>
      </c>
      <c r="B46" s="79">
        <v>45657</v>
      </c>
      <c r="C46" s="80" t="s">
        <v>312</v>
      </c>
      <c r="D46" s="80" t="s">
        <v>333</v>
      </c>
      <c r="E46" s="80" t="s">
        <v>319</v>
      </c>
      <c r="F46" s="81" t="s">
        <v>334</v>
      </c>
      <c r="G46" s="88" t="s">
        <v>318</v>
      </c>
      <c r="H46" s="96">
        <f t="shared" si="0"/>
        <v>8</v>
      </c>
      <c r="I46">
        <f t="shared" si="1"/>
        <v>4565718</v>
      </c>
    </row>
    <row r="47" spans="1:9" x14ac:dyDescent="0.25">
      <c r="A47" s="89">
        <v>18</v>
      </c>
      <c r="B47" s="82">
        <v>45658</v>
      </c>
      <c r="C47" s="83" t="s">
        <v>313</v>
      </c>
      <c r="D47" s="83" t="s">
        <v>333</v>
      </c>
      <c r="E47" s="83" t="s">
        <v>319</v>
      </c>
      <c r="F47" s="84" t="s">
        <v>334</v>
      </c>
      <c r="G47" s="90" t="s">
        <v>318</v>
      </c>
      <c r="H47" s="96">
        <f t="shared" si="0"/>
        <v>8</v>
      </c>
      <c r="I47">
        <f t="shared" si="1"/>
        <v>4565818</v>
      </c>
    </row>
    <row r="48" spans="1:9" x14ac:dyDescent="0.25">
      <c r="A48" s="87">
        <v>18</v>
      </c>
      <c r="B48" s="79">
        <v>45659</v>
      </c>
      <c r="C48" s="80" t="s">
        <v>314</v>
      </c>
      <c r="D48" s="80" t="s">
        <v>333</v>
      </c>
      <c r="E48" s="80" t="s">
        <v>319</v>
      </c>
      <c r="F48" s="81" t="s">
        <v>334</v>
      </c>
      <c r="G48" s="88" t="s">
        <v>325</v>
      </c>
      <c r="H48" s="96">
        <f t="shared" si="0"/>
        <v>10</v>
      </c>
      <c r="I48">
        <f t="shared" si="1"/>
        <v>4565918</v>
      </c>
    </row>
    <row r="49" spans="1:9" x14ac:dyDescent="0.25">
      <c r="A49" s="89">
        <v>18</v>
      </c>
      <c r="B49" s="82">
        <v>45660</v>
      </c>
      <c r="C49" s="83" t="s">
        <v>315</v>
      </c>
      <c r="D49" s="83" t="s">
        <v>333</v>
      </c>
      <c r="E49" s="83" t="s">
        <v>319</v>
      </c>
      <c r="F49" s="84" t="s">
        <v>334</v>
      </c>
      <c r="G49" s="90" t="s">
        <v>325</v>
      </c>
      <c r="H49" s="96">
        <f t="shared" si="0"/>
        <v>10</v>
      </c>
      <c r="I49">
        <f t="shared" si="1"/>
        <v>4566018</v>
      </c>
    </row>
    <row r="50" spans="1:9" x14ac:dyDescent="0.25">
      <c r="A50" s="87">
        <v>18</v>
      </c>
      <c r="B50" s="79">
        <v>45661</v>
      </c>
      <c r="C50" s="80" t="s">
        <v>316</v>
      </c>
      <c r="D50" s="80" t="s">
        <v>333</v>
      </c>
      <c r="E50" s="80" t="s">
        <v>319</v>
      </c>
      <c r="F50" s="81" t="s">
        <v>334</v>
      </c>
      <c r="G50" s="88" t="s">
        <v>325</v>
      </c>
      <c r="H50" s="96">
        <f t="shared" si="0"/>
        <v>10</v>
      </c>
      <c r="I50">
        <f t="shared" si="1"/>
        <v>4566118</v>
      </c>
    </row>
    <row r="51" spans="1:9" x14ac:dyDescent="0.25">
      <c r="A51" s="89">
        <v>15</v>
      </c>
      <c r="B51" s="82">
        <v>45613</v>
      </c>
      <c r="C51" s="83" t="s">
        <v>310</v>
      </c>
      <c r="D51" s="83" t="s">
        <v>333</v>
      </c>
      <c r="E51" s="83" t="s">
        <v>317</v>
      </c>
      <c r="F51" s="84" t="s">
        <v>334</v>
      </c>
      <c r="G51" s="90" t="s">
        <v>318</v>
      </c>
      <c r="H51" s="96">
        <f t="shared" si="0"/>
        <v>6</v>
      </c>
      <c r="I51">
        <f t="shared" si="1"/>
        <v>4561315</v>
      </c>
    </row>
    <row r="52" spans="1:9" x14ac:dyDescent="0.25">
      <c r="A52" s="87">
        <v>15</v>
      </c>
      <c r="B52" s="79">
        <v>45614</v>
      </c>
      <c r="C52" s="80" t="s">
        <v>311</v>
      </c>
      <c r="D52" s="80" t="s">
        <v>333</v>
      </c>
      <c r="E52" s="80" t="s">
        <v>319</v>
      </c>
      <c r="F52" s="81" t="s">
        <v>334</v>
      </c>
      <c r="G52" s="88" t="s">
        <v>320</v>
      </c>
      <c r="H52" s="96">
        <f t="shared" si="0"/>
        <v>11</v>
      </c>
      <c r="I52">
        <f t="shared" si="1"/>
        <v>4561415</v>
      </c>
    </row>
    <row r="53" spans="1:9" x14ac:dyDescent="0.25">
      <c r="A53" s="89">
        <v>15</v>
      </c>
      <c r="B53" s="82">
        <v>45615</v>
      </c>
      <c r="C53" s="83" t="s">
        <v>312</v>
      </c>
      <c r="D53" s="83" t="s">
        <v>333</v>
      </c>
      <c r="E53" s="83" t="s">
        <v>319</v>
      </c>
      <c r="F53" s="84" t="s">
        <v>334</v>
      </c>
      <c r="G53" s="90" t="s">
        <v>320</v>
      </c>
      <c r="H53" s="96">
        <f t="shared" si="0"/>
        <v>11</v>
      </c>
      <c r="I53">
        <f t="shared" si="1"/>
        <v>4561515</v>
      </c>
    </row>
    <row r="54" spans="1:9" x14ac:dyDescent="0.25">
      <c r="A54" s="87">
        <v>15</v>
      </c>
      <c r="B54" s="79">
        <v>45616</v>
      </c>
      <c r="C54" s="80" t="s">
        <v>313</v>
      </c>
      <c r="D54" s="80" t="s">
        <v>333</v>
      </c>
      <c r="E54" s="80" t="s">
        <v>319</v>
      </c>
      <c r="F54" s="81" t="s">
        <v>334</v>
      </c>
      <c r="G54" s="88" t="s">
        <v>320</v>
      </c>
      <c r="H54" s="96">
        <f t="shared" si="0"/>
        <v>11</v>
      </c>
      <c r="I54">
        <f t="shared" si="1"/>
        <v>4561615</v>
      </c>
    </row>
    <row r="55" spans="1:9" x14ac:dyDescent="0.25">
      <c r="A55" s="89">
        <v>15</v>
      </c>
      <c r="B55" s="82">
        <v>45617</v>
      </c>
      <c r="C55" s="83" t="s">
        <v>314</v>
      </c>
      <c r="D55" s="83" t="s">
        <v>333</v>
      </c>
      <c r="E55" s="83" t="s">
        <v>319</v>
      </c>
      <c r="F55" s="84" t="s">
        <v>334</v>
      </c>
      <c r="G55" s="90" t="s">
        <v>320</v>
      </c>
      <c r="H55" s="96">
        <f t="shared" si="0"/>
        <v>11</v>
      </c>
      <c r="I55">
        <f t="shared" si="1"/>
        <v>4561715</v>
      </c>
    </row>
    <row r="56" spans="1:9" x14ac:dyDescent="0.25">
      <c r="A56" s="87">
        <v>15</v>
      </c>
      <c r="B56" s="79">
        <v>45618</v>
      </c>
      <c r="C56" s="80" t="s">
        <v>315</v>
      </c>
      <c r="D56" s="80" t="s">
        <v>333</v>
      </c>
      <c r="E56" s="80" t="s">
        <v>319</v>
      </c>
      <c r="F56" s="81" t="s">
        <v>334</v>
      </c>
      <c r="G56" s="88" t="s">
        <v>320</v>
      </c>
      <c r="H56" s="96">
        <f t="shared" si="0"/>
        <v>11</v>
      </c>
      <c r="I56">
        <f t="shared" si="1"/>
        <v>4561815</v>
      </c>
    </row>
    <row r="57" spans="1:9" x14ac:dyDescent="0.25">
      <c r="A57" s="89">
        <v>15</v>
      </c>
      <c r="B57" s="82">
        <v>45619</v>
      </c>
      <c r="C57" s="83" t="s">
        <v>316</v>
      </c>
      <c r="D57" s="83" t="s">
        <v>333</v>
      </c>
      <c r="E57" s="83" t="s">
        <v>319</v>
      </c>
      <c r="F57" s="84" t="s">
        <v>334</v>
      </c>
      <c r="G57" s="90" t="s">
        <v>320</v>
      </c>
      <c r="H57" s="96">
        <f t="shared" si="0"/>
        <v>11</v>
      </c>
      <c r="I57">
        <f t="shared" si="1"/>
        <v>4561915</v>
      </c>
    </row>
    <row r="58" spans="1:9" x14ac:dyDescent="0.25">
      <c r="A58" s="87">
        <v>15</v>
      </c>
      <c r="B58" s="79">
        <v>45620</v>
      </c>
      <c r="C58" s="80" t="s">
        <v>310</v>
      </c>
      <c r="D58" s="80" t="s">
        <v>333</v>
      </c>
      <c r="E58" s="80" t="s">
        <v>317</v>
      </c>
      <c r="F58" s="81" t="s">
        <v>334</v>
      </c>
      <c r="G58" s="88" t="s">
        <v>318</v>
      </c>
      <c r="H58" s="96">
        <f t="shared" si="0"/>
        <v>6</v>
      </c>
      <c r="I58">
        <f t="shared" si="1"/>
        <v>4562015</v>
      </c>
    </row>
    <row r="59" spans="1:9" x14ac:dyDescent="0.25">
      <c r="A59" s="89">
        <v>15</v>
      </c>
      <c r="B59" s="82">
        <v>45621</v>
      </c>
      <c r="C59" s="83" t="s">
        <v>311</v>
      </c>
      <c r="D59" s="83" t="s">
        <v>333</v>
      </c>
      <c r="E59" s="83" t="s">
        <v>319</v>
      </c>
      <c r="F59" s="84" t="s">
        <v>334</v>
      </c>
      <c r="G59" s="90" t="s">
        <v>320</v>
      </c>
      <c r="H59" s="96">
        <f t="shared" si="0"/>
        <v>11</v>
      </c>
      <c r="I59">
        <f t="shared" si="1"/>
        <v>4562115</v>
      </c>
    </row>
    <row r="60" spans="1:9" x14ac:dyDescent="0.25">
      <c r="A60" s="87">
        <v>15</v>
      </c>
      <c r="B60" s="79">
        <v>45622</v>
      </c>
      <c r="C60" s="80" t="s">
        <v>312</v>
      </c>
      <c r="D60" s="80" t="s">
        <v>333</v>
      </c>
      <c r="E60" s="80" t="s">
        <v>319</v>
      </c>
      <c r="F60" s="81" t="s">
        <v>334</v>
      </c>
      <c r="G60" s="88" t="s">
        <v>320</v>
      </c>
      <c r="H60" s="96">
        <f t="shared" si="0"/>
        <v>11</v>
      </c>
      <c r="I60">
        <f t="shared" si="1"/>
        <v>4562215</v>
      </c>
    </row>
    <row r="61" spans="1:9" x14ac:dyDescent="0.25">
      <c r="A61" s="89">
        <v>15</v>
      </c>
      <c r="B61" s="82">
        <v>45623</v>
      </c>
      <c r="C61" s="83" t="s">
        <v>313</v>
      </c>
      <c r="D61" s="83" t="s">
        <v>333</v>
      </c>
      <c r="E61" s="83" t="s">
        <v>319</v>
      </c>
      <c r="F61" s="84" t="s">
        <v>334</v>
      </c>
      <c r="G61" s="90" t="s">
        <v>320</v>
      </c>
      <c r="H61" s="96">
        <f t="shared" si="0"/>
        <v>11</v>
      </c>
      <c r="I61">
        <f t="shared" si="1"/>
        <v>4562315</v>
      </c>
    </row>
    <row r="62" spans="1:9" x14ac:dyDescent="0.25">
      <c r="A62" s="87">
        <v>15</v>
      </c>
      <c r="B62" s="79">
        <v>45624</v>
      </c>
      <c r="C62" s="80" t="s">
        <v>314</v>
      </c>
      <c r="D62" s="80" t="s">
        <v>333</v>
      </c>
      <c r="E62" s="80" t="s">
        <v>321</v>
      </c>
      <c r="F62" s="81" t="s">
        <v>334</v>
      </c>
      <c r="G62" s="88" t="s">
        <v>321</v>
      </c>
      <c r="H62" s="96" t="str">
        <f t="shared" si="0"/>
        <v/>
      </c>
      <c r="I62">
        <f t="shared" si="1"/>
        <v>4562415</v>
      </c>
    </row>
    <row r="63" spans="1:9" x14ac:dyDescent="0.25">
      <c r="A63" s="89">
        <v>15</v>
      </c>
      <c r="B63" s="82">
        <v>45625</v>
      </c>
      <c r="C63" s="83" t="s">
        <v>315</v>
      </c>
      <c r="D63" s="83" t="s">
        <v>333</v>
      </c>
      <c r="E63" s="83" t="s">
        <v>322</v>
      </c>
      <c r="F63" s="84" t="s">
        <v>334</v>
      </c>
      <c r="G63" s="90" t="s">
        <v>320</v>
      </c>
      <c r="H63" s="96">
        <f t="shared" si="0"/>
        <v>13</v>
      </c>
      <c r="I63">
        <f t="shared" si="1"/>
        <v>4562515</v>
      </c>
    </row>
    <row r="64" spans="1:9" x14ac:dyDescent="0.25">
      <c r="A64" s="87">
        <v>15</v>
      </c>
      <c r="B64" s="79">
        <v>45626</v>
      </c>
      <c r="C64" s="80" t="s">
        <v>316</v>
      </c>
      <c r="D64" s="80" t="s">
        <v>333</v>
      </c>
      <c r="E64" s="80" t="s">
        <v>319</v>
      </c>
      <c r="F64" s="81" t="s">
        <v>334</v>
      </c>
      <c r="G64" s="88" t="s">
        <v>320</v>
      </c>
      <c r="H64" s="96">
        <f t="shared" si="0"/>
        <v>11</v>
      </c>
      <c r="I64">
        <f t="shared" si="1"/>
        <v>4562615</v>
      </c>
    </row>
    <row r="65" spans="1:9" x14ac:dyDescent="0.25">
      <c r="A65" s="89">
        <v>15</v>
      </c>
      <c r="B65" s="82">
        <v>45627</v>
      </c>
      <c r="C65" s="83" t="s">
        <v>310</v>
      </c>
      <c r="D65" s="83" t="s">
        <v>333</v>
      </c>
      <c r="E65" s="83" t="s">
        <v>317</v>
      </c>
      <c r="F65" s="84" t="s">
        <v>334</v>
      </c>
      <c r="G65" s="90" t="s">
        <v>318</v>
      </c>
      <c r="H65" s="96">
        <f t="shared" si="0"/>
        <v>6</v>
      </c>
      <c r="I65">
        <f t="shared" si="1"/>
        <v>4562715</v>
      </c>
    </row>
    <row r="66" spans="1:9" x14ac:dyDescent="0.25">
      <c r="A66" s="87">
        <v>15</v>
      </c>
      <c r="B66" s="79">
        <v>45628</v>
      </c>
      <c r="C66" s="80" t="s">
        <v>311</v>
      </c>
      <c r="D66" s="80" t="s">
        <v>333</v>
      </c>
      <c r="E66" s="80" t="s">
        <v>319</v>
      </c>
      <c r="F66" s="81" t="s">
        <v>334</v>
      </c>
      <c r="G66" s="88" t="s">
        <v>320</v>
      </c>
      <c r="H66" s="96">
        <f t="shared" si="0"/>
        <v>11</v>
      </c>
      <c r="I66">
        <f t="shared" si="1"/>
        <v>4562815</v>
      </c>
    </row>
    <row r="67" spans="1:9" x14ac:dyDescent="0.25">
      <c r="A67" s="89">
        <v>15</v>
      </c>
      <c r="B67" s="82">
        <v>45629</v>
      </c>
      <c r="C67" s="83" t="s">
        <v>312</v>
      </c>
      <c r="D67" s="83" t="s">
        <v>333</v>
      </c>
      <c r="E67" s="83" t="s">
        <v>319</v>
      </c>
      <c r="F67" s="84" t="s">
        <v>334</v>
      </c>
      <c r="G67" s="90" t="s">
        <v>320</v>
      </c>
      <c r="H67" s="96">
        <f t="shared" ref="H67:H130" si="3">IF(ISERROR(INT((G67-E67)*24)),"",(INT((G67-E67)*24)))</f>
        <v>11</v>
      </c>
      <c r="I67">
        <f t="shared" ref="I67:I130" si="4">VALUE(CONCATENATE(B67,A67))</f>
        <v>4562915</v>
      </c>
    </row>
    <row r="68" spans="1:9" x14ac:dyDescent="0.25">
      <c r="A68" s="87">
        <v>15</v>
      </c>
      <c r="B68" s="79">
        <v>45630</v>
      </c>
      <c r="C68" s="80" t="s">
        <v>313</v>
      </c>
      <c r="D68" s="80" t="s">
        <v>333</v>
      </c>
      <c r="E68" s="80" t="s">
        <v>319</v>
      </c>
      <c r="F68" s="81" t="s">
        <v>334</v>
      </c>
      <c r="G68" s="88" t="s">
        <v>320</v>
      </c>
      <c r="H68" s="96">
        <f t="shared" si="3"/>
        <v>11</v>
      </c>
      <c r="I68">
        <f t="shared" si="4"/>
        <v>4563015</v>
      </c>
    </row>
    <row r="69" spans="1:9" x14ac:dyDescent="0.25">
      <c r="A69" s="89">
        <v>15</v>
      </c>
      <c r="B69" s="82">
        <v>45631</v>
      </c>
      <c r="C69" s="83" t="s">
        <v>314</v>
      </c>
      <c r="D69" s="83" t="s">
        <v>333</v>
      </c>
      <c r="E69" s="83" t="s">
        <v>319</v>
      </c>
      <c r="F69" s="84" t="s">
        <v>334</v>
      </c>
      <c r="G69" s="90" t="s">
        <v>320</v>
      </c>
      <c r="H69" s="96">
        <f t="shared" si="3"/>
        <v>11</v>
      </c>
      <c r="I69">
        <f t="shared" si="4"/>
        <v>4563115</v>
      </c>
    </row>
    <row r="70" spans="1:9" x14ac:dyDescent="0.25">
      <c r="A70" s="87">
        <v>15</v>
      </c>
      <c r="B70" s="79">
        <v>45632</v>
      </c>
      <c r="C70" s="80" t="s">
        <v>315</v>
      </c>
      <c r="D70" s="80" t="s">
        <v>333</v>
      </c>
      <c r="E70" s="80" t="s">
        <v>319</v>
      </c>
      <c r="F70" s="81" t="s">
        <v>334</v>
      </c>
      <c r="G70" s="88" t="s">
        <v>320</v>
      </c>
      <c r="H70" s="96">
        <f t="shared" si="3"/>
        <v>11</v>
      </c>
      <c r="I70">
        <f t="shared" si="4"/>
        <v>4563215</v>
      </c>
    </row>
    <row r="71" spans="1:9" x14ac:dyDescent="0.25">
      <c r="A71" s="89">
        <v>15</v>
      </c>
      <c r="B71" s="82">
        <v>45633</v>
      </c>
      <c r="C71" s="83" t="s">
        <v>316</v>
      </c>
      <c r="D71" s="83" t="s">
        <v>333</v>
      </c>
      <c r="E71" s="83" t="s">
        <v>319</v>
      </c>
      <c r="F71" s="84" t="s">
        <v>334</v>
      </c>
      <c r="G71" s="90" t="s">
        <v>320</v>
      </c>
      <c r="H71" s="96">
        <f t="shared" si="3"/>
        <v>11</v>
      </c>
      <c r="I71">
        <f t="shared" si="4"/>
        <v>4563315</v>
      </c>
    </row>
    <row r="72" spans="1:9" x14ac:dyDescent="0.25">
      <c r="A72" s="87">
        <v>15</v>
      </c>
      <c r="B72" s="79">
        <v>45634</v>
      </c>
      <c r="C72" s="80" t="s">
        <v>310</v>
      </c>
      <c r="D72" s="80" t="s">
        <v>333</v>
      </c>
      <c r="E72" s="80" t="s">
        <v>317</v>
      </c>
      <c r="F72" s="81" t="s">
        <v>334</v>
      </c>
      <c r="G72" s="88" t="s">
        <v>318</v>
      </c>
      <c r="H72" s="96">
        <f t="shared" si="3"/>
        <v>6</v>
      </c>
      <c r="I72">
        <f t="shared" si="4"/>
        <v>4563415</v>
      </c>
    </row>
    <row r="73" spans="1:9" x14ac:dyDescent="0.25">
      <c r="A73" s="89">
        <v>15</v>
      </c>
      <c r="B73" s="82">
        <v>45635</v>
      </c>
      <c r="C73" s="83" t="s">
        <v>311</v>
      </c>
      <c r="D73" s="83" t="s">
        <v>333</v>
      </c>
      <c r="E73" s="83" t="s">
        <v>319</v>
      </c>
      <c r="F73" s="84" t="s">
        <v>334</v>
      </c>
      <c r="G73" s="90" t="s">
        <v>320</v>
      </c>
      <c r="H73" s="96">
        <f t="shared" si="3"/>
        <v>11</v>
      </c>
      <c r="I73">
        <f t="shared" si="4"/>
        <v>4563515</v>
      </c>
    </row>
    <row r="74" spans="1:9" x14ac:dyDescent="0.25">
      <c r="A74" s="87">
        <v>15</v>
      </c>
      <c r="B74" s="79">
        <v>45636</v>
      </c>
      <c r="C74" s="80" t="s">
        <v>312</v>
      </c>
      <c r="D74" s="80" t="s">
        <v>333</v>
      </c>
      <c r="E74" s="80" t="s">
        <v>319</v>
      </c>
      <c r="F74" s="81" t="s">
        <v>334</v>
      </c>
      <c r="G74" s="88" t="s">
        <v>320</v>
      </c>
      <c r="H74" s="96">
        <f t="shared" si="3"/>
        <v>11</v>
      </c>
      <c r="I74">
        <f t="shared" si="4"/>
        <v>4563615</v>
      </c>
    </row>
    <row r="75" spans="1:9" x14ac:dyDescent="0.25">
      <c r="A75" s="89">
        <v>15</v>
      </c>
      <c r="B75" s="82">
        <v>45637</v>
      </c>
      <c r="C75" s="83" t="s">
        <v>313</v>
      </c>
      <c r="D75" s="83" t="s">
        <v>333</v>
      </c>
      <c r="E75" s="83" t="s">
        <v>319</v>
      </c>
      <c r="F75" s="84" t="s">
        <v>334</v>
      </c>
      <c r="G75" s="90" t="s">
        <v>320</v>
      </c>
      <c r="H75" s="96">
        <f t="shared" si="3"/>
        <v>11</v>
      </c>
      <c r="I75">
        <f t="shared" si="4"/>
        <v>4563715</v>
      </c>
    </row>
    <row r="76" spans="1:9" x14ac:dyDescent="0.25">
      <c r="A76" s="87">
        <v>15</v>
      </c>
      <c r="B76" s="79">
        <v>45638</v>
      </c>
      <c r="C76" s="80" t="s">
        <v>314</v>
      </c>
      <c r="D76" s="80" t="s">
        <v>333</v>
      </c>
      <c r="E76" s="80" t="s">
        <v>319</v>
      </c>
      <c r="F76" s="81" t="s">
        <v>334</v>
      </c>
      <c r="G76" s="88" t="s">
        <v>320</v>
      </c>
      <c r="H76" s="96">
        <f t="shared" si="3"/>
        <v>11</v>
      </c>
      <c r="I76">
        <f t="shared" si="4"/>
        <v>4563815</v>
      </c>
    </row>
    <row r="77" spans="1:9" x14ac:dyDescent="0.25">
      <c r="A77" s="89">
        <v>15</v>
      </c>
      <c r="B77" s="82">
        <v>45639</v>
      </c>
      <c r="C77" s="83" t="s">
        <v>315</v>
      </c>
      <c r="D77" s="83" t="s">
        <v>333</v>
      </c>
      <c r="E77" s="83" t="s">
        <v>319</v>
      </c>
      <c r="F77" s="84" t="s">
        <v>334</v>
      </c>
      <c r="G77" s="90" t="s">
        <v>320</v>
      </c>
      <c r="H77" s="96">
        <f t="shared" si="3"/>
        <v>11</v>
      </c>
      <c r="I77">
        <f t="shared" si="4"/>
        <v>4563915</v>
      </c>
    </row>
    <row r="78" spans="1:9" x14ac:dyDescent="0.25">
      <c r="A78" s="87">
        <v>15</v>
      </c>
      <c r="B78" s="79">
        <v>45640</v>
      </c>
      <c r="C78" s="80" t="s">
        <v>316</v>
      </c>
      <c r="D78" s="80" t="s">
        <v>333</v>
      </c>
      <c r="E78" s="80" t="s">
        <v>323</v>
      </c>
      <c r="F78" s="81" t="s">
        <v>334</v>
      </c>
      <c r="G78" s="88" t="s">
        <v>320</v>
      </c>
      <c r="H78" s="96">
        <f t="shared" si="3"/>
        <v>12</v>
      </c>
      <c r="I78">
        <f t="shared" si="4"/>
        <v>4564015</v>
      </c>
    </row>
    <row r="79" spans="1:9" x14ac:dyDescent="0.25">
      <c r="A79" s="89">
        <v>15</v>
      </c>
      <c r="B79" s="82">
        <v>45641</v>
      </c>
      <c r="C79" s="83" t="s">
        <v>310</v>
      </c>
      <c r="D79" s="83" t="s">
        <v>333</v>
      </c>
      <c r="E79" s="83" t="s">
        <v>317</v>
      </c>
      <c r="F79" s="84" t="s">
        <v>334</v>
      </c>
      <c r="G79" s="90" t="s">
        <v>318</v>
      </c>
      <c r="H79" s="96">
        <f t="shared" si="3"/>
        <v>6</v>
      </c>
      <c r="I79">
        <f t="shared" si="4"/>
        <v>4564115</v>
      </c>
    </row>
    <row r="80" spans="1:9" x14ac:dyDescent="0.25">
      <c r="A80" s="87">
        <v>15</v>
      </c>
      <c r="B80" s="79">
        <v>45642</v>
      </c>
      <c r="C80" s="80" t="s">
        <v>311</v>
      </c>
      <c r="D80" s="80" t="s">
        <v>333</v>
      </c>
      <c r="E80" s="80" t="s">
        <v>319</v>
      </c>
      <c r="F80" s="81" t="s">
        <v>334</v>
      </c>
      <c r="G80" s="88" t="s">
        <v>320</v>
      </c>
      <c r="H80" s="96">
        <f t="shared" si="3"/>
        <v>11</v>
      </c>
      <c r="I80">
        <f t="shared" si="4"/>
        <v>4564215</v>
      </c>
    </row>
    <row r="81" spans="1:9" x14ac:dyDescent="0.25">
      <c r="A81" s="89">
        <v>15</v>
      </c>
      <c r="B81" s="82">
        <v>45643</v>
      </c>
      <c r="C81" s="83" t="s">
        <v>312</v>
      </c>
      <c r="D81" s="83" t="s">
        <v>333</v>
      </c>
      <c r="E81" s="83" t="s">
        <v>319</v>
      </c>
      <c r="F81" s="84" t="s">
        <v>334</v>
      </c>
      <c r="G81" s="90" t="s">
        <v>320</v>
      </c>
      <c r="H81" s="96">
        <f t="shared" si="3"/>
        <v>11</v>
      </c>
      <c r="I81">
        <f t="shared" si="4"/>
        <v>4564315</v>
      </c>
    </row>
    <row r="82" spans="1:9" x14ac:dyDescent="0.25">
      <c r="A82" s="87">
        <v>15</v>
      </c>
      <c r="B82" s="79">
        <v>45644</v>
      </c>
      <c r="C82" s="80" t="s">
        <v>313</v>
      </c>
      <c r="D82" s="80" t="s">
        <v>333</v>
      </c>
      <c r="E82" s="80" t="s">
        <v>319</v>
      </c>
      <c r="F82" s="81" t="s">
        <v>334</v>
      </c>
      <c r="G82" s="88" t="s">
        <v>320</v>
      </c>
      <c r="H82" s="96">
        <f t="shared" si="3"/>
        <v>11</v>
      </c>
      <c r="I82">
        <f t="shared" si="4"/>
        <v>4564415</v>
      </c>
    </row>
    <row r="83" spans="1:9" x14ac:dyDescent="0.25">
      <c r="A83" s="89">
        <v>15</v>
      </c>
      <c r="B83" s="82">
        <v>45645</v>
      </c>
      <c r="C83" s="83" t="s">
        <v>314</v>
      </c>
      <c r="D83" s="83" t="s">
        <v>333</v>
      </c>
      <c r="E83" s="83" t="s">
        <v>319</v>
      </c>
      <c r="F83" s="84" t="s">
        <v>334</v>
      </c>
      <c r="G83" s="90" t="s">
        <v>320</v>
      </c>
      <c r="H83" s="96">
        <f t="shared" si="3"/>
        <v>11</v>
      </c>
      <c r="I83">
        <f t="shared" si="4"/>
        <v>4564515</v>
      </c>
    </row>
    <row r="84" spans="1:9" x14ac:dyDescent="0.25">
      <c r="A84" s="87">
        <v>15</v>
      </c>
      <c r="B84" s="79">
        <v>45646</v>
      </c>
      <c r="C84" s="80" t="s">
        <v>315</v>
      </c>
      <c r="D84" s="80" t="s">
        <v>333</v>
      </c>
      <c r="E84" s="80" t="s">
        <v>319</v>
      </c>
      <c r="F84" s="81" t="s">
        <v>334</v>
      </c>
      <c r="G84" s="88" t="s">
        <v>320</v>
      </c>
      <c r="H84" s="96">
        <f t="shared" si="3"/>
        <v>11</v>
      </c>
      <c r="I84">
        <f t="shared" si="4"/>
        <v>4564615</v>
      </c>
    </row>
    <row r="85" spans="1:9" x14ac:dyDescent="0.25">
      <c r="A85" s="89">
        <v>15</v>
      </c>
      <c r="B85" s="82">
        <v>45647</v>
      </c>
      <c r="C85" s="83" t="s">
        <v>316</v>
      </c>
      <c r="D85" s="83" t="s">
        <v>333</v>
      </c>
      <c r="E85" s="83" t="s">
        <v>323</v>
      </c>
      <c r="F85" s="84" t="s">
        <v>334</v>
      </c>
      <c r="G85" s="90" t="s">
        <v>320</v>
      </c>
      <c r="H85" s="96">
        <f t="shared" si="3"/>
        <v>12</v>
      </c>
      <c r="I85">
        <f t="shared" si="4"/>
        <v>4564715</v>
      </c>
    </row>
    <row r="86" spans="1:9" x14ac:dyDescent="0.25">
      <c r="A86" s="87">
        <v>15</v>
      </c>
      <c r="B86" s="79">
        <v>45648</v>
      </c>
      <c r="C86" s="80" t="s">
        <v>310</v>
      </c>
      <c r="D86" s="80" t="s">
        <v>333</v>
      </c>
      <c r="E86" s="80" t="s">
        <v>319</v>
      </c>
      <c r="F86" s="81" t="s">
        <v>334</v>
      </c>
      <c r="G86" s="88" t="s">
        <v>318</v>
      </c>
      <c r="H86" s="96">
        <f t="shared" si="3"/>
        <v>8</v>
      </c>
      <c r="I86">
        <f t="shared" si="4"/>
        <v>4564815</v>
      </c>
    </row>
    <row r="87" spans="1:9" x14ac:dyDescent="0.25">
      <c r="A87" s="89">
        <v>15</v>
      </c>
      <c r="B87" s="82">
        <v>45649</v>
      </c>
      <c r="C87" s="83" t="s">
        <v>311</v>
      </c>
      <c r="D87" s="83" t="s">
        <v>333</v>
      </c>
      <c r="E87" s="83" t="s">
        <v>323</v>
      </c>
      <c r="F87" s="84" t="s">
        <v>334</v>
      </c>
      <c r="G87" s="90" t="s">
        <v>320</v>
      </c>
      <c r="H87" s="96">
        <f t="shared" si="3"/>
        <v>12</v>
      </c>
      <c r="I87">
        <f t="shared" si="4"/>
        <v>4564915</v>
      </c>
    </row>
    <row r="88" spans="1:9" x14ac:dyDescent="0.25">
      <c r="A88" s="87">
        <v>15</v>
      </c>
      <c r="B88" s="79">
        <v>45650</v>
      </c>
      <c r="C88" s="80" t="s">
        <v>312</v>
      </c>
      <c r="D88" s="80" t="s">
        <v>333</v>
      </c>
      <c r="E88" s="80" t="s">
        <v>323</v>
      </c>
      <c r="F88" s="81" t="s">
        <v>334</v>
      </c>
      <c r="G88" s="88" t="s">
        <v>318</v>
      </c>
      <c r="H88" s="96">
        <f t="shared" si="3"/>
        <v>9</v>
      </c>
      <c r="I88">
        <f t="shared" si="4"/>
        <v>4565015</v>
      </c>
    </row>
    <row r="89" spans="1:9" x14ac:dyDescent="0.25">
      <c r="A89" s="89">
        <v>15</v>
      </c>
      <c r="B89" s="82">
        <v>45651</v>
      </c>
      <c r="C89" s="83" t="s">
        <v>313</v>
      </c>
      <c r="D89" s="83" t="s">
        <v>333</v>
      </c>
      <c r="E89" s="83" t="s">
        <v>321</v>
      </c>
      <c r="F89" s="84" t="s">
        <v>334</v>
      </c>
      <c r="G89" s="90" t="s">
        <v>321</v>
      </c>
      <c r="H89" s="96" t="str">
        <f t="shared" si="3"/>
        <v/>
      </c>
      <c r="I89">
        <f t="shared" si="4"/>
        <v>4565115</v>
      </c>
    </row>
    <row r="90" spans="1:9" x14ac:dyDescent="0.25">
      <c r="A90" s="87">
        <v>15</v>
      </c>
      <c r="B90" s="79">
        <v>45652</v>
      </c>
      <c r="C90" s="80" t="s">
        <v>314</v>
      </c>
      <c r="D90" s="80" t="s">
        <v>333</v>
      </c>
      <c r="E90" s="80" t="s">
        <v>323</v>
      </c>
      <c r="F90" s="81" t="s">
        <v>334</v>
      </c>
      <c r="G90" s="88" t="s">
        <v>320</v>
      </c>
      <c r="H90" s="96">
        <f t="shared" si="3"/>
        <v>12</v>
      </c>
      <c r="I90">
        <f t="shared" si="4"/>
        <v>4565215</v>
      </c>
    </row>
    <row r="91" spans="1:9" x14ac:dyDescent="0.25">
      <c r="A91" s="89">
        <v>15</v>
      </c>
      <c r="B91" s="82">
        <v>45653</v>
      </c>
      <c r="C91" s="83" t="s">
        <v>315</v>
      </c>
      <c r="D91" s="83" t="s">
        <v>333</v>
      </c>
      <c r="E91" s="83" t="s">
        <v>319</v>
      </c>
      <c r="F91" s="84" t="s">
        <v>334</v>
      </c>
      <c r="G91" s="90" t="s">
        <v>320</v>
      </c>
      <c r="H91" s="96">
        <f t="shared" si="3"/>
        <v>11</v>
      </c>
      <c r="I91">
        <f t="shared" si="4"/>
        <v>4565315</v>
      </c>
    </row>
    <row r="92" spans="1:9" x14ac:dyDescent="0.25">
      <c r="A92" s="87">
        <v>15</v>
      </c>
      <c r="B92" s="79">
        <v>45654</v>
      </c>
      <c r="C92" s="80" t="s">
        <v>316</v>
      </c>
      <c r="D92" s="80" t="s">
        <v>333</v>
      </c>
      <c r="E92" s="80" t="s">
        <v>319</v>
      </c>
      <c r="F92" s="81" t="s">
        <v>334</v>
      </c>
      <c r="G92" s="88" t="s">
        <v>320</v>
      </c>
      <c r="H92" s="96">
        <f t="shared" si="3"/>
        <v>11</v>
      </c>
      <c r="I92">
        <f t="shared" si="4"/>
        <v>4565415</v>
      </c>
    </row>
    <row r="93" spans="1:9" x14ac:dyDescent="0.25">
      <c r="A93" s="89">
        <v>15</v>
      </c>
      <c r="B93" s="82">
        <v>45655</v>
      </c>
      <c r="C93" s="83" t="s">
        <v>310</v>
      </c>
      <c r="D93" s="83" t="s">
        <v>333</v>
      </c>
      <c r="E93" s="83" t="s">
        <v>317</v>
      </c>
      <c r="F93" s="84" t="s">
        <v>334</v>
      </c>
      <c r="G93" s="90" t="s">
        <v>318</v>
      </c>
      <c r="H93" s="96">
        <f t="shared" si="3"/>
        <v>6</v>
      </c>
      <c r="I93">
        <f t="shared" si="4"/>
        <v>4565515</v>
      </c>
    </row>
    <row r="94" spans="1:9" x14ac:dyDescent="0.25">
      <c r="A94" s="87">
        <v>15</v>
      </c>
      <c r="B94" s="79">
        <v>45656</v>
      </c>
      <c r="C94" s="80" t="s">
        <v>311</v>
      </c>
      <c r="D94" s="80" t="s">
        <v>333</v>
      </c>
      <c r="E94" s="80" t="s">
        <v>319</v>
      </c>
      <c r="F94" s="81" t="s">
        <v>334</v>
      </c>
      <c r="G94" s="88" t="s">
        <v>320</v>
      </c>
      <c r="H94" s="96">
        <f t="shared" si="3"/>
        <v>11</v>
      </c>
      <c r="I94">
        <f t="shared" si="4"/>
        <v>4565615</v>
      </c>
    </row>
    <row r="95" spans="1:9" x14ac:dyDescent="0.25">
      <c r="A95" s="89">
        <v>15</v>
      </c>
      <c r="B95" s="82">
        <v>45657</v>
      </c>
      <c r="C95" s="83" t="s">
        <v>312</v>
      </c>
      <c r="D95" s="83" t="s">
        <v>333</v>
      </c>
      <c r="E95" s="83" t="s">
        <v>319</v>
      </c>
      <c r="F95" s="84" t="s">
        <v>334</v>
      </c>
      <c r="G95" s="90" t="s">
        <v>318</v>
      </c>
      <c r="H95" s="96">
        <f t="shared" si="3"/>
        <v>8</v>
      </c>
      <c r="I95">
        <f t="shared" si="4"/>
        <v>4565715</v>
      </c>
    </row>
    <row r="96" spans="1:9" x14ac:dyDescent="0.25">
      <c r="A96" s="87">
        <v>15</v>
      </c>
      <c r="B96" s="79">
        <v>45658</v>
      </c>
      <c r="C96" s="80" t="s">
        <v>313</v>
      </c>
      <c r="D96" s="80" t="s">
        <v>333</v>
      </c>
      <c r="E96" s="80" t="s">
        <v>319</v>
      </c>
      <c r="F96" s="81" t="s">
        <v>334</v>
      </c>
      <c r="G96" s="88" t="s">
        <v>318</v>
      </c>
      <c r="H96" s="96">
        <f t="shared" si="3"/>
        <v>8</v>
      </c>
      <c r="I96">
        <f t="shared" si="4"/>
        <v>4565815</v>
      </c>
    </row>
    <row r="97" spans="1:9" x14ac:dyDescent="0.25">
      <c r="A97" s="89">
        <v>15</v>
      </c>
      <c r="B97" s="82">
        <v>45659</v>
      </c>
      <c r="C97" s="83" t="s">
        <v>314</v>
      </c>
      <c r="D97" s="83" t="s">
        <v>333</v>
      </c>
      <c r="E97" s="83" t="s">
        <v>319</v>
      </c>
      <c r="F97" s="84" t="s">
        <v>334</v>
      </c>
      <c r="G97" s="90" t="s">
        <v>320</v>
      </c>
      <c r="H97" s="96">
        <f t="shared" si="3"/>
        <v>11</v>
      </c>
      <c r="I97">
        <f t="shared" si="4"/>
        <v>4565915</v>
      </c>
    </row>
    <row r="98" spans="1:9" x14ac:dyDescent="0.25">
      <c r="A98" s="87">
        <v>15</v>
      </c>
      <c r="B98" s="79">
        <v>45660</v>
      </c>
      <c r="C98" s="80" t="s">
        <v>315</v>
      </c>
      <c r="D98" s="80" t="s">
        <v>333</v>
      </c>
      <c r="E98" s="80" t="s">
        <v>319</v>
      </c>
      <c r="F98" s="81" t="s">
        <v>334</v>
      </c>
      <c r="G98" s="88" t="s">
        <v>320</v>
      </c>
      <c r="H98" s="96">
        <f t="shared" si="3"/>
        <v>11</v>
      </c>
      <c r="I98">
        <f t="shared" si="4"/>
        <v>4566015</v>
      </c>
    </row>
    <row r="99" spans="1:9" x14ac:dyDescent="0.25">
      <c r="A99" s="89">
        <v>15</v>
      </c>
      <c r="B99" s="82">
        <v>45661</v>
      </c>
      <c r="C99" s="83" t="s">
        <v>316</v>
      </c>
      <c r="D99" s="83" t="s">
        <v>333</v>
      </c>
      <c r="E99" s="83" t="s">
        <v>319</v>
      </c>
      <c r="F99" s="84" t="s">
        <v>334</v>
      </c>
      <c r="G99" s="90" t="s">
        <v>320</v>
      </c>
      <c r="H99" s="96">
        <f t="shared" si="3"/>
        <v>11</v>
      </c>
      <c r="I99">
        <f t="shared" si="4"/>
        <v>4566115</v>
      </c>
    </row>
    <row r="100" spans="1:9" x14ac:dyDescent="0.25">
      <c r="A100" s="87">
        <v>17</v>
      </c>
      <c r="B100" s="79">
        <v>45613</v>
      </c>
      <c r="C100" s="80" t="s">
        <v>310</v>
      </c>
      <c r="D100" s="80" t="s">
        <v>333</v>
      </c>
      <c r="E100" s="80" t="s">
        <v>319</v>
      </c>
      <c r="F100" s="81" t="s">
        <v>334</v>
      </c>
      <c r="G100" s="88" t="s">
        <v>327</v>
      </c>
      <c r="H100" s="96">
        <f t="shared" si="3"/>
        <v>9</v>
      </c>
      <c r="I100">
        <f t="shared" si="4"/>
        <v>4561317</v>
      </c>
    </row>
    <row r="101" spans="1:9" x14ac:dyDescent="0.25">
      <c r="A101" s="89">
        <v>17</v>
      </c>
      <c r="B101" s="82">
        <v>45614</v>
      </c>
      <c r="C101" s="83" t="s">
        <v>311</v>
      </c>
      <c r="D101" s="83" t="s">
        <v>333</v>
      </c>
      <c r="E101" s="83" t="s">
        <v>319</v>
      </c>
      <c r="F101" s="84" t="s">
        <v>334</v>
      </c>
      <c r="G101" s="90" t="s">
        <v>320</v>
      </c>
      <c r="H101" s="96">
        <f t="shared" si="3"/>
        <v>11</v>
      </c>
      <c r="I101">
        <f t="shared" si="4"/>
        <v>4561417</v>
      </c>
    </row>
    <row r="102" spans="1:9" x14ac:dyDescent="0.25">
      <c r="A102" s="87">
        <v>17</v>
      </c>
      <c r="B102" s="79">
        <v>45615</v>
      </c>
      <c r="C102" s="80" t="s">
        <v>312</v>
      </c>
      <c r="D102" s="80" t="s">
        <v>333</v>
      </c>
      <c r="E102" s="80" t="s">
        <v>319</v>
      </c>
      <c r="F102" s="81" t="s">
        <v>334</v>
      </c>
      <c r="G102" s="88" t="s">
        <v>320</v>
      </c>
      <c r="H102" s="96">
        <f t="shared" si="3"/>
        <v>11</v>
      </c>
      <c r="I102">
        <f t="shared" si="4"/>
        <v>4561517</v>
      </c>
    </row>
    <row r="103" spans="1:9" x14ac:dyDescent="0.25">
      <c r="A103" s="89">
        <v>17</v>
      </c>
      <c r="B103" s="82">
        <v>45616</v>
      </c>
      <c r="C103" s="83" t="s">
        <v>313</v>
      </c>
      <c r="D103" s="83" t="s">
        <v>333</v>
      </c>
      <c r="E103" s="83" t="s">
        <v>319</v>
      </c>
      <c r="F103" s="84" t="s">
        <v>334</v>
      </c>
      <c r="G103" s="90" t="s">
        <v>320</v>
      </c>
      <c r="H103" s="96">
        <f t="shared" si="3"/>
        <v>11</v>
      </c>
      <c r="I103">
        <f t="shared" si="4"/>
        <v>4561617</v>
      </c>
    </row>
    <row r="104" spans="1:9" x14ac:dyDescent="0.25">
      <c r="A104" s="87">
        <v>17</v>
      </c>
      <c r="B104" s="79">
        <v>45617</v>
      </c>
      <c r="C104" s="80" t="s">
        <v>314</v>
      </c>
      <c r="D104" s="80" t="s">
        <v>333</v>
      </c>
      <c r="E104" s="80" t="s">
        <v>319</v>
      </c>
      <c r="F104" s="81" t="s">
        <v>334</v>
      </c>
      <c r="G104" s="88" t="s">
        <v>320</v>
      </c>
      <c r="H104" s="96">
        <f t="shared" si="3"/>
        <v>11</v>
      </c>
      <c r="I104">
        <f t="shared" si="4"/>
        <v>4561717</v>
      </c>
    </row>
    <row r="105" spans="1:9" x14ac:dyDescent="0.25">
      <c r="A105" s="89">
        <v>17</v>
      </c>
      <c r="B105" s="82">
        <v>45618</v>
      </c>
      <c r="C105" s="83" t="s">
        <v>315</v>
      </c>
      <c r="D105" s="83" t="s">
        <v>333</v>
      </c>
      <c r="E105" s="83" t="s">
        <v>319</v>
      </c>
      <c r="F105" s="84" t="s">
        <v>334</v>
      </c>
      <c r="G105" s="90" t="s">
        <v>320</v>
      </c>
      <c r="H105" s="96">
        <f t="shared" si="3"/>
        <v>11</v>
      </c>
      <c r="I105">
        <f t="shared" si="4"/>
        <v>4561817</v>
      </c>
    </row>
    <row r="106" spans="1:9" x14ac:dyDescent="0.25">
      <c r="A106" s="87">
        <v>17</v>
      </c>
      <c r="B106" s="79">
        <v>45619</v>
      </c>
      <c r="C106" s="80" t="s">
        <v>316</v>
      </c>
      <c r="D106" s="80" t="s">
        <v>333</v>
      </c>
      <c r="E106" s="80" t="s">
        <v>319</v>
      </c>
      <c r="F106" s="81" t="s">
        <v>334</v>
      </c>
      <c r="G106" s="88" t="s">
        <v>320</v>
      </c>
      <c r="H106" s="96">
        <f t="shared" si="3"/>
        <v>11</v>
      </c>
      <c r="I106">
        <f t="shared" si="4"/>
        <v>4561917</v>
      </c>
    </row>
    <row r="107" spans="1:9" x14ac:dyDescent="0.25">
      <c r="A107" s="89">
        <v>17</v>
      </c>
      <c r="B107" s="82">
        <v>45620</v>
      </c>
      <c r="C107" s="83" t="s">
        <v>310</v>
      </c>
      <c r="D107" s="83" t="s">
        <v>333</v>
      </c>
      <c r="E107" s="83" t="s">
        <v>319</v>
      </c>
      <c r="F107" s="84" t="s">
        <v>334</v>
      </c>
      <c r="G107" s="90" t="s">
        <v>327</v>
      </c>
      <c r="H107" s="96">
        <f t="shared" si="3"/>
        <v>9</v>
      </c>
      <c r="I107">
        <f t="shared" si="4"/>
        <v>4562017</v>
      </c>
    </row>
    <row r="108" spans="1:9" x14ac:dyDescent="0.25">
      <c r="A108" s="87">
        <v>17</v>
      </c>
      <c r="B108" s="79">
        <v>45621</v>
      </c>
      <c r="C108" s="80" t="s">
        <v>311</v>
      </c>
      <c r="D108" s="80" t="s">
        <v>333</v>
      </c>
      <c r="E108" s="80" t="s">
        <v>319</v>
      </c>
      <c r="F108" s="81" t="s">
        <v>334</v>
      </c>
      <c r="G108" s="88" t="s">
        <v>320</v>
      </c>
      <c r="H108" s="96">
        <f t="shared" si="3"/>
        <v>11</v>
      </c>
      <c r="I108">
        <f t="shared" si="4"/>
        <v>4562117</v>
      </c>
    </row>
    <row r="109" spans="1:9" x14ac:dyDescent="0.25">
      <c r="A109" s="89">
        <v>17</v>
      </c>
      <c r="B109" s="82">
        <v>45622</v>
      </c>
      <c r="C109" s="83" t="s">
        <v>312</v>
      </c>
      <c r="D109" s="83" t="s">
        <v>333</v>
      </c>
      <c r="E109" s="83" t="s">
        <v>319</v>
      </c>
      <c r="F109" s="84" t="s">
        <v>334</v>
      </c>
      <c r="G109" s="90" t="s">
        <v>320</v>
      </c>
      <c r="H109" s="96">
        <f t="shared" si="3"/>
        <v>11</v>
      </c>
      <c r="I109">
        <f t="shared" si="4"/>
        <v>4562217</v>
      </c>
    </row>
    <row r="110" spans="1:9" x14ac:dyDescent="0.25">
      <c r="A110" s="87">
        <v>17</v>
      </c>
      <c r="B110" s="79">
        <v>45623</v>
      </c>
      <c r="C110" s="80" t="s">
        <v>313</v>
      </c>
      <c r="D110" s="80" t="s">
        <v>333</v>
      </c>
      <c r="E110" s="80" t="s">
        <v>319</v>
      </c>
      <c r="F110" s="81" t="s">
        <v>334</v>
      </c>
      <c r="G110" s="88" t="s">
        <v>320</v>
      </c>
      <c r="H110" s="96">
        <f t="shared" si="3"/>
        <v>11</v>
      </c>
      <c r="I110">
        <f t="shared" si="4"/>
        <v>4562317</v>
      </c>
    </row>
    <row r="111" spans="1:9" x14ac:dyDescent="0.25">
      <c r="A111" s="89">
        <v>17</v>
      </c>
      <c r="B111" s="82">
        <v>45624</v>
      </c>
      <c r="C111" s="83" t="s">
        <v>314</v>
      </c>
      <c r="D111" s="83" t="s">
        <v>333</v>
      </c>
      <c r="E111" s="83" t="s">
        <v>321</v>
      </c>
      <c r="F111" s="84" t="s">
        <v>334</v>
      </c>
      <c r="G111" s="90" t="s">
        <v>321</v>
      </c>
      <c r="H111" s="96" t="str">
        <f t="shared" si="3"/>
        <v/>
      </c>
      <c r="I111">
        <f t="shared" si="4"/>
        <v>4562417</v>
      </c>
    </row>
    <row r="112" spans="1:9" x14ac:dyDescent="0.25">
      <c r="A112" s="87">
        <v>17</v>
      </c>
      <c r="B112" s="79">
        <v>45625</v>
      </c>
      <c r="C112" s="80" t="s">
        <v>315</v>
      </c>
      <c r="D112" s="80" t="s">
        <v>333</v>
      </c>
      <c r="E112" s="80" t="s">
        <v>329</v>
      </c>
      <c r="F112" s="81" t="s">
        <v>334</v>
      </c>
      <c r="G112" s="88" t="s">
        <v>320</v>
      </c>
      <c r="H112" s="96">
        <f t="shared" si="3"/>
        <v>15</v>
      </c>
      <c r="I112">
        <f t="shared" si="4"/>
        <v>4562517</v>
      </c>
    </row>
    <row r="113" spans="1:9" x14ac:dyDescent="0.25">
      <c r="A113" s="89">
        <v>17</v>
      </c>
      <c r="B113" s="82">
        <v>45626</v>
      </c>
      <c r="C113" s="83" t="s">
        <v>316</v>
      </c>
      <c r="D113" s="83" t="s">
        <v>333</v>
      </c>
      <c r="E113" s="83" t="s">
        <v>319</v>
      </c>
      <c r="F113" s="84" t="s">
        <v>334</v>
      </c>
      <c r="G113" s="90" t="s">
        <v>320</v>
      </c>
      <c r="H113" s="96">
        <f t="shared" si="3"/>
        <v>11</v>
      </c>
      <c r="I113">
        <f t="shared" si="4"/>
        <v>4562617</v>
      </c>
    </row>
    <row r="114" spans="1:9" x14ac:dyDescent="0.25">
      <c r="A114" s="87">
        <v>17</v>
      </c>
      <c r="B114" s="79">
        <v>45627</v>
      </c>
      <c r="C114" s="80" t="s">
        <v>310</v>
      </c>
      <c r="D114" s="80" t="s">
        <v>333</v>
      </c>
      <c r="E114" s="80" t="s">
        <v>319</v>
      </c>
      <c r="F114" s="81" t="s">
        <v>334</v>
      </c>
      <c r="G114" s="88" t="s">
        <v>327</v>
      </c>
      <c r="H114" s="96">
        <f t="shared" si="3"/>
        <v>9</v>
      </c>
      <c r="I114">
        <f t="shared" si="4"/>
        <v>4562717</v>
      </c>
    </row>
    <row r="115" spans="1:9" x14ac:dyDescent="0.25">
      <c r="A115" s="89">
        <v>17</v>
      </c>
      <c r="B115" s="82">
        <v>45628</v>
      </c>
      <c r="C115" s="83" t="s">
        <v>311</v>
      </c>
      <c r="D115" s="83" t="s">
        <v>333</v>
      </c>
      <c r="E115" s="83" t="s">
        <v>319</v>
      </c>
      <c r="F115" s="84" t="s">
        <v>334</v>
      </c>
      <c r="G115" s="90" t="s">
        <v>320</v>
      </c>
      <c r="H115" s="96">
        <f t="shared" si="3"/>
        <v>11</v>
      </c>
      <c r="I115">
        <f t="shared" si="4"/>
        <v>4562817</v>
      </c>
    </row>
    <row r="116" spans="1:9" x14ac:dyDescent="0.25">
      <c r="A116" s="87">
        <v>17</v>
      </c>
      <c r="B116" s="79">
        <v>45629</v>
      </c>
      <c r="C116" s="80" t="s">
        <v>312</v>
      </c>
      <c r="D116" s="80" t="s">
        <v>333</v>
      </c>
      <c r="E116" s="80" t="s">
        <v>319</v>
      </c>
      <c r="F116" s="81" t="s">
        <v>334</v>
      </c>
      <c r="G116" s="88" t="s">
        <v>320</v>
      </c>
      <c r="H116" s="96">
        <f t="shared" si="3"/>
        <v>11</v>
      </c>
      <c r="I116">
        <f t="shared" si="4"/>
        <v>4562917</v>
      </c>
    </row>
    <row r="117" spans="1:9" x14ac:dyDescent="0.25">
      <c r="A117" s="89">
        <v>17</v>
      </c>
      <c r="B117" s="82">
        <v>45630</v>
      </c>
      <c r="C117" s="83" t="s">
        <v>313</v>
      </c>
      <c r="D117" s="83" t="s">
        <v>333</v>
      </c>
      <c r="E117" s="83" t="s">
        <v>319</v>
      </c>
      <c r="F117" s="84" t="s">
        <v>334</v>
      </c>
      <c r="G117" s="90" t="s">
        <v>320</v>
      </c>
      <c r="H117" s="96">
        <f t="shared" si="3"/>
        <v>11</v>
      </c>
      <c r="I117">
        <f t="shared" si="4"/>
        <v>4563017</v>
      </c>
    </row>
    <row r="118" spans="1:9" x14ac:dyDescent="0.25">
      <c r="A118" s="87">
        <v>17</v>
      </c>
      <c r="B118" s="79">
        <v>45631</v>
      </c>
      <c r="C118" s="80" t="s">
        <v>314</v>
      </c>
      <c r="D118" s="80" t="s">
        <v>333</v>
      </c>
      <c r="E118" s="80" t="s">
        <v>319</v>
      </c>
      <c r="F118" s="81" t="s">
        <v>334</v>
      </c>
      <c r="G118" s="88" t="s">
        <v>320</v>
      </c>
      <c r="H118" s="96">
        <f t="shared" si="3"/>
        <v>11</v>
      </c>
      <c r="I118">
        <f t="shared" si="4"/>
        <v>4563117</v>
      </c>
    </row>
    <row r="119" spans="1:9" x14ac:dyDescent="0.25">
      <c r="A119" s="89">
        <v>17</v>
      </c>
      <c r="B119" s="82">
        <v>45632</v>
      </c>
      <c r="C119" s="83" t="s">
        <v>315</v>
      </c>
      <c r="D119" s="83" t="s">
        <v>333</v>
      </c>
      <c r="E119" s="83" t="s">
        <v>319</v>
      </c>
      <c r="F119" s="84" t="s">
        <v>334</v>
      </c>
      <c r="G119" s="90" t="s">
        <v>320</v>
      </c>
      <c r="H119" s="96">
        <f t="shared" si="3"/>
        <v>11</v>
      </c>
      <c r="I119">
        <f t="shared" si="4"/>
        <v>4563217</v>
      </c>
    </row>
    <row r="120" spans="1:9" x14ac:dyDescent="0.25">
      <c r="A120" s="87">
        <v>17</v>
      </c>
      <c r="B120" s="79">
        <v>45633</v>
      </c>
      <c r="C120" s="80" t="s">
        <v>316</v>
      </c>
      <c r="D120" s="80" t="s">
        <v>333</v>
      </c>
      <c r="E120" s="80" t="s">
        <v>319</v>
      </c>
      <c r="F120" s="81" t="s">
        <v>334</v>
      </c>
      <c r="G120" s="88" t="s">
        <v>320</v>
      </c>
      <c r="H120" s="96">
        <f t="shared" si="3"/>
        <v>11</v>
      </c>
      <c r="I120">
        <f t="shared" si="4"/>
        <v>4563317</v>
      </c>
    </row>
    <row r="121" spans="1:9" x14ac:dyDescent="0.25">
      <c r="A121" s="89">
        <v>17</v>
      </c>
      <c r="B121" s="82">
        <v>45634</v>
      </c>
      <c r="C121" s="83" t="s">
        <v>310</v>
      </c>
      <c r="D121" s="83" t="s">
        <v>333</v>
      </c>
      <c r="E121" s="83" t="s">
        <v>319</v>
      </c>
      <c r="F121" s="84" t="s">
        <v>334</v>
      </c>
      <c r="G121" s="90" t="s">
        <v>327</v>
      </c>
      <c r="H121" s="96">
        <f t="shared" si="3"/>
        <v>9</v>
      </c>
      <c r="I121">
        <f t="shared" si="4"/>
        <v>4563417</v>
      </c>
    </row>
    <row r="122" spans="1:9" x14ac:dyDescent="0.25">
      <c r="A122" s="87">
        <v>17</v>
      </c>
      <c r="B122" s="79">
        <v>45635</v>
      </c>
      <c r="C122" s="80" t="s">
        <v>311</v>
      </c>
      <c r="D122" s="80" t="s">
        <v>333</v>
      </c>
      <c r="E122" s="80" t="s">
        <v>319</v>
      </c>
      <c r="F122" s="81" t="s">
        <v>334</v>
      </c>
      <c r="G122" s="88" t="s">
        <v>320</v>
      </c>
      <c r="H122" s="96">
        <f t="shared" si="3"/>
        <v>11</v>
      </c>
      <c r="I122">
        <f t="shared" si="4"/>
        <v>4563517</v>
      </c>
    </row>
    <row r="123" spans="1:9" x14ac:dyDescent="0.25">
      <c r="A123" s="89">
        <v>17</v>
      </c>
      <c r="B123" s="82">
        <v>45636</v>
      </c>
      <c r="C123" s="83" t="s">
        <v>312</v>
      </c>
      <c r="D123" s="83" t="s">
        <v>333</v>
      </c>
      <c r="E123" s="83" t="s">
        <v>319</v>
      </c>
      <c r="F123" s="84" t="s">
        <v>334</v>
      </c>
      <c r="G123" s="90" t="s">
        <v>320</v>
      </c>
      <c r="H123" s="96">
        <f t="shared" si="3"/>
        <v>11</v>
      </c>
      <c r="I123">
        <f t="shared" si="4"/>
        <v>4563617</v>
      </c>
    </row>
    <row r="124" spans="1:9" x14ac:dyDescent="0.25">
      <c r="A124" s="87">
        <v>17</v>
      </c>
      <c r="B124" s="79">
        <v>45637</v>
      </c>
      <c r="C124" s="80" t="s">
        <v>313</v>
      </c>
      <c r="D124" s="80" t="s">
        <v>333</v>
      </c>
      <c r="E124" s="80" t="s">
        <v>319</v>
      </c>
      <c r="F124" s="81" t="s">
        <v>334</v>
      </c>
      <c r="G124" s="88" t="s">
        <v>320</v>
      </c>
      <c r="H124" s="96">
        <f t="shared" si="3"/>
        <v>11</v>
      </c>
      <c r="I124">
        <f t="shared" si="4"/>
        <v>4563717</v>
      </c>
    </row>
    <row r="125" spans="1:9" x14ac:dyDescent="0.25">
      <c r="A125" s="89">
        <v>17</v>
      </c>
      <c r="B125" s="82">
        <v>45638</v>
      </c>
      <c r="C125" s="83" t="s">
        <v>314</v>
      </c>
      <c r="D125" s="83" t="s">
        <v>333</v>
      </c>
      <c r="E125" s="83" t="s">
        <v>319</v>
      </c>
      <c r="F125" s="84" t="s">
        <v>334</v>
      </c>
      <c r="G125" s="90" t="s">
        <v>320</v>
      </c>
      <c r="H125" s="96">
        <f t="shared" si="3"/>
        <v>11</v>
      </c>
      <c r="I125">
        <f t="shared" si="4"/>
        <v>4563817</v>
      </c>
    </row>
    <row r="126" spans="1:9" x14ac:dyDescent="0.25">
      <c r="A126" s="87">
        <v>17</v>
      </c>
      <c r="B126" s="79">
        <v>45639</v>
      </c>
      <c r="C126" s="80" t="s">
        <v>315</v>
      </c>
      <c r="D126" s="80" t="s">
        <v>333</v>
      </c>
      <c r="E126" s="80" t="s">
        <v>319</v>
      </c>
      <c r="F126" s="81" t="s">
        <v>334</v>
      </c>
      <c r="G126" s="88" t="s">
        <v>320</v>
      </c>
      <c r="H126" s="96">
        <f t="shared" si="3"/>
        <v>11</v>
      </c>
      <c r="I126">
        <f t="shared" si="4"/>
        <v>4563917</v>
      </c>
    </row>
    <row r="127" spans="1:9" x14ac:dyDescent="0.25">
      <c r="A127" s="89">
        <v>17</v>
      </c>
      <c r="B127" s="82">
        <v>45640</v>
      </c>
      <c r="C127" s="83" t="s">
        <v>316</v>
      </c>
      <c r="D127" s="83" t="s">
        <v>333</v>
      </c>
      <c r="E127" s="83" t="s">
        <v>323</v>
      </c>
      <c r="F127" s="84" t="s">
        <v>334</v>
      </c>
      <c r="G127" s="90" t="s">
        <v>320</v>
      </c>
      <c r="H127" s="96">
        <f t="shared" si="3"/>
        <v>12</v>
      </c>
      <c r="I127">
        <f t="shared" si="4"/>
        <v>4564017</v>
      </c>
    </row>
    <row r="128" spans="1:9" x14ac:dyDescent="0.25">
      <c r="A128" s="87">
        <v>17</v>
      </c>
      <c r="B128" s="79">
        <v>45641</v>
      </c>
      <c r="C128" s="80" t="s">
        <v>310</v>
      </c>
      <c r="D128" s="80" t="s">
        <v>333</v>
      </c>
      <c r="E128" s="80" t="s">
        <v>319</v>
      </c>
      <c r="F128" s="81" t="s">
        <v>334</v>
      </c>
      <c r="G128" s="88" t="s">
        <v>327</v>
      </c>
      <c r="H128" s="96">
        <f t="shared" si="3"/>
        <v>9</v>
      </c>
      <c r="I128">
        <f t="shared" si="4"/>
        <v>4564117</v>
      </c>
    </row>
    <row r="129" spans="1:9" x14ac:dyDescent="0.25">
      <c r="A129" s="89">
        <v>17</v>
      </c>
      <c r="B129" s="82">
        <v>45642</v>
      </c>
      <c r="C129" s="83" t="s">
        <v>311</v>
      </c>
      <c r="D129" s="83" t="s">
        <v>333</v>
      </c>
      <c r="E129" s="83" t="s">
        <v>319</v>
      </c>
      <c r="F129" s="84" t="s">
        <v>334</v>
      </c>
      <c r="G129" s="90" t="s">
        <v>320</v>
      </c>
      <c r="H129" s="96">
        <f t="shared" si="3"/>
        <v>11</v>
      </c>
      <c r="I129">
        <f t="shared" si="4"/>
        <v>4564217</v>
      </c>
    </row>
    <row r="130" spans="1:9" x14ac:dyDescent="0.25">
      <c r="A130" s="87">
        <v>17</v>
      </c>
      <c r="B130" s="79">
        <v>45643</v>
      </c>
      <c r="C130" s="80" t="s">
        <v>312</v>
      </c>
      <c r="D130" s="80" t="s">
        <v>333</v>
      </c>
      <c r="E130" s="80" t="s">
        <v>319</v>
      </c>
      <c r="F130" s="81" t="s">
        <v>334</v>
      </c>
      <c r="G130" s="88" t="s">
        <v>320</v>
      </c>
      <c r="H130" s="96">
        <f t="shared" si="3"/>
        <v>11</v>
      </c>
      <c r="I130">
        <f t="shared" si="4"/>
        <v>4564317</v>
      </c>
    </row>
    <row r="131" spans="1:9" x14ac:dyDescent="0.25">
      <c r="A131" s="89">
        <v>17</v>
      </c>
      <c r="B131" s="82">
        <v>45644</v>
      </c>
      <c r="C131" s="83" t="s">
        <v>313</v>
      </c>
      <c r="D131" s="83" t="s">
        <v>333</v>
      </c>
      <c r="E131" s="83" t="s">
        <v>319</v>
      </c>
      <c r="F131" s="84" t="s">
        <v>334</v>
      </c>
      <c r="G131" s="90" t="s">
        <v>320</v>
      </c>
      <c r="H131" s="96">
        <f t="shared" ref="H131:H194" si="5">IF(ISERROR(INT((G131-E131)*24)),"",(INT((G131-E131)*24)))</f>
        <v>11</v>
      </c>
      <c r="I131">
        <f t="shared" ref="I131:I194" si="6">VALUE(CONCATENATE(B131,A131))</f>
        <v>4564417</v>
      </c>
    </row>
    <row r="132" spans="1:9" x14ac:dyDescent="0.25">
      <c r="A132" s="87">
        <v>17</v>
      </c>
      <c r="B132" s="79">
        <v>45645</v>
      </c>
      <c r="C132" s="80" t="s">
        <v>314</v>
      </c>
      <c r="D132" s="80" t="s">
        <v>333</v>
      </c>
      <c r="E132" s="80" t="s">
        <v>319</v>
      </c>
      <c r="F132" s="81" t="s">
        <v>334</v>
      </c>
      <c r="G132" s="88" t="s">
        <v>320</v>
      </c>
      <c r="H132" s="96">
        <f t="shared" si="5"/>
        <v>11</v>
      </c>
      <c r="I132">
        <f t="shared" si="6"/>
        <v>4564517</v>
      </c>
    </row>
    <row r="133" spans="1:9" x14ac:dyDescent="0.25">
      <c r="A133" s="89">
        <v>17</v>
      </c>
      <c r="B133" s="82">
        <v>45646</v>
      </c>
      <c r="C133" s="83" t="s">
        <v>315</v>
      </c>
      <c r="D133" s="83" t="s">
        <v>333</v>
      </c>
      <c r="E133" s="83" t="s">
        <v>319</v>
      </c>
      <c r="F133" s="84" t="s">
        <v>334</v>
      </c>
      <c r="G133" s="90" t="s">
        <v>320</v>
      </c>
      <c r="H133" s="96">
        <f t="shared" si="5"/>
        <v>11</v>
      </c>
      <c r="I133">
        <f t="shared" si="6"/>
        <v>4564617</v>
      </c>
    </row>
    <row r="134" spans="1:9" x14ac:dyDescent="0.25">
      <c r="A134" s="87">
        <v>17</v>
      </c>
      <c r="B134" s="79">
        <v>45647</v>
      </c>
      <c r="C134" s="80" t="s">
        <v>316</v>
      </c>
      <c r="D134" s="80" t="s">
        <v>333</v>
      </c>
      <c r="E134" s="80" t="s">
        <v>323</v>
      </c>
      <c r="F134" s="81" t="s">
        <v>334</v>
      </c>
      <c r="G134" s="88" t="s">
        <v>320</v>
      </c>
      <c r="H134" s="96">
        <f t="shared" si="5"/>
        <v>12</v>
      </c>
      <c r="I134">
        <f t="shared" si="6"/>
        <v>4564717</v>
      </c>
    </row>
    <row r="135" spans="1:9" x14ac:dyDescent="0.25">
      <c r="A135" s="89">
        <v>17</v>
      </c>
      <c r="B135" s="82">
        <v>45648</v>
      </c>
      <c r="C135" s="83" t="s">
        <v>310</v>
      </c>
      <c r="D135" s="83" t="s">
        <v>333</v>
      </c>
      <c r="E135" s="83" t="s">
        <v>319</v>
      </c>
      <c r="F135" s="84" t="s">
        <v>334</v>
      </c>
      <c r="G135" s="90" t="s">
        <v>327</v>
      </c>
      <c r="H135" s="96">
        <f t="shared" si="5"/>
        <v>9</v>
      </c>
      <c r="I135">
        <f t="shared" si="6"/>
        <v>4564817</v>
      </c>
    </row>
    <row r="136" spans="1:9" x14ac:dyDescent="0.25">
      <c r="A136" s="87">
        <v>17</v>
      </c>
      <c r="B136" s="79">
        <v>45649</v>
      </c>
      <c r="C136" s="80" t="s">
        <v>311</v>
      </c>
      <c r="D136" s="80" t="s">
        <v>333</v>
      </c>
      <c r="E136" s="80" t="s">
        <v>319</v>
      </c>
      <c r="F136" s="81" t="s">
        <v>334</v>
      </c>
      <c r="G136" s="88" t="s">
        <v>320</v>
      </c>
      <c r="H136" s="96">
        <f t="shared" si="5"/>
        <v>11</v>
      </c>
      <c r="I136">
        <f t="shared" si="6"/>
        <v>4564917</v>
      </c>
    </row>
    <row r="137" spans="1:9" x14ac:dyDescent="0.25">
      <c r="A137" s="89">
        <v>17</v>
      </c>
      <c r="B137" s="82">
        <v>45650</v>
      </c>
      <c r="C137" s="83" t="s">
        <v>312</v>
      </c>
      <c r="D137" s="83" t="s">
        <v>333</v>
      </c>
      <c r="E137" s="83" t="s">
        <v>322</v>
      </c>
      <c r="F137" s="84" t="s">
        <v>334</v>
      </c>
      <c r="G137" s="90" t="s">
        <v>318</v>
      </c>
      <c r="H137" s="96">
        <f t="shared" si="5"/>
        <v>10</v>
      </c>
      <c r="I137">
        <f t="shared" si="6"/>
        <v>4565017</v>
      </c>
    </row>
    <row r="138" spans="1:9" x14ac:dyDescent="0.25">
      <c r="A138" s="87">
        <v>17</v>
      </c>
      <c r="B138" s="79">
        <v>45651</v>
      </c>
      <c r="C138" s="80" t="s">
        <v>313</v>
      </c>
      <c r="D138" s="80" t="s">
        <v>333</v>
      </c>
      <c r="E138" s="80" t="s">
        <v>321</v>
      </c>
      <c r="F138" s="81" t="s">
        <v>334</v>
      </c>
      <c r="G138" s="88" t="s">
        <v>321</v>
      </c>
      <c r="H138" s="96" t="str">
        <f t="shared" si="5"/>
        <v/>
      </c>
      <c r="I138">
        <f t="shared" si="6"/>
        <v>4565117</v>
      </c>
    </row>
    <row r="139" spans="1:9" x14ac:dyDescent="0.25">
      <c r="A139" s="89">
        <v>17</v>
      </c>
      <c r="B139" s="82">
        <v>45652</v>
      </c>
      <c r="C139" s="83" t="s">
        <v>314</v>
      </c>
      <c r="D139" s="83" t="s">
        <v>333</v>
      </c>
      <c r="E139" s="83" t="s">
        <v>319</v>
      </c>
      <c r="F139" s="84" t="s">
        <v>334</v>
      </c>
      <c r="G139" s="90" t="s">
        <v>320</v>
      </c>
      <c r="H139" s="96">
        <f t="shared" si="5"/>
        <v>11</v>
      </c>
      <c r="I139">
        <f t="shared" si="6"/>
        <v>4565217</v>
      </c>
    </row>
    <row r="140" spans="1:9" x14ac:dyDescent="0.25">
      <c r="A140" s="87">
        <v>17</v>
      </c>
      <c r="B140" s="79">
        <v>45653</v>
      </c>
      <c r="C140" s="80" t="s">
        <v>315</v>
      </c>
      <c r="D140" s="80" t="s">
        <v>333</v>
      </c>
      <c r="E140" s="80" t="s">
        <v>319</v>
      </c>
      <c r="F140" s="81" t="s">
        <v>334</v>
      </c>
      <c r="G140" s="88" t="s">
        <v>320</v>
      </c>
      <c r="H140" s="96">
        <f t="shared" si="5"/>
        <v>11</v>
      </c>
      <c r="I140">
        <f t="shared" si="6"/>
        <v>4565317</v>
      </c>
    </row>
    <row r="141" spans="1:9" x14ac:dyDescent="0.25">
      <c r="A141" s="89">
        <v>17</v>
      </c>
      <c r="B141" s="82">
        <v>45654</v>
      </c>
      <c r="C141" s="83" t="s">
        <v>316</v>
      </c>
      <c r="D141" s="83" t="s">
        <v>333</v>
      </c>
      <c r="E141" s="83" t="s">
        <v>319</v>
      </c>
      <c r="F141" s="84" t="s">
        <v>334</v>
      </c>
      <c r="G141" s="90" t="s">
        <v>320</v>
      </c>
      <c r="H141" s="96">
        <f t="shared" si="5"/>
        <v>11</v>
      </c>
      <c r="I141">
        <f t="shared" si="6"/>
        <v>4565417</v>
      </c>
    </row>
    <row r="142" spans="1:9" x14ac:dyDescent="0.25">
      <c r="A142" s="87">
        <v>17</v>
      </c>
      <c r="B142" s="79">
        <v>45655</v>
      </c>
      <c r="C142" s="80" t="s">
        <v>310</v>
      </c>
      <c r="D142" s="80" t="s">
        <v>333</v>
      </c>
      <c r="E142" s="80" t="s">
        <v>319</v>
      </c>
      <c r="F142" s="81" t="s">
        <v>334</v>
      </c>
      <c r="G142" s="88" t="s">
        <v>327</v>
      </c>
      <c r="H142" s="96">
        <f t="shared" si="5"/>
        <v>9</v>
      </c>
      <c r="I142">
        <f t="shared" si="6"/>
        <v>4565517</v>
      </c>
    </row>
    <row r="143" spans="1:9" x14ac:dyDescent="0.25">
      <c r="A143" s="89">
        <v>17</v>
      </c>
      <c r="B143" s="82">
        <v>45656</v>
      </c>
      <c r="C143" s="83" t="s">
        <v>311</v>
      </c>
      <c r="D143" s="83" t="s">
        <v>333</v>
      </c>
      <c r="E143" s="83" t="s">
        <v>319</v>
      </c>
      <c r="F143" s="84" t="s">
        <v>334</v>
      </c>
      <c r="G143" s="90" t="s">
        <v>320</v>
      </c>
      <c r="H143" s="96">
        <f t="shared" si="5"/>
        <v>11</v>
      </c>
      <c r="I143">
        <f t="shared" si="6"/>
        <v>4565617</v>
      </c>
    </row>
    <row r="144" spans="1:9" x14ac:dyDescent="0.25">
      <c r="A144" s="87">
        <v>17</v>
      </c>
      <c r="B144" s="79">
        <v>45657</v>
      </c>
      <c r="C144" s="80" t="s">
        <v>312</v>
      </c>
      <c r="D144" s="80" t="s">
        <v>333</v>
      </c>
      <c r="E144" s="80" t="s">
        <v>319</v>
      </c>
      <c r="F144" s="81" t="s">
        <v>334</v>
      </c>
      <c r="G144" s="88" t="s">
        <v>318</v>
      </c>
      <c r="H144" s="96">
        <f t="shared" si="5"/>
        <v>8</v>
      </c>
      <c r="I144">
        <f t="shared" si="6"/>
        <v>4565717</v>
      </c>
    </row>
    <row r="145" spans="1:9" x14ac:dyDescent="0.25">
      <c r="A145" s="89">
        <v>17</v>
      </c>
      <c r="B145" s="82">
        <v>45658</v>
      </c>
      <c r="C145" s="83" t="s">
        <v>313</v>
      </c>
      <c r="D145" s="83" t="s">
        <v>333</v>
      </c>
      <c r="E145" s="83" t="s">
        <v>319</v>
      </c>
      <c r="F145" s="84" t="s">
        <v>334</v>
      </c>
      <c r="G145" s="90" t="s">
        <v>320</v>
      </c>
      <c r="H145" s="96">
        <f t="shared" si="5"/>
        <v>11</v>
      </c>
      <c r="I145">
        <f t="shared" si="6"/>
        <v>4565817</v>
      </c>
    </row>
    <row r="146" spans="1:9" x14ac:dyDescent="0.25">
      <c r="A146" s="87">
        <v>17</v>
      </c>
      <c r="B146" s="79">
        <v>45659</v>
      </c>
      <c r="C146" s="80" t="s">
        <v>314</v>
      </c>
      <c r="D146" s="80" t="s">
        <v>333</v>
      </c>
      <c r="E146" s="80" t="s">
        <v>319</v>
      </c>
      <c r="F146" s="81" t="s">
        <v>334</v>
      </c>
      <c r="G146" s="88" t="s">
        <v>320</v>
      </c>
      <c r="H146" s="96">
        <f t="shared" si="5"/>
        <v>11</v>
      </c>
      <c r="I146">
        <f t="shared" si="6"/>
        <v>4565917</v>
      </c>
    </row>
    <row r="147" spans="1:9" x14ac:dyDescent="0.25">
      <c r="A147" s="89">
        <v>17</v>
      </c>
      <c r="B147" s="82">
        <v>45660</v>
      </c>
      <c r="C147" s="83" t="s">
        <v>315</v>
      </c>
      <c r="D147" s="83" t="s">
        <v>333</v>
      </c>
      <c r="E147" s="83" t="s">
        <v>319</v>
      </c>
      <c r="F147" s="84" t="s">
        <v>334</v>
      </c>
      <c r="G147" s="90" t="s">
        <v>320</v>
      </c>
      <c r="H147" s="96">
        <f t="shared" si="5"/>
        <v>11</v>
      </c>
      <c r="I147">
        <f t="shared" si="6"/>
        <v>4566017</v>
      </c>
    </row>
    <row r="148" spans="1:9" x14ac:dyDescent="0.25">
      <c r="A148" s="87">
        <v>17</v>
      </c>
      <c r="B148" s="79">
        <v>45661</v>
      </c>
      <c r="C148" s="80" t="s">
        <v>316</v>
      </c>
      <c r="D148" s="80" t="s">
        <v>333</v>
      </c>
      <c r="E148" s="80" t="s">
        <v>319</v>
      </c>
      <c r="F148" s="81" t="s">
        <v>334</v>
      </c>
      <c r="G148" s="88" t="s">
        <v>320</v>
      </c>
      <c r="H148" s="96">
        <f t="shared" si="5"/>
        <v>11</v>
      </c>
      <c r="I148">
        <f t="shared" si="6"/>
        <v>4566117</v>
      </c>
    </row>
    <row r="149" spans="1:9" x14ac:dyDescent="0.25">
      <c r="A149" s="89">
        <v>30</v>
      </c>
      <c r="B149" s="82">
        <v>45613</v>
      </c>
      <c r="C149" s="83" t="s">
        <v>310</v>
      </c>
      <c r="D149" s="83" t="s">
        <v>333</v>
      </c>
      <c r="E149" s="83" t="s">
        <v>317</v>
      </c>
      <c r="F149" s="84" t="s">
        <v>334</v>
      </c>
      <c r="G149" s="90" t="s">
        <v>318</v>
      </c>
      <c r="H149" s="96">
        <f t="shared" si="5"/>
        <v>6</v>
      </c>
      <c r="I149">
        <f t="shared" si="6"/>
        <v>4561330</v>
      </c>
    </row>
    <row r="150" spans="1:9" x14ac:dyDescent="0.25">
      <c r="A150" s="87">
        <v>30</v>
      </c>
      <c r="B150" s="79">
        <v>45614</v>
      </c>
      <c r="C150" s="80" t="s">
        <v>311</v>
      </c>
      <c r="D150" s="80" t="s">
        <v>333</v>
      </c>
      <c r="E150" s="80" t="s">
        <v>319</v>
      </c>
      <c r="F150" s="81" t="s">
        <v>334</v>
      </c>
      <c r="G150" s="88" t="s">
        <v>320</v>
      </c>
      <c r="H150" s="96">
        <f t="shared" si="5"/>
        <v>11</v>
      </c>
      <c r="I150">
        <f t="shared" si="6"/>
        <v>4561430</v>
      </c>
    </row>
    <row r="151" spans="1:9" x14ac:dyDescent="0.25">
      <c r="A151" s="89">
        <v>30</v>
      </c>
      <c r="B151" s="82">
        <v>45615</v>
      </c>
      <c r="C151" s="83" t="s">
        <v>312</v>
      </c>
      <c r="D151" s="83" t="s">
        <v>333</v>
      </c>
      <c r="E151" s="83" t="s">
        <v>319</v>
      </c>
      <c r="F151" s="84" t="s">
        <v>334</v>
      </c>
      <c r="G151" s="90" t="s">
        <v>320</v>
      </c>
      <c r="H151" s="96">
        <f t="shared" si="5"/>
        <v>11</v>
      </c>
      <c r="I151">
        <f t="shared" si="6"/>
        <v>4561530</v>
      </c>
    </row>
    <row r="152" spans="1:9" x14ac:dyDescent="0.25">
      <c r="A152" s="87">
        <v>30</v>
      </c>
      <c r="B152" s="79">
        <v>45616</v>
      </c>
      <c r="C152" s="80" t="s">
        <v>313</v>
      </c>
      <c r="D152" s="80" t="s">
        <v>333</v>
      </c>
      <c r="E152" s="80" t="s">
        <v>319</v>
      </c>
      <c r="F152" s="81" t="s">
        <v>334</v>
      </c>
      <c r="G152" s="88" t="s">
        <v>320</v>
      </c>
      <c r="H152" s="96">
        <f t="shared" si="5"/>
        <v>11</v>
      </c>
      <c r="I152">
        <f t="shared" si="6"/>
        <v>4561630</v>
      </c>
    </row>
    <row r="153" spans="1:9" x14ac:dyDescent="0.25">
      <c r="A153" s="89">
        <v>30</v>
      </c>
      <c r="B153" s="82">
        <v>45617</v>
      </c>
      <c r="C153" s="83" t="s">
        <v>314</v>
      </c>
      <c r="D153" s="83" t="s">
        <v>333</v>
      </c>
      <c r="E153" s="83" t="s">
        <v>319</v>
      </c>
      <c r="F153" s="84" t="s">
        <v>334</v>
      </c>
      <c r="G153" s="90" t="s">
        <v>320</v>
      </c>
      <c r="H153" s="96">
        <f t="shared" si="5"/>
        <v>11</v>
      </c>
      <c r="I153">
        <f t="shared" si="6"/>
        <v>4561730</v>
      </c>
    </row>
    <row r="154" spans="1:9" x14ac:dyDescent="0.25">
      <c r="A154" s="87">
        <v>30</v>
      </c>
      <c r="B154" s="79">
        <v>45618</v>
      </c>
      <c r="C154" s="80" t="s">
        <v>315</v>
      </c>
      <c r="D154" s="80" t="s">
        <v>333</v>
      </c>
      <c r="E154" s="80" t="s">
        <v>319</v>
      </c>
      <c r="F154" s="81" t="s">
        <v>334</v>
      </c>
      <c r="G154" s="88" t="s">
        <v>320</v>
      </c>
      <c r="H154" s="96">
        <f t="shared" si="5"/>
        <v>11</v>
      </c>
      <c r="I154">
        <f t="shared" si="6"/>
        <v>4561830</v>
      </c>
    </row>
    <row r="155" spans="1:9" x14ac:dyDescent="0.25">
      <c r="A155" s="89">
        <v>30</v>
      </c>
      <c r="B155" s="82">
        <v>45619</v>
      </c>
      <c r="C155" s="83" t="s">
        <v>316</v>
      </c>
      <c r="D155" s="83" t="s">
        <v>333</v>
      </c>
      <c r="E155" s="83" t="s">
        <v>319</v>
      </c>
      <c r="F155" s="84" t="s">
        <v>334</v>
      </c>
      <c r="G155" s="90" t="s">
        <v>320</v>
      </c>
      <c r="H155" s="96">
        <f t="shared" si="5"/>
        <v>11</v>
      </c>
      <c r="I155">
        <f t="shared" si="6"/>
        <v>4561930</v>
      </c>
    </row>
    <row r="156" spans="1:9" x14ac:dyDescent="0.25">
      <c r="A156" s="87">
        <v>30</v>
      </c>
      <c r="B156" s="79">
        <v>45620</v>
      </c>
      <c r="C156" s="80" t="s">
        <v>310</v>
      </c>
      <c r="D156" s="80" t="s">
        <v>333</v>
      </c>
      <c r="E156" s="80" t="s">
        <v>317</v>
      </c>
      <c r="F156" s="81" t="s">
        <v>334</v>
      </c>
      <c r="G156" s="88" t="s">
        <v>318</v>
      </c>
      <c r="H156" s="96">
        <f t="shared" si="5"/>
        <v>6</v>
      </c>
      <c r="I156">
        <f t="shared" si="6"/>
        <v>4562030</v>
      </c>
    </row>
    <row r="157" spans="1:9" x14ac:dyDescent="0.25">
      <c r="A157" s="89">
        <v>30</v>
      </c>
      <c r="B157" s="82">
        <v>45621</v>
      </c>
      <c r="C157" s="83" t="s">
        <v>311</v>
      </c>
      <c r="D157" s="83" t="s">
        <v>333</v>
      </c>
      <c r="E157" s="83" t="s">
        <v>319</v>
      </c>
      <c r="F157" s="84" t="s">
        <v>334</v>
      </c>
      <c r="G157" s="90" t="s">
        <v>320</v>
      </c>
      <c r="H157" s="96">
        <f t="shared" si="5"/>
        <v>11</v>
      </c>
      <c r="I157">
        <f t="shared" si="6"/>
        <v>4562130</v>
      </c>
    </row>
    <row r="158" spans="1:9" x14ac:dyDescent="0.25">
      <c r="A158" s="87">
        <v>30</v>
      </c>
      <c r="B158" s="79">
        <v>45622</v>
      </c>
      <c r="C158" s="80" t="s">
        <v>312</v>
      </c>
      <c r="D158" s="80" t="s">
        <v>333</v>
      </c>
      <c r="E158" s="80" t="s">
        <v>319</v>
      </c>
      <c r="F158" s="81" t="s">
        <v>334</v>
      </c>
      <c r="G158" s="88" t="s">
        <v>320</v>
      </c>
      <c r="H158" s="96">
        <f t="shared" si="5"/>
        <v>11</v>
      </c>
      <c r="I158">
        <f t="shared" si="6"/>
        <v>4562230</v>
      </c>
    </row>
    <row r="159" spans="1:9" x14ac:dyDescent="0.25">
      <c r="A159" s="89">
        <v>30</v>
      </c>
      <c r="B159" s="82">
        <v>45623</v>
      </c>
      <c r="C159" s="83" t="s">
        <v>313</v>
      </c>
      <c r="D159" s="83" t="s">
        <v>333</v>
      </c>
      <c r="E159" s="83" t="s">
        <v>319</v>
      </c>
      <c r="F159" s="84" t="s">
        <v>334</v>
      </c>
      <c r="G159" s="90" t="s">
        <v>320</v>
      </c>
      <c r="H159" s="96">
        <f t="shared" si="5"/>
        <v>11</v>
      </c>
      <c r="I159">
        <f t="shared" si="6"/>
        <v>4562330</v>
      </c>
    </row>
    <row r="160" spans="1:9" x14ac:dyDescent="0.25">
      <c r="A160" s="87">
        <v>30</v>
      </c>
      <c r="B160" s="79">
        <v>45624</v>
      </c>
      <c r="C160" s="80" t="s">
        <v>314</v>
      </c>
      <c r="D160" s="80" t="s">
        <v>333</v>
      </c>
      <c r="E160" s="80" t="s">
        <v>321</v>
      </c>
      <c r="F160" s="81" t="s">
        <v>334</v>
      </c>
      <c r="G160" s="88" t="s">
        <v>321</v>
      </c>
      <c r="H160" s="96" t="str">
        <f t="shared" si="5"/>
        <v/>
      </c>
      <c r="I160">
        <f t="shared" si="6"/>
        <v>4562430</v>
      </c>
    </row>
    <row r="161" spans="1:9" x14ac:dyDescent="0.25">
      <c r="A161" s="89">
        <v>30</v>
      </c>
      <c r="B161" s="82">
        <v>45625</v>
      </c>
      <c r="C161" s="83" t="s">
        <v>315</v>
      </c>
      <c r="D161" s="83" t="s">
        <v>333</v>
      </c>
      <c r="E161" s="83" t="s">
        <v>322</v>
      </c>
      <c r="F161" s="84" t="s">
        <v>334</v>
      </c>
      <c r="G161" s="90" t="s">
        <v>320</v>
      </c>
      <c r="H161" s="96">
        <f t="shared" si="5"/>
        <v>13</v>
      </c>
      <c r="I161">
        <f t="shared" si="6"/>
        <v>4562530</v>
      </c>
    </row>
    <row r="162" spans="1:9" x14ac:dyDescent="0.25">
      <c r="A162" s="87">
        <v>30</v>
      </c>
      <c r="B162" s="79">
        <v>45626</v>
      </c>
      <c r="C162" s="80" t="s">
        <v>316</v>
      </c>
      <c r="D162" s="80" t="s">
        <v>333</v>
      </c>
      <c r="E162" s="80" t="s">
        <v>319</v>
      </c>
      <c r="F162" s="81" t="s">
        <v>334</v>
      </c>
      <c r="G162" s="88" t="s">
        <v>320</v>
      </c>
      <c r="H162" s="96">
        <f t="shared" si="5"/>
        <v>11</v>
      </c>
      <c r="I162">
        <f t="shared" si="6"/>
        <v>4562630</v>
      </c>
    </row>
    <row r="163" spans="1:9" x14ac:dyDescent="0.25">
      <c r="A163" s="89">
        <v>30</v>
      </c>
      <c r="B163" s="82">
        <v>45627</v>
      </c>
      <c r="C163" s="83" t="s">
        <v>310</v>
      </c>
      <c r="D163" s="83" t="s">
        <v>333</v>
      </c>
      <c r="E163" s="83" t="s">
        <v>317</v>
      </c>
      <c r="F163" s="84" t="s">
        <v>334</v>
      </c>
      <c r="G163" s="90" t="s">
        <v>318</v>
      </c>
      <c r="H163" s="96">
        <f t="shared" si="5"/>
        <v>6</v>
      </c>
      <c r="I163">
        <f t="shared" si="6"/>
        <v>4562730</v>
      </c>
    </row>
    <row r="164" spans="1:9" x14ac:dyDescent="0.25">
      <c r="A164" s="87">
        <v>30</v>
      </c>
      <c r="B164" s="79">
        <v>45628</v>
      </c>
      <c r="C164" s="80" t="s">
        <v>311</v>
      </c>
      <c r="D164" s="80" t="s">
        <v>333</v>
      </c>
      <c r="E164" s="80" t="s">
        <v>319</v>
      </c>
      <c r="F164" s="81" t="s">
        <v>334</v>
      </c>
      <c r="G164" s="88" t="s">
        <v>320</v>
      </c>
      <c r="H164" s="96">
        <f t="shared" si="5"/>
        <v>11</v>
      </c>
      <c r="I164">
        <f t="shared" si="6"/>
        <v>4562830</v>
      </c>
    </row>
    <row r="165" spans="1:9" x14ac:dyDescent="0.25">
      <c r="A165" s="89">
        <v>30</v>
      </c>
      <c r="B165" s="82">
        <v>45629</v>
      </c>
      <c r="C165" s="83" t="s">
        <v>312</v>
      </c>
      <c r="D165" s="83" t="s">
        <v>333</v>
      </c>
      <c r="E165" s="83" t="s">
        <v>319</v>
      </c>
      <c r="F165" s="84" t="s">
        <v>334</v>
      </c>
      <c r="G165" s="90" t="s">
        <v>320</v>
      </c>
      <c r="H165" s="96">
        <f t="shared" si="5"/>
        <v>11</v>
      </c>
      <c r="I165">
        <f t="shared" si="6"/>
        <v>4562930</v>
      </c>
    </row>
    <row r="166" spans="1:9" x14ac:dyDescent="0.25">
      <c r="A166" s="87">
        <v>30</v>
      </c>
      <c r="B166" s="79">
        <v>45630</v>
      </c>
      <c r="C166" s="80" t="s">
        <v>313</v>
      </c>
      <c r="D166" s="80" t="s">
        <v>333</v>
      </c>
      <c r="E166" s="80" t="s">
        <v>319</v>
      </c>
      <c r="F166" s="81" t="s">
        <v>334</v>
      </c>
      <c r="G166" s="88" t="s">
        <v>320</v>
      </c>
      <c r="H166" s="96">
        <f t="shared" si="5"/>
        <v>11</v>
      </c>
      <c r="I166">
        <f t="shared" si="6"/>
        <v>4563030</v>
      </c>
    </row>
    <row r="167" spans="1:9" x14ac:dyDescent="0.25">
      <c r="A167" s="89">
        <v>30</v>
      </c>
      <c r="B167" s="82">
        <v>45631</v>
      </c>
      <c r="C167" s="83" t="s">
        <v>314</v>
      </c>
      <c r="D167" s="83" t="s">
        <v>333</v>
      </c>
      <c r="E167" s="83" t="s">
        <v>319</v>
      </c>
      <c r="F167" s="84" t="s">
        <v>334</v>
      </c>
      <c r="G167" s="90" t="s">
        <v>320</v>
      </c>
      <c r="H167" s="96">
        <f t="shared" si="5"/>
        <v>11</v>
      </c>
      <c r="I167">
        <f t="shared" si="6"/>
        <v>4563130</v>
      </c>
    </row>
    <row r="168" spans="1:9" x14ac:dyDescent="0.25">
      <c r="A168" s="87">
        <v>30</v>
      </c>
      <c r="B168" s="79">
        <v>45632</v>
      </c>
      <c r="C168" s="80" t="s">
        <v>315</v>
      </c>
      <c r="D168" s="80" t="s">
        <v>333</v>
      </c>
      <c r="E168" s="80" t="s">
        <v>319</v>
      </c>
      <c r="F168" s="81" t="s">
        <v>334</v>
      </c>
      <c r="G168" s="88" t="s">
        <v>320</v>
      </c>
      <c r="H168" s="96">
        <f t="shared" si="5"/>
        <v>11</v>
      </c>
      <c r="I168">
        <f t="shared" si="6"/>
        <v>4563230</v>
      </c>
    </row>
    <row r="169" spans="1:9" x14ac:dyDescent="0.25">
      <c r="A169" s="89">
        <v>30</v>
      </c>
      <c r="B169" s="82">
        <v>45633</v>
      </c>
      <c r="C169" s="83" t="s">
        <v>316</v>
      </c>
      <c r="D169" s="83" t="s">
        <v>333</v>
      </c>
      <c r="E169" s="83" t="s">
        <v>319</v>
      </c>
      <c r="F169" s="84" t="s">
        <v>334</v>
      </c>
      <c r="G169" s="90" t="s">
        <v>320</v>
      </c>
      <c r="H169" s="96">
        <f t="shared" si="5"/>
        <v>11</v>
      </c>
      <c r="I169">
        <f t="shared" si="6"/>
        <v>4563330</v>
      </c>
    </row>
    <row r="170" spans="1:9" x14ac:dyDescent="0.25">
      <c r="A170" s="87">
        <v>30</v>
      </c>
      <c r="B170" s="79">
        <v>45634</v>
      </c>
      <c r="C170" s="80" t="s">
        <v>310</v>
      </c>
      <c r="D170" s="80" t="s">
        <v>333</v>
      </c>
      <c r="E170" s="80" t="s">
        <v>317</v>
      </c>
      <c r="F170" s="81" t="s">
        <v>334</v>
      </c>
      <c r="G170" s="88" t="s">
        <v>318</v>
      </c>
      <c r="H170" s="96">
        <f t="shared" si="5"/>
        <v>6</v>
      </c>
      <c r="I170">
        <f t="shared" si="6"/>
        <v>4563430</v>
      </c>
    </row>
    <row r="171" spans="1:9" x14ac:dyDescent="0.25">
      <c r="A171" s="89">
        <v>30</v>
      </c>
      <c r="B171" s="82">
        <v>45635</v>
      </c>
      <c r="C171" s="83" t="s">
        <v>311</v>
      </c>
      <c r="D171" s="83" t="s">
        <v>333</v>
      </c>
      <c r="E171" s="83" t="s">
        <v>319</v>
      </c>
      <c r="F171" s="84" t="s">
        <v>334</v>
      </c>
      <c r="G171" s="90" t="s">
        <v>320</v>
      </c>
      <c r="H171" s="96">
        <f t="shared" si="5"/>
        <v>11</v>
      </c>
      <c r="I171">
        <f t="shared" si="6"/>
        <v>4563530</v>
      </c>
    </row>
    <row r="172" spans="1:9" x14ac:dyDescent="0.25">
      <c r="A172" s="87">
        <v>30</v>
      </c>
      <c r="B172" s="79">
        <v>45636</v>
      </c>
      <c r="C172" s="80" t="s">
        <v>312</v>
      </c>
      <c r="D172" s="80" t="s">
        <v>333</v>
      </c>
      <c r="E172" s="80" t="s">
        <v>319</v>
      </c>
      <c r="F172" s="81" t="s">
        <v>334</v>
      </c>
      <c r="G172" s="88" t="s">
        <v>320</v>
      </c>
      <c r="H172" s="96">
        <f t="shared" si="5"/>
        <v>11</v>
      </c>
      <c r="I172">
        <f t="shared" si="6"/>
        <v>4563630</v>
      </c>
    </row>
    <row r="173" spans="1:9" x14ac:dyDescent="0.25">
      <c r="A173" s="89">
        <v>30</v>
      </c>
      <c r="B173" s="82">
        <v>45637</v>
      </c>
      <c r="C173" s="83" t="s">
        <v>313</v>
      </c>
      <c r="D173" s="83" t="s">
        <v>333</v>
      </c>
      <c r="E173" s="83" t="s">
        <v>319</v>
      </c>
      <c r="F173" s="84" t="s">
        <v>334</v>
      </c>
      <c r="G173" s="90" t="s">
        <v>320</v>
      </c>
      <c r="H173" s="96">
        <f t="shared" si="5"/>
        <v>11</v>
      </c>
      <c r="I173">
        <f t="shared" si="6"/>
        <v>4563730</v>
      </c>
    </row>
    <row r="174" spans="1:9" x14ac:dyDescent="0.25">
      <c r="A174" s="87">
        <v>30</v>
      </c>
      <c r="B174" s="79">
        <v>45638</v>
      </c>
      <c r="C174" s="80" t="s">
        <v>314</v>
      </c>
      <c r="D174" s="80" t="s">
        <v>333</v>
      </c>
      <c r="E174" s="80" t="s">
        <v>319</v>
      </c>
      <c r="F174" s="81" t="s">
        <v>334</v>
      </c>
      <c r="G174" s="88" t="s">
        <v>320</v>
      </c>
      <c r="H174" s="96">
        <f t="shared" si="5"/>
        <v>11</v>
      </c>
      <c r="I174">
        <f t="shared" si="6"/>
        <v>4563830</v>
      </c>
    </row>
    <row r="175" spans="1:9" x14ac:dyDescent="0.25">
      <c r="A175" s="89">
        <v>30</v>
      </c>
      <c r="B175" s="82">
        <v>45639</v>
      </c>
      <c r="C175" s="83" t="s">
        <v>315</v>
      </c>
      <c r="D175" s="83" t="s">
        <v>333</v>
      </c>
      <c r="E175" s="83" t="s">
        <v>319</v>
      </c>
      <c r="F175" s="84" t="s">
        <v>334</v>
      </c>
      <c r="G175" s="90" t="s">
        <v>320</v>
      </c>
      <c r="H175" s="96">
        <f t="shared" si="5"/>
        <v>11</v>
      </c>
      <c r="I175">
        <f t="shared" si="6"/>
        <v>4563930</v>
      </c>
    </row>
    <row r="176" spans="1:9" x14ac:dyDescent="0.25">
      <c r="A176" s="87">
        <v>30</v>
      </c>
      <c r="B176" s="79">
        <v>45640</v>
      </c>
      <c r="C176" s="80" t="s">
        <v>316</v>
      </c>
      <c r="D176" s="80" t="s">
        <v>333</v>
      </c>
      <c r="E176" s="80" t="s">
        <v>323</v>
      </c>
      <c r="F176" s="81" t="s">
        <v>334</v>
      </c>
      <c r="G176" s="88" t="s">
        <v>320</v>
      </c>
      <c r="H176" s="96">
        <f t="shared" si="5"/>
        <v>12</v>
      </c>
      <c r="I176">
        <f t="shared" si="6"/>
        <v>4564030</v>
      </c>
    </row>
    <row r="177" spans="1:9" x14ac:dyDescent="0.25">
      <c r="A177" s="89">
        <v>30</v>
      </c>
      <c r="B177" s="82">
        <v>45641</v>
      </c>
      <c r="C177" s="83" t="s">
        <v>310</v>
      </c>
      <c r="D177" s="83" t="s">
        <v>333</v>
      </c>
      <c r="E177" s="83" t="s">
        <v>317</v>
      </c>
      <c r="F177" s="84" t="s">
        <v>334</v>
      </c>
      <c r="G177" s="90" t="s">
        <v>318</v>
      </c>
      <c r="H177" s="96">
        <f t="shared" si="5"/>
        <v>6</v>
      </c>
      <c r="I177">
        <f t="shared" si="6"/>
        <v>4564130</v>
      </c>
    </row>
    <row r="178" spans="1:9" x14ac:dyDescent="0.25">
      <c r="A178" s="87">
        <v>30</v>
      </c>
      <c r="B178" s="79">
        <v>45642</v>
      </c>
      <c r="C178" s="80" t="s">
        <v>311</v>
      </c>
      <c r="D178" s="80" t="s">
        <v>333</v>
      </c>
      <c r="E178" s="80" t="s">
        <v>319</v>
      </c>
      <c r="F178" s="81" t="s">
        <v>334</v>
      </c>
      <c r="G178" s="88" t="s">
        <v>320</v>
      </c>
      <c r="H178" s="96">
        <f t="shared" si="5"/>
        <v>11</v>
      </c>
      <c r="I178">
        <f t="shared" si="6"/>
        <v>4564230</v>
      </c>
    </row>
    <row r="179" spans="1:9" x14ac:dyDescent="0.25">
      <c r="A179" s="89">
        <v>30</v>
      </c>
      <c r="B179" s="82">
        <v>45643</v>
      </c>
      <c r="C179" s="83" t="s">
        <v>312</v>
      </c>
      <c r="D179" s="83" t="s">
        <v>333</v>
      </c>
      <c r="E179" s="83" t="s">
        <v>319</v>
      </c>
      <c r="F179" s="84" t="s">
        <v>334</v>
      </c>
      <c r="G179" s="90" t="s">
        <v>320</v>
      </c>
      <c r="H179" s="96">
        <f t="shared" si="5"/>
        <v>11</v>
      </c>
      <c r="I179">
        <f t="shared" si="6"/>
        <v>4564330</v>
      </c>
    </row>
    <row r="180" spans="1:9" x14ac:dyDescent="0.25">
      <c r="A180" s="87">
        <v>30</v>
      </c>
      <c r="B180" s="79">
        <v>45644</v>
      </c>
      <c r="C180" s="80" t="s">
        <v>313</v>
      </c>
      <c r="D180" s="80" t="s">
        <v>333</v>
      </c>
      <c r="E180" s="80" t="s">
        <v>319</v>
      </c>
      <c r="F180" s="81" t="s">
        <v>334</v>
      </c>
      <c r="G180" s="88" t="s">
        <v>320</v>
      </c>
      <c r="H180" s="96">
        <f t="shared" si="5"/>
        <v>11</v>
      </c>
      <c r="I180">
        <f t="shared" si="6"/>
        <v>4564430</v>
      </c>
    </row>
    <row r="181" spans="1:9" x14ac:dyDescent="0.25">
      <c r="A181" s="89">
        <v>30</v>
      </c>
      <c r="B181" s="82">
        <v>45645</v>
      </c>
      <c r="C181" s="83" t="s">
        <v>314</v>
      </c>
      <c r="D181" s="83" t="s">
        <v>333</v>
      </c>
      <c r="E181" s="83" t="s">
        <v>319</v>
      </c>
      <c r="F181" s="84" t="s">
        <v>334</v>
      </c>
      <c r="G181" s="90" t="s">
        <v>320</v>
      </c>
      <c r="H181" s="96">
        <f t="shared" si="5"/>
        <v>11</v>
      </c>
      <c r="I181">
        <f t="shared" si="6"/>
        <v>4564530</v>
      </c>
    </row>
    <row r="182" spans="1:9" x14ac:dyDescent="0.25">
      <c r="A182" s="87">
        <v>30</v>
      </c>
      <c r="B182" s="79">
        <v>45646</v>
      </c>
      <c r="C182" s="80" t="s">
        <v>315</v>
      </c>
      <c r="D182" s="80" t="s">
        <v>333</v>
      </c>
      <c r="E182" s="80" t="s">
        <v>319</v>
      </c>
      <c r="F182" s="81" t="s">
        <v>334</v>
      </c>
      <c r="G182" s="88" t="s">
        <v>320</v>
      </c>
      <c r="H182" s="96">
        <f t="shared" si="5"/>
        <v>11</v>
      </c>
      <c r="I182">
        <f t="shared" si="6"/>
        <v>4564630</v>
      </c>
    </row>
    <row r="183" spans="1:9" x14ac:dyDescent="0.25">
      <c r="A183" s="89">
        <v>30</v>
      </c>
      <c r="B183" s="82">
        <v>45647</v>
      </c>
      <c r="C183" s="83" t="s">
        <v>316</v>
      </c>
      <c r="D183" s="83" t="s">
        <v>333</v>
      </c>
      <c r="E183" s="83" t="s">
        <v>323</v>
      </c>
      <c r="F183" s="84" t="s">
        <v>334</v>
      </c>
      <c r="G183" s="90" t="s">
        <v>320</v>
      </c>
      <c r="H183" s="96">
        <f t="shared" si="5"/>
        <v>12</v>
      </c>
      <c r="I183">
        <f t="shared" si="6"/>
        <v>4564730</v>
      </c>
    </row>
    <row r="184" spans="1:9" x14ac:dyDescent="0.25">
      <c r="A184" s="87">
        <v>30</v>
      </c>
      <c r="B184" s="79">
        <v>45648</v>
      </c>
      <c r="C184" s="80" t="s">
        <v>310</v>
      </c>
      <c r="D184" s="80" t="s">
        <v>333</v>
      </c>
      <c r="E184" s="80" t="s">
        <v>319</v>
      </c>
      <c r="F184" s="81" t="s">
        <v>334</v>
      </c>
      <c r="G184" s="88" t="s">
        <v>318</v>
      </c>
      <c r="H184" s="96">
        <f t="shared" si="5"/>
        <v>8</v>
      </c>
      <c r="I184">
        <f t="shared" si="6"/>
        <v>4564830</v>
      </c>
    </row>
    <row r="185" spans="1:9" x14ac:dyDescent="0.25">
      <c r="A185" s="89">
        <v>30</v>
      </c>
      <c r="B185" s="82">
        <v>45649</v>
      </c>
      <c r="C185" s="83" t="s">
        <v>311</v>
      </c>
      <c r="D185" s="83" t="s">
        <v>333</v>
      </c>
      <c r="E185" s="83" t="s">
        <v>323</v>
      </c>
      <c r="F185" s="84" t="s">
        <v>334</v>
      </c>
      <c r="G185" s="90" t="s">
        <v>320</v>
      </c>
      <c r="H185" s="96">
        <f t="shared" si="5"/>
        <v>12</v>
      </c>
      <c r="I185">
        <f t="shared" si="6"/>
        <v>4564930</v>
      </c>
    </row>
    <row r="186" spans="1:9" x14ac:dyDescent="0.25">
      <c r="A186" s="87">
        <v>30</v>
      </c>
      <c r="B186" s="79">
        <v>45650</v>
      </c>
      <c r="C186" s="80" t="s">
        <v>312</v>
      </c>
      <c r="D186" s="80" t="s">
        <v>333</v>
      </c>
      <c r="E186" s="80" t="s">
        <v>323</v>
      </c>
      <c r="F186" s="81" t="s">
        <v>334</v>
      </c>
      <c r="G186" s="88" t="s">
        <v>318</v>
      </c>
      <c r="H186" s="96">
        <f t="shared" si="5"/>
        <v>9</v>
      </c>
      <c r="I186">
        <f t="shared" si="6"/>
        <v>4565030</v>
      </c>
    </row>
    <row r="187" spans="1:9" x14ac:dyDescent="0.25">
      <c r="A187" s="89">
        <v>30</v>
      </c>
      <c r="B187" s="82">
        <v>45651</v>
      </c>
      <c r="C187" s="83" t="s">
        <v>313</v>
      </c>
      <c r="D187" s="83" t="s">
        <v>333</v>
      </c>
      <c r="E187" s="83" t="s">
        <v>321</v>
      </c>
      <c r="F187" s="84" t="s">
        <v>334</v>
      </c>
      <c r="G187" s="90" t="s">
        <v>321</v>
      </c>
      <c r="H187" s="96" t="str">
        <f t="shared" si="5"/>
        <v/>
      </c>
      <c r="I187">
        <f t="shared" si="6"/>
        <v>4565130</v>
      </c>
    </row>
    <row r="188" spans="1:9" x14ac:dyDescent="0.25">
      <c r="A188" s="87">
        <v>30</v>
      </c>
      <c r="B188" s="79">
        <v>45652</v>
      </c>
      <c r="C188" s="80" t="s">
        <v>314</v>
      </c>
      <c r="D188" s="80" t="s">
        <v>333</v>
      </c>
      <c r="E188" s="80" t="s">
        <v>323</v>
      </c>
      <c r="F188" s="81" t="s">
        <v>334</v>
      </c>
      <c r="G188" s="88" t="s">
        <v>320</v>
      </c>
      <c r="H188" s="96">
        <f t="shared" si="5"/>
        <v>12</v>
      </c>
      <c r="I188">
        <f t="shared" si="6"/>
        <v>4565230</v>
      </c>
    </row>
    <row r="189" spans="1:9" x14ac:dyDescent="0.25">
      <c r="A189" s="89">
        <v>30</v>
      </c>
      <c r="B189" s="82">
        <v>45653</v>
      </c>
      <c r="C189" s="83" t="s">
        <v>315</v>
      </c>
      <c r="D189" s="83" t="s">
        <v>333</v>
      </c>
      <c r="E189" s="83" t="s">
        <v>319</v>
      </c>
      <c r="F189" s="84" t="s">
        <v>334</v>
      </c>
      <c r="G189" s="90" t="s">
        <v>320</v>
      </c>
      <c r="H189" s="96">
        <f t="shared" si="5"/>
        <v>11</v>
      </c>
      <c r="I189">
        <f t="shared" si="6"/>
        <v>4565330</v>
      </c>
    </row>
    <row r="190" spans="1:9" x14ac:dyDescent="0.25">
      <c r="A190" s="87">
        <v>30</v>
      </c>
      <c r="B190" s="79">
        <v>45654</v>
      </c>
      <c r="C190" s="80" t="s">
        <v>316</v>
      </c>
      <c r="D190" s="80" t="s">
        <v>333</v>
      </c>
      <c r="E190" s="80" t="s">
        <v>319</v>
      </c>
      <c r="F190" s="81" t="s">
        <v>334</v>
      </c>
      <c r="G190" s="88" t="s">
        <v>320</v>
      </c>
      <c r="H190" s="96">
        <f t="shared" si="5"/>
        <v>11</v>
      </c>
      <c r="I190">
        <f t="shared" si="6"/>
        <v>4565430</v>
      </c>
    </row>
    <row r="191" spans="1:9" x14ac:dyDescent="0.25">
      <c r="A191" s="89">
        <v>30</v>
      </c>
      <c r="B191" s="82">
        <v>45655</v>
      </c>
      <c r="C191" s="83" t="s">
        <v>310</v>
      </c>
      <c r="D191" s="83" t="s">
        <v>333</v>
      </c>
      <c r="E191" s="83" t="s">
        <v>317</v>
      </c>
      <c r="F191" s="84" t="s">
        <v>334</v>
      </c>
      <c r="G191" s="90" t="s">
        <v>318</v>
      </c>
      <c r="H191" s="96">
        <f t="shared" si="5"/>
        <v>6</v>
      </c>
      <c r="I191">
        <f t="shared" si="6"/>
        <v>4565530</v>
      </c>
    </row>
    <row r="192" spans="1:9" x14ac:dyDescent="0.25">
      <c r="A192" s="87">
        <v>30</v>
      </c>
      <c r="B192" s="79">
        <v>45656</v>
      </c>
      <c r="C192" s="80" t="s">
        <v>311</v>
      </c>
      <c r="D192" s="80" t="s">
        <v>333</v>
      </c>
      <c r="E192" s="80" t="s">
        <v>319</v>
      </c>
      <c r="F192" s="81" t="s">
        <v>334</v>
      </c>
      <c r="G192" s="88" t="s">
        <v>320</v>
      </c>
      <c r="H192" s="96">
        <f t="shared" si="5"/>
        <v>11</v>
      </c>
      <c r="I192">
        <f t="shared" si="6"/>
        <v>4565630</v>
      </c>
    </row>
    <row r="193" spans="1:9" x14ac:dyDescent="0.25">
      <c r="A193" s="89">
        <v>30</v>
      </c>
      <c r="B193" s="82">
        <v>45657</v>
      </c>
      <c r="C193" s="83" t="s">
        <v>312</v>
      </c>
      <c r="D193" s="83" t="s">
        <v>333</v>
      </c>
      <c r="E193" s="83" t="s">
        <v>319</v>
      </c>
      <c r="F193" s="84" t="s">
        <v>334</v>
      </c>
      <c r="G193" s="90" t="s">
        <v>318</v>
      </c>
      <c r="H193" s="96">
        <f t="shared" si="5"/>
        <v>8</v>
      </c>
      <c r="I193">
        <f t="shared" si="6"/>
        <v>4565730</v>
      </c>
    </row>
    <row r="194" spans="1:9" x14ac:dyDescent="0.25">
      <c r="A194" s="87">
        <v>30</v>
      </c>
      <c r="B194" s="79">
        <v>45658</v>
      </c>
      <c r="C194" s="80" t="s">
        <v>313</v>
      </c>
      <c r="D194" s="80" t="s">
        <v>333</v>
      </c>
      <c r="E194" s="80" t="s">
        <v>319</v>
      </c>
      <c r="F194" s="81" t="s">
        <v>334</v>
      </c>
      <c r="G194" s="88" t="s">
        <v>318</v>
      </c>
      <c r="H194" s="96">
        <f t="shared" si="5"/>
        <v>8</v>
      </c>
      <c r="I194">
        <f t="shared" si="6"/>
        <v>4565830</v>
      </c>
    </row>
    <row r="195" spans="1:9" x14ac:dyDescent="0.25">
      <c r="A195" s="89">
        <v>30</v>
      </c>
      <c r="B195" s="82">
        <v>45659</v>
      </c>
      <c r="C195" s="83" t="s">
        <v>314</v>
      </c>
      <c r="D195" s="83" t="s">
        <v>333</v>
      </c>
      <c r="E195" s="83" t="s">
        <v>319</v>
      </c>
      <c r="F195" s="84" t="s">
        <v>334</v>
      </c>
      <c r="G195" s="90" t="s">
        <v>320</v>
      </c>
      <c r="H195" s="96">
        <f t="shared" ref="H195:H258" si="7">IF(ISERROR(INT((G195-E195)*24)),"",(INT((G195-E195)*24)))</f>
        <v>11</v>
      </c>
      <c r="I195">
        <f t="shared" ref="I195:I258" si="8">VALUE(CONCATENATE(B195,A195))</f>
        <v>4565930</v>
      </c>
    </row>
    <row r="196" spans="1:9" x14ac:dyDescent="0.25">
      <c r="A196" s="87">
        <v>30</v>
      </c>
      <c r="B196" s="79">
        <v>45660</v>
      </c>
      <c r="C196" s="80" t="s">
        <v>315</v>
      </c>
      <c r="D196" s="80" t="s">
        <v>333</v>
      </c>
      <c r="E196" s="80" t="s">
        <v>319</v>
      </c>
      <c r="F196" s="81" t="s">
        <v>334</v>
      </c>
      <c r="G196" s="88" t="s">
        <v>320</v>
      </c>
      <c r="H196" s="96">
        <f t="shared" si="7"/>
        <v>11</v>
      </c>
      <c r="I196">
        <f t="shared" si="8"/>
        <v>4566030</v>
      </c>
    </row>
    <row r="197" spans="1:9" x14ac:dyDescent="0.25">
      <c r="A197" s="89">
        <v>30</v>
      </c>
      <c r="B197" s="82">
        <v>45661</v>
      </c>
      <c r="C197" s="83" t="s">
        <v>316</v>
      </c>
      <c r="D197" s="83" t="s">
        <v>333</v>
      </c>
      <c r="E197" s="83" t="s">
        <v>319</v>
      </c>
      <c r="F197" s="84" t="s">
        <v>334</v>
      </c>
      <c r="G197" s="90" t="s">
        <v>320</v>
      </c>
      <c r="H197" s="96">
        <f t="shared" si="7"/>
        <v>11</v>
      </c>
      <c r="I197">
        <f t="shared" si="8"/>
        <v>4566130</v>
      </c>
    </row>
    <row r="198" spans="1:9" x14ac:dyDescent="0.25">
      <c r="A198" s="87">
        <v>42</v>
      </c>
      <c r="B198" s="79">
        <v>45613</v>
      </c>
      <c r="C198" s="80" t="s">
        <v>310</v>
      </c>
      <c r="D198" s="80" t="s">
        <v>333</v>
      </c>
      <c r="E198" s="80" t="s">
        <v>317</v>
      </c>
      <c r="F198" s="81" t="s">
        <v>334</v>
      </c>
      <c r="G198" s="88" t="s">
        <v>318</v>
      </c>
      <c r="H198" s="96">
        <f t="shared" si="7"/>
        <v>6</v>
      </c>
      <c r="I198">
        <f t="shared" si="8"/>
        <v>4561342</v>
      </c>
    </row>
    <row r="199" spans="1:9" x14ac:dyDescent="0.25">
      <c r="A199" s="89">
        <v>42</v>
      </c>
      <c r="B199" s="82">
        <v>45614</v>
      </c>
      <c r="C199" s="83" t="s">
        <v>311</v>
      </c>
      <c r="D199" s="83" t="s">
        <v>333</v>
      </c>
      <c r="E199" s="83" t="s">
        <v>319</v>
      </c>
      <c r="F199" s="84" t="s">
        <v>334</v>
      </c>
      <c r="G199" s="90" t="s">
        <v>320</v>
      </c>
      <c r="H199" s="96">
        <f t="shared" si="7"/>
        <v>11</v>
      </c>
      <c r="I199">
        <f t="shared" si="8"/>
        <v>4561442</v>
      </c>
    </row>
    <row r="200" spans="1:9" x14ac:dyDescent="0.25">
      <c r="A200" s="87">
        <v>42</v>
      </c>
      <c r="B200" s="79">
        <v>45615</v>
      </c>
      <c r="C200" s="80" t="s">
        <v>312</v>
      </c>
      <c r="D200" s="80" t="s">
        <v>333</v>
      </c>
      <c r="E200" s="80" t="s">
        <v>319</v>
      </c>
      <c r="F200" s="81" t="s">
        <v>334</v>
      </c>
      <c r="G200" s="88" t="s">
        <v>320</v>
      </c>
      <c r="H200" s="96">
        <f t="shared" si="7"/>
        <v>11</v>
      </c>
      <c r="I200">
        <f t="shared" si="8"/>
        <v>4561542</v>
      </c>
    </row>
    <row r="201" spans="1:9" x14ac:dyDescent="0.25">
      <c r="A201" s="89">
        <v>42</v>
      </c>
      <c r="B201" s="82">
        <v>45616</v>
      </c>
      <c r="C201" s="83" t="s">
        <v>313</v>
      </c>
      <c r="D201" s="83" t="s">
        <v>333</v>
      </c>
      <c r="E201" s="83" t="s">
        <v>319</v>
      </c>
      <c r="F201" s="84" t="s">
        <v>334</v>
      </c>
      <c r="G201" s="90" t="s">
        <v>320</v>
      </c>
      <c r="H201" s="96">
        <f t="shared" si="7"/>
        <v>11</v>
      </c>
      <c r="I201">
        <f t="shared" si="8"/>
        <v>4561642</v>
      </c>
    </row>
    <row r="202" spans="1:9" x14ac:dyDescent="0.25">
      <c r="A202" s="87">
        <v>42</v>
      </c>
      <c r="B202" s="79">
        <v>45617</v>
      </c>
      <c r="C202" s="80" t="s">
        <v>314</v>
      </c>
      <c r="D202" s="80" t="s">
        <v>333</v>
      </c>
      <c r="E202" s="80" t="s">
        <v>319</v>
      </c>
      <c r="F202" s="81" t="s">
        <v>334</v>
      </c>
      <c r="G202" s="88" t="s">
        <v>320</v>
      </c>
      <c r="H202" s="96">
        <f t="shared" si="7"/>
        <v>11</v>
      </c>
      <c r="I202">
        <f t="shared" si="8"/>
        <v>4561742</v>
      </c>
    </row>
    <row r="203" spans="1:9" x14ac:dyDescent="0.25">
      <c r="A203" s="89">
        <v>42</v>
      </c>
      <c r="B203" s="82">
        <v>45618</v>
      </c>
      <c r="C203" s="83" t="s">
        <v>315</v>
      </c>
      <c r="D203" s="83" t="s">
        <v>333</v>
      </c>
      <c r="E203" s="83" t="s">
        <v>319</v>
      </c>
      <c r="F203" s="84" t="s">
        <v>334</v>
      </c>
      <c r="G203" s="90" t="s">
        <v>320</v>
      </c>
      <c r="H203" s="96">
        <f t="shared" si="7"/>
        <v>11</v>
      </c>
      <c r="I203">
        <f t="shared" si="8"/>
        <v>4561842</v>
      </c>
    </row>
    <row r="204" spans="1:9" x14ac:dyDescent="0.25">
      <c r="A204" s="87">
        <v>42</v>
      </c>
      <c r="B204" s="79">
        <v>45619</v>
      </c>
      <c r="C204" s="80" t="s">
        <v>316</v>
      </c>
      <c r="D204" s="80" t="s">
        <v>333</v>
      </c>
      <c r="E204" s="80" t="s">
        <v>319</v>
      </c>
      <c r="F204" s="81" t="s">
        <v>334</v>
      </c>
      <c r="G204" s="88" t="s">
        <v>320</v>
      </c>
      <c r="H204" s="96">
        <f t="shared" si="7"/>
        <v>11</v>
      </c>
      <c r="I204">
        <f t="shared" si="8"/>
        <v>4561942</v>
      </c>
    </row>
    <row r="205" spans="1:9" x14ac:dyDescent="0.25">
      <c r="A205" s="89">
        <v>42</v>
      </c>
      <c r="B205" s="82">
        <v>45620</v>
      </c>
      <c r="C205" s="83" t="s">
        <v>310</v>
      </c>
      <c r="D205" s="83" t="s">
        <v>333</v>
      </c>
      <c r="E205" s="83" t="s">
        <v>317</v>
      </c>
      <c r="F205" s="84" t="s">
        <v>334</v>
      </c>
      <c r="G205" s="90" t="s">
        <v>318</v>
      </c>
      <c r="H205" s="96">
        <f t="shared" si="7"/>
        <v>6</v>
      </c>
      <c r="I205">
        <f t="shared" si="8"/>
        <v>4562042</v>
      </c>
    </row>
    <row r="206" spans="1:9" x14ac:dyDescent="0.25">
      <c r="A206" s="87">
        <v>42</v>
      </c>
      <c r="B206" s="79">
        <v>45621</v>
      </c>
      <c r="C206" s="80" t="s">
        <v>311</v>
      </c>
      <c r="D206" s="80" t="s">
        <v>333</v>
      </c>
      <c r="E206" s="80" t="s">
        <v>319</v>
      </c>
      <c r="F206" s="81" t="s">
        <v>334</v>
      </c>
      <c r="G206" s="88" t="s">
        <v>320</v>
      </c>
      <c r="H206" s="96">
        <f t="shared" si="7"/>
        <v>11</v>
      </c>
      <c r="I206">
        <f t="shared" si="8"/>
        <v>4562142</v>
      </c>
    </row>
    <row r="207" spans="1:9" x14ac:dyDescent="0.25">
      <c r="A207" s="89">
        <v>42</v>
      </c>
      <c r="B207" s="82">
        <v>45622</v>
      </c>
      <c r="C207" s="83" t="s">
        <v>312</v>
      </c>
      <c r="D207" s="83" t="s">
        <v>333</v>
      </c>
      <c r="E207" s="83" t="s">
        <v>319</v>
      </c>
      <c r="F207" s="84" t="s">
        <v>334</v>
      </c>
      <c r="G207" s="90" t="s">
        <v>320</v>
      </c>
      <c r="H207" s="96">
        <f t="shared" si="7"/>
        <v>11</v>
      </c>
      <c r="I207">
        <f t="shared" si="8"/>
        <v>4562242</v>
      </c>
    </row>
    <row r="208" spans="1:9" x14ac:dyDescent="0.25">
      <c r="A208" s="87">
        <v>42</v>
      </c>
      <c r="B208" s="79">
        <v>45623</v>
      </c>
      <c r="C208" s="80" t="s">
        <v>313</v>
      </c>
      <c r="D208" s="80" t="s">
        <v>333</v>
      </c>
      <c r="E208" s="80" t="s">
        <v>319</v>
      </c>
      <c r="F208" s="81" t="s">
        <v>334</v>
      </c>
      <c r="G208" s="88" t="s">
        <v>320</v>
      </c>
      <c r="H208" s="96">
        <f t="shared" si="7"/>
        <v>11</v>
      </c>
      <c r="I208">
        <f t="shared" si="8"/>
        <v>4562342</v>
      </c>
    </row>
    <row r="209" spans="1:9" x14ac:dyDescent="0.25">
      <c r="A209" s="89">
        <v>42</v>
      </c>
      <c r="B209" s="82">
        <v>45624</v>
      </c>
      <c r="C209" s="83" t="s">
        <v>314</v>
      </c>
      <c r="D209" s="83" t="s">
        <v>333</v>
      </c>
      <c r="E209" s="83" t="s">
        <v>321</v>
      </c>
      <c r="F209" s="84" t="s">
        <v>334</v>
      </c>
      <c r="G209" s="90" t="s">
        <v>321</v>
      </c>
      <c r="H209" s="96" t="str">
        <f t="shared" si="7"/>
        <v/>
      </c>
      <c r="I209">
        <f t="shared" si="8"/>
        <v>4562442</v>
      </c>
    </row>
    <row r="210" spans="1:9" x14ac:dyDescent="0.25">
      <c r="A210" s="87">
        <v>42</v>
      </c>
      <c r="B210" s="79">
        <v>45625</v>
      </c>
      <c r="C210" s="80" t="s">
        <v>315</v>
      </c>
      <c r="D210" s="80" t="s">
        <v>333</v>
      </c>
      <c r="E210" s="80" t="s">
        <v>326</v>
      </c>
      <c r="F210" s="81" t="s">
        <v>334</v>
      </c>
      <c r="G210" s="88" t="s">
        <v>320</v>
      </c>
      <c r="H210" s="96">
        <f t="shared" si="7"/>
        <v>14</v>
      </c>
      <c r="I210">
        <f t="shared" si="8"/>
        <v>4562542</v>
      </c>
    </row>
    <row r="211" spans="1:9" x14ac:dyDescent="0.25">
      <c r="A211" s="89">
        <v>42</v>
      </c>
      <c r="B211" s="82">
        <v>45626</v>
      </c>
      <c r="C211" s="83" t="s">
        <v>316</v>
      </c>
      <c r="D211" s="83" t="s">
        <v>333</v>
      </c>
      <c r="E211" s="83" t="s">
        <v>319</v>
      </c>
      <c r="F211" s="84" t="s">
        <v>334</v>
      </c>
      <c r="G211" s="90" t="s">
        <v>320</v>
      </c>
      <c r="H211" s="96">
        <f t="shared" si="7"/>
        <v>11</v>
      </c>
      <c r="I211">
        <f t="shared" si="8"/>
        <v>4562642</v>
      </c>
    </row>
    <row r="212" spans="1:9" x14ac:dyDescent="0.25">
      <c r="A212" s="87">
        <v>42</v>
      </c>
      <c r="B212" s="79">
        <v>45627</v>
      </c>
      <c r="C212" s="80" t="s">
        <v>310</v>
      </c>
      <c r="D212" s="80" t="s">
        <v>333</v>
      </c>
      <c r="E212" s="80" t="s">
        <v>317</v>
      </c>
      <c r="F212" s="81" t="s">
        <v>334</v>
      </c>
      <c r="G212" s="88" t="s">
        <v>318</v>
      </c>
      <c r="H212" s="96">
        <f t="shared" si="7"/>
        <v>6</v>
      </c>
      <c r="I212">
        <f t="shared" si="8"/>
        <v>4562742</v>
      </c>
    </row>
    <row r="213" spans="1:9" x14ac:dyDescent="0.25">
      <c r="A213" s="89">
        <v>42</v>
      </c>
      <c r="B213" s="82">
        <v>45628</v>
      </c>
      <c r="C213" s="83" t="s">
        <v>311</v>
      </c>
      <c r="D213" s="83" t="s">
        <v>333</v>
      </c>
      <c r="E213" s="83" t="s">
        <v>319</v>
      </c>
      <c r="F213" s="84" t="s">
        <v>334</v>
      </c>
      <c r="G213" s="90" t="s">
        <v>320</v>
      </c>
      <c r="H213" s="96">
        <f t="shared" si="7"/>
        <v>11</v>
      </c>
      <c r="I213">
        <f t="shared" si="8"/>
        <v>4562842</v>
      </c>
    </row>
    <row r="214" spans="1:9" x14ac:dyDescent="0.25">
      <c r="A214" s="87">
        <v>42</v>
      </c>
      <c r="B214" s="79">
        <v>45629</v>
      </c>
      <c r="C214" s="80" t="s">
        <v>312</v>
      </c>
      <c r="D214" s="80" t="s">
        <v>333</v>
      </c>
      <c r="E214" s="80" t="s">
        <v>319</v>
      </c>
      <c r="F214" s="81" t="s">
        <v>334</v>
      </c>
      <c r="G214" s="88" t="s">
        <v>320</v>
      </c>
      <c r="H214" s="96">
        <f t="shared" si="7"/>
        <v>11</v>
      </c>
      <c r="I214">
        <f t="shared" si="8"/>
        <v>4562942</v>
      </c>
    </row>
    <row r="215" spans="1:9" x14ac:dyDescent="0.25">
      <c r="A215" s="89">
        <v>42</v>
      </c>
      <c r="B215" s="82">
        <v>45630</v>
      </c>
      <c r="C215" s="83" t="s">
        <v>313</v>
      </c>
      <c r="D215" s="83" t="s">
        <v>333</v>
      </c>
      <c r="E215" s="83" t="s">
        <v>319</v>
      </c>
      <c r="F215" s="84" t="s">
        <v>334</v>
      </c>
      <c r="G215" s="90" t="s">
        <v>320</v>
      </c>
      <c r="H215" s="96">
        <f t="shared" si="7"/>
        <v>11</v>
      </c>
      <c r="I215">
        <f t="shared" si="8"/>
        <v>4563042</v>
      </c>
    </row>
    <row r="216" spans="1:9" x14ac:dyDescent="0.25">
      <c r="A216" s="87">
        <v>42</v>
      </c>
      <c r="B216" s="79">
        <v>45631</v>
      </c>
      <c r="C216" s="80" t="s">
        <v>314</v>
      </c>
      <c r="D216" s="80" t="s">
        <v>333</v>
      </c>
      <c r="E216" s="80" t="s">
        <v>319</v>
      </c>
      <c r="F216" s="81" t="s">
        <v>334</v>
      </c>
      <c r="G216" s="88" t="s">
        <v>320</v>
      </c>
      <c r="H216" s="96">
        <f t="shared" si="7"/>
        <v>11</v>
      </c>
      <c r="I216">
        <f t="shared" si="8"/>
        <v>4563142</v>
      </c>
    </row>
    <row r="217" spans="1:9" x14ac:dyDescent="0.25">
      <c r="A217" s="89">
        <v>42</v>
      </c>
      <c r="B217" s="82">
        <v>45632</v>
      </c>
      <c r="C217" s="83" t="s">
        <v>315</v>
      </c>
      <c r="D217" s="83" t="s">
        <v>333</v>
      </c>
      <c r="E217" s="83" t="s">
        <v>319</v>
      </c>
      <c r="F217" s="84" t="s">
        <v>334</v>
      </c>
      <c r="G217" s="90" t="s">
        <v>320</v>
      </c>
      <c r="H217" s="96">
        <f t="shared" si="7"/>
        <v>11</v>
      </c>
      <c r="I217">
        <f t="shared" si="8"/>
        <v>4563242</v>
      </c>
    </row>
    <row r="218" spans="1:9" x14ac:dyDescent="0.25">
      <c r="A218" s="87">
        <v>42</v>
      </c>
      <c r="B218" s="79">
        <v>45633</v>
      </c>
      <c r="C218" s="80" t="s">
        <v>316</v>
      </c>
      <c r="D218" s="80" t="s">
        <v>333</v>
      </c>
      <c r="E218" s="80" t="s">
        <v>319</v>
      </c>
      <c r="F218" s="81" t="s">
        <v>334</v>
      </c>
      <c r="G218" s="88" t="s">
        <v>320</v>
      </c>
      <c r="H218" s="96">
        <f t="shared" si="7"/>
        <v>11</v>
      </c>
      <c r="I218">
        <f t="shared" si="8"/>
        <v>4563342</v>
      </c>
    </row>
    <row r="219" spans="1:9" x14ac:dyDescent="0.25">
      <c r="A219" s="89">
        <v>42</v>
      </c>
      <c r="B219" s="82">
        <v>45634</v>
      </c>
      <c r="C219" s="83" t="s">
        <v>310</v>
      </c>
      <c r="D219" s="83" t="s">
        <v>333</v>
      </c>
      <c r="E219" s="83" t="s">
        <v>317</v>
      </c>
      <c r="F219" s="84" t="s">
        <v>334</v>
      </c>
      <c r="G219" s="90" t="s">
        <v>318</v>
      </c>
      <c r="H219" s="96">
        <f t="shared" si="7"/>
        <v>6</v>
      </c>
      <c r="I219">
        <f t="shared" si="8"/>
        <v>4563442</v>
      </c>
    </row>
    <row r="220" spans="1:9" x14ac:dyDescent="0.25">
      <c r="A220" s="87">
        <v>42</v>
      </c>
      <c r="B220" s="79">
        <v>45635</v>
      </c>
      <c r="C220" s="80" t="s">
        <v>311</v>
      </c>
      <c r="D220" s="80" t="s">
        <v>333</v>
      </c>
      <c r="E220" s="80" t="s">
        <v>319</v>
      </c>
      <c r="F220" s="81" t="s">
        <v>334</v>
      </c>
      <c r="G220" s="88" t="s">
        <v>320</v>
      </c>
      <c r="H220" s="96">
        <f t="shared" si="7"/>
        <v>11</v>
      </c>
      <c r="I220">
        <f t="shared" si="8"/>
        <v>4563542</v>
      </c>
    </row>
    <row r="221" spans="1:9" x14ac:dyDescent="0.25">
      <c r="A221" s="89">
        <v>42</v>
      </c>
      <c r="B221" s="82">
        <v>45636</v>
      </c>
      <c r="C221" s="83" t="s">
        <v>312</v>
      </c>
      <c r="D221" s="83" t="s">
        <v>333</v>
      </c>
      <c r="E221" s="83" t="s">
        <v>319</v>
      </c>
      <c r="F221" s="84" t="s">
        <v>334</v>
      </c>
      <c r="G221" s="90" t="s">
        <v>320</v>
      </c>
      <c r="H221" s="96">
        <f t="shared" si="7"/>
        <v>11</v>
      </c>
      <c r="I221">
        <f t="shared" si="8"/>
        <v>4563642</v>
      </c>
    </row>
    <row r="222" spans="1:9" x14ac:dyDescent="0.25">
      <c r="A222" s="87">
        <v>42</v>
      </c>
      <c r="B222" s="79">
        <v>45637</v>
      </c>
      <c r="C222" s="80" t="s">
        <v>313</v>
      </c>
      <c r="D222" s="80" t="s">
        <v>333</v>
      </c>
      <c r="E222" s="80" t="s">
        <v>319</v>
      </c>
      <c r="F222" s="81" t="s">
        <v>334</v>
      </c>
      <c r="G222" s="88" t="s">
        <v>320</v>
      </c>
      <c r="H222" s="96">
        <f t="shared" si="7"/>
        <v>11</v>
      </c>
      <c r="I222">
        <f t="shared" si="8"/>
        <v>4563742</v>
      </c>
    </row>
    <row r="223" spans="1:9" x14ac:dyDescent="0.25">
      <c r="A223" s="89">
        <v>42</v>
      </c>
      <c r="B223" s="82">
        <v>45638</v>
      </c>
      <c r="C223" s="83" t="s">
        <v>314</v>
      </c>
      <c r="D223" s="83" t="s">
        <v>333</v>
      </c>
      <c r="E223" s="83" t="s">
        <v>319</v>
      </c>
      <c r="F223" s="84" t="s">
        <v>334</v>
      </c>
      <c r="G223" s="90" t="s">
        <v>320</v>
      </c>
      <c r="H223" s="96">
        <f t="shared" si="7"/>
        <v>11</v>
      </c>
      <c r="I223">
        <f t="shared" si="8"/>
        <v>4563842</v>
      </c>
    </row>
    <row r="224" spans="1:9" x14ac:dyDescent="0.25">
      <c r="A224" s="87">
        <v>42</v>
      </c>
      <c r="B224" s="79">
        <v>45639</v>
      </c>
      <c r="C224" s="80" t="s">
        <v>315</v>
      </c>
      <c r="D224" s="80" t="s">
        <v>333</v>
      </c>
      <c r="E224" s="80" t="s">
        <v>319</v>
      </c>
      <c r="F224" s="81" t="s">
        <v>334</v>
      </c>
      <c r="G224" s="88" t="s">
        <v>320</v>
      </c>
      <c r="H224" s="96">
        <f t="shared" si="7"/>
        <v>11</v>
      </c>
      <c r="I224">
        <f t="shared" si="8"/>
        <v>4563942</v>
      </c>
    </row>
    <row r="225" spans="1:9" x14ac:dyDescent="0.25">
      <c r="A225" s="89">
        <v>42</v>
      </c>
      <c r="B225" s="82">
        <v>45640</v>
      </c>
      <c r="C225" s="83" t="s">
        <v>316</v>
      </c>
      <c r="D225" s="83" t="s">
        <v>333</v>
      </c>
      <c r="E225" s="83" t="s">
        <v>319</v>
      </c>
      <c r="F225" s="84" t="s">
        <v>334</v>
      </c>
      <c r="G225" s="90" t="s">
        <v>320</v>
      </c>
      <c r="H225" s="96">
        <f t="shared" si="7"/>
        <v>11</v>
      </c>
      <c r="I225">
        <f t="shared" si="8"/>
        <v>4564042</v>
      </c>
    </row>
    <row r="226" spans="1:9" x14ac:dyDescent="0.25">
      <c r="A226" s="87">
        <v>42</v>
      </c>
      <c r="B226" s="79">
        <v>45641</v>
      </c>
      <c r="C226" s="80" t="s">
        <v>310</v>
      </c>
      <c r="D226" s="80" t="s">
        <v>333</v>
      </c>
      <c r="E226" s="80" t="s">
        <v>317</v>
      </c>
      <c r="F226" s="81" t="s">
        <v>334</v>
      </c>
      <c r="G226" s="88" t="s">
        <v>318</v>
      </c>
      <c r="H226" s="96">
        <f t="shared" si="7"/>
        <v>6</v>
      </c>
      <c r="I226">
        <f t="shared" si="8"/>
        <v>4564142</v>
      </c>
    </row>
    <row r="227" spans="1:9" x14ac:dyDescent="0.25">
      <c r="A227" s="89">
        <v>42</v>
      </c>
      <c r="B227" s="82">
        <v>45642</v>
      </c>
      <c r="C227" s="83" t="s">
        <v>311</v>
      </c>
      <c r="D227" s="83" t="s">
        <v>333</v>
      </c>
      <c r="E227" s="83" t="s">
        <v>319</v>
      </c>
      <c r="F227" s="84" t="s">
        <v>334</v>
      </c>
      <c r="G227" s="90" t="s">
        <v>320</v>
      </c>
      <c r="H227" s="96">
        <f t="shared" si="7"/>
        <v>11</v>
      </c>
      <c r="I227">
        <f t="shared" si="8"/>
        <v>4564242</v>
      </c>
    </row>
    <row r="228" spans="1:9" x14ac:dyDescent="0.25">
      <c r="A228" s="87">
        <v>42</v>
      </c>
      <c r="B228" s="79">
        <v>45643</v>
      </c>
      <c r="C228" s="80" t="s">
        <v>312</v>
      </c>
      <c r="D228" s="80" t="s">
        <v>333</v>
      </c>
      <c r="E228" s="80" t="s">
        <v>319</v>
      </c>
      <c r="F228" s="81" t="s">
        <v>334</v>
      </c>
      <c r="G228" s="88" t="s">
        <v>320</v>
      </c>
      <c r="H228" s="96">
        <f t="shared" si="7"/>
        <v>11</v>
      </c>
      <c r="I228">
        <f t="shared" si="8"/>
        <v>4564342</v>
      </c>
    </row>
    <row r="229" spans="1:9" x14ac:dyDescent="0.25">
      <c r="A229" s="89">
        <v>42</v>
      </c>
      <c r="B229" s="82">
        <v>45644</v>
      </c>
      <c r="C229" s="83" t="s">
        <v>313</v>
      </c>
      <c r="D229" s="83" t="s">
        <v>333</v>
      </c>
      <c r="E229" s="83" t="s">
        <v>319</v>
      </c>
      <c r="F229" s="84" t="s">
        <v>334</v>
      </c>
      <c r="G229" s="90" t="s">
        <v>320</v>
      </c>
      <c r="H229" s="96">
        <f t="shared" si="7"/>
        <v>11</v>
      </c>
      <c r="I229">
        <f t="shared" si="8"/>
        <v>4564442</v>
      </c>
    </row>
    <row r="230" spans="1:9" x14ac:dyDescent="0.25">
      <c r="A230" s="87">
        <v>42</v>
      </c>
      <c r="B230" s="79">
        <v>45645</v>
      </c>
      <c r="C230" s="80" t="s">
        <v>314</v>
      </c>
      <c r="D230" s="80" t="s">
        <v>333</v>
      </c>
      <c r="E230" s="80" t="s">
        <v>319</v>
      </c>
      <c r="F230" s="81" t="s">
        <v>334</v>
      </c>
      <c r="G230" s="88" t="s">
        <v>320</v>
      </c>
      <c r="H230" s="96">
        <f t="shared" si="7"/>
        <v>11</v>
      </c>
      <c r="I230">
        <f t="shared" si="8"/>
        <v>4564542</v>
      </c>
    </row>
    <row r="231" spans="1:9" x14ac:dyDescent="0.25">
      <c r="A231" s="89">
        <v>42</v>
      </c>
      <c r="B231" s="82">
        <v>45646</v>
      </c>
      <c r="C231" s="83" t="s">
        <v>315</v>
      </c>
      <c r="D231" s="83" t="s">
        <v>333</v>
      </c>
      <c r="E231" s="83" t="s">
        <v>319</v>
      </c>
      <c r="F231" s="84" t="s">
        <v>334</v>
      </c>
      <c r="G231" s="90" t="s">
        <v>320</v>
      </c>
      <c r="H231" s="96">
        <f t="shared" si="7"/>
        <v>11</v>
      </c>
      <c r="I231">
        <f t="shared" si="8"/>
        <v>4564642</v>
      </c>
    </row>
    <row r="232" spans="1:9" x14ac:dyDescent="0.25">
      <c r="A232" s="87">
        <v>42</v>
      </c>
      <c r="B232" s="79">
        <v>45647</v>
      </c>
      <c r="C232" s="80" t="s">
        <v>316</v>
      </c>
      <c r="D232" s="80" t="s">
        <v>333</v>
      </c>
      <c r="E232" s="80" t="s">
        <v>323</v>
      </c>
      <c r="F232" s="81" t="s">
        <v>334</v>
      </c>
      <c r="G232" s="88" t="s">
        <v>320</v>
      </c>
      <c r="H232" s="96">
        <f t="shared" si="7"/>
        <v>12</v>
      </c>
      <c r="I232">
        <f t="shared" si="8"/>
        <v>4564742</v>
      </c>
    </row>
    <row r="233" spans="1:9" x14ac:dyDescent="0.25">
      <c r="A233" s="89">
        <v>42</v>
      </c>
      <c r="B233" s="82">
        <v>45648</v>
      </c>
      <c r="C233" s="83" t="s">
        <v>310</v>
      </c>
      <c r="D233" s="83" t="s">
        <v>333</v>
      </c>
      <c r="E233" s="83" t="s">
        <v>324</v>
      </c>
      <c r="F233" s="84" t="s">
        <v>334</v>
      </c>
      <c r="G233" s="90" t="s">
        <v>318</v>
      </c>
      <c r="H233" s="96">
        <f t="shared" si="7"/>
        <v>7</v>
      </c>
      <c r="I233">
        <f t="shared" si="8"/>
        <v>4564842</v>
      </c>
    </row>
    <row r="234" spans="1:9" x14ac:dyDescent="0.25">
      <c r="A234" s="87">
        <v>42</v>
      </c>
      <c r="B234" s="79">
        <v>45649</v>
      </c>
      <c r="C234" s="80" t="s">
        <v>311</v>
      </c>
      <c r="D234" s="80" t="s">
        <v>333</v>
      </c>
      <c r="E234" s="80" t="s">
        <v>319</v>
      </c>
      <c r="F234" s="81" t="s">
        <v>334</v>
      </c>
      <c r="G234" s="88" t="s">
        <v>320</v>
      </c>
      <c r="H234" s="96">
        <f t="shared" si="7"/>
        <v>11</v>
      </c>
      <c r="I234">
        <f t="shared" si="8"/>
        <v>4564942</v>
      </c>
    </row>
    <row r="235" spans="1:9" x14ac:dyDescent="0.25">
      <c r="A235" s="89">
        <v>42</v>
      </c>
      <c r="B235" s="82">
        <v>45650</v>
      </c>
      <c r="C235" s="83" t="s">
        <v>312</v>
      </c>
      <c r="D235" s="83" t="s">
        <v>333</v>
      </c>
      <c r="E235" s="83" t="s">
        <v>322</v>
      </c>
      <c r="F235" s="84" t="s">
        <v>334</v>
      </c>
      <c r="G235" s="90" t="s">
        <v>318</v>
      </c>
      <c r="H235" s="96">
        <f t="shared" si="7"/>
        <v>10</v>
      </c>
      <c r="I235">
        <f t="shared" si="8"/>
        <v>4565042</v>
      </c>
    </row>
    <row r="236" spans="1:9" x14ac:dyDescent="0.25">
      <c r="A236" s="87">
        <v>42</v>
      </c>
      <c r="B236" s="79">
        <v>45651</v>
      </c>
      <c r="C236" s="80" t="s">
        <v>313</v>
      </c>
      <c r="D236" s="80" t="s">
        <v>333</v>
      </c>
      <c r="E236" s="80" t="s">
        <v>321</v>
      </c>
      <c r="F236" s="81" t="s">
        <v>334</v>
      </c>
      <c r="G236" s="88" t="s">
        <v>321</v>
      </c>
      <c r="H236" s="96" t="str">
        <f t="shared" si="7"/>
        <v/>
      </c>
      <c r="I236">
        <f t="shared" si="8"/>
        <v>4565142</v>
      </c>
    </row>
    <row r="237" spans="1:9" x14ac:dyDescent="0.25">
      <c r="A237" s="89">
        <v>42</v>
      </c>
      <c r="B237" s="82">
        <v>45652</v>
      </c>
      <c r="C237" s="83" t="s">
        <v>314</v>
      </c>
      <c r="D237" s="83" t="s">
        <v>333</v>
      </c>
      <c r="E237" s="83" t="s">
        <v>319</v>
      </c>
      <c r="F237" s="84" t="s">
        <v>334</v>
      </c>
      <c r="G237" s="90" t="s">
        <v>320</v>
      </c>
      <c r="H237" s="96">
        <f t="shared" si="7"/>
        <v>11</v>
      </c>
      <c r="I237">
        <f t="shared" si="8"/>
        <v>4565242</v>
      </c>
    </row>
    <row r="238" spans="1:9" x14ac:dyDescent="0.25">
      <c r="A238" s="87">
        <v>42</v>
      </c>
      <c r="B238" s="79">
        <v>45653</v>
      </c>
      <c r="C238" s="80" t="s">
        <v>315</v>
      </c>
      <c r="D238" s="80" t="s">
        <v>333</v>
      </c>
      <c r="E238" s="80" t="s">
        <v>319</v>
      </c>
      <c r="F238" s="81" t="s">
        <v>334</v>
      </c>
      <c r="G238" s="88" t="s">
        <v>320</v>
      </c>
      <c r="H238" s="96">
        <f t="shared" si="7"/>
        <v>11</v>
      </c>
      <c r="I238">
        <f t="shared" si="8"/>
        <v>4565342</v>
      </c>
    </row>
    <row r="239" spans="1:9" x14ac:dyDescent="0.25">
      <c r="A239" s="89">
        <v>42</v>
      </c>
      <c r="B239" s="82">
        <v>45654</v>
      </c>
      <c r="C239" s="83" t="s">
        <v>316</v>
      </c>
      <c r="D239" s="83" t="s">
        <v>333</v>
      </c>
      <c r="E239" s="83" t="s">
        <v>319</v>
      </c>
      <c r="F239" s="84" t="s">
        <v>334</v>
      </c>
      <c r="G239" s="90" t="s">
        <v>320</v>
      </c>
      <c r="H239" s="96">
        <f t="shared" si="7"/>
        <v>11</v>
      </c>
      <c r="I239">
        <f t="shared" si="8"/>
        <v>4565442</v>
      </c>
    </row>
    <row r="240" spans="1:9" x14ac:dyDescent="0.25">
      <c r="A240" s="87">
        <v>42</v>
      </c>
      <c r="B240" s="79">
        <v>45655</v>
      </c>
      <c r="C240" s="80" t="s">
        <v>310</v>
      </c>
      <c r="D240" s="80" t="s">
        <v>333</v>
      </c>
      <c r="E240" s="80" t="s">
        <v>317</v>
      </c>
      <c r="F240" s="81" t="s">
        <v>334</v>
      </c>
      <c r="G240" s="88" t="s">
        <v>318</v>
      </c>
      <c r="H240" s="96">
        <f t="shared" si="7"/>
        <v>6</v>
      </c>
      <c r="I240">
        <f t="shared" si="8"/>
        <v>4565542</v>
      </c>
    </row>
    <row r="241" spans="1:9" x14ac:dyDescent="0.25">
      <c r="A241" s="89">
        <v>42</v>
      </c>
      <c r="B241" s="82">
        <v>45656</v>
      </c>
      <c r="C241" s="83" t="s">
        <v>311</v>
      </c>
      <c r="D241" s="83" t="s">
        <v>333</v>
      </c>
      <c r="E241" s="83" t="s">
        <v>319</v>
      </c>
      <c r="F241" s="84" t="s">
        <v>334</v>
      </c>
      <c r="G241" s="90" t="s">
        <v>320</v>
      </c>
      <c r="H241" s="96">
        <f t="shared" si="7"/>
        <v>11</v>
      </c>
      <c r="I241">
        <f t="shared" si="8"/>
        <v>4565642</v>
      </c>
    </row>
    <row r="242" spans="1:9" x14ac:dyDescent="0.25">
      <c r="A242" s="87">
        <v>42</v>
      </c>
      <c r="B242" s="79">
        <v>45657</v>
      </c>
      <c r="C242" s="80" t="s">
        <v>312</v>
      </c>
      <c r="D242" s="80" t="s">
        <v>333</v>
      </c>
      <c r="E242" s="80" t="s">
        <v>319</v>
      </c>
      <c r="F242" s="81" t="s">
        <v>334</v>
      </c>
      <c r="G242" s="88" t="s">
        <v>318</v>
      </c>
      <c r="H242" s="96">
        <f t="shared" si="7"/>
        <v>8</v>
      </c>
      <c r="I242">
        <f t="shared" si="8"/>
        <v>4565742</v>
      </c>
    </row>
    <row r="243" spans="1:9" x14ac:dyDescent="0.25">
      <c r="A243" s="89">
        <v>42</v>
      </c>
      <c r="B243" s="82">
        <v>45658</v>
      </c>
      <c r="C243" s="83" t="s">
        <v>313</v>
      </c>
      <c r="D243" s="83" t="s">
        <v>333</v>
      </c>
      <c r="E243" s="83" t="s">
        <v>319</v>
      </c>
      <c r="F243" s="84" t="s">
        <v>334</v>
      </c>
      <c r="G243" s="90" t="s">
        <v>318</v>
      </c>
      <c r="H243" s="96">
        <f t="shared" si="7"/>
        <v>8</v>
      </c>
      <c r="I243">
        <f t="shared" si="8"/>
        <v>4565842</v>
      </c>
    </row>
    <row r="244" spans="1:9" x14ac:dyDescent="0.25">
      <c r="A244" s="87">
        <v>42</v>
      </c>
      <c r="B244" s="79">
        <v>45659</v>
      </c>
      <c r="C244" s="80" t="s">
        <v>314</v>
      </c>
      <c r="D244" s="80" t="s">
        <v>333</v>
      </c>
      <c r="E244" s="80" t="s">
        <v>319</v>
      </c>
      <c r="F244" s="81" t="s">
        <v>334</v>
      </c>
      <c r="G244" s="88" t="s">
        <v>320</v>
      </c>
      <c r="H244" s="96">
        <f t="shared" si="7"/>
        <v>11</v>
      </c>
      <c r="I244">
        <f t="shared" si="8"/>
        <v>4565942</v>
      </c>
    </row>
    <row r="245" spans="1:9" x14ac:dyDescent="0.25">
      <c r="A245" s="89">
        <v>42</v>
      </c>
      <c r="B245" s="82">
        <v>45660</v>
      </c>
      <c r="C245" s="83" t="s">
        <v>315</v>
      </c>
      <c r="D245" s="83" t="s">
        <v>333</v>
      </c>
      <c r="E245" s="83" t="s">
        <v>319</v>
      </c>
      <c r="F245" s="84" t="s">
        <v>334</v>
      </c>
      <c r="G245" s="90" t="s">
        <v>320</v>
      </c>
      <c r="H245" s="96">
        <f t="shared" si="7"/>
        <v>11</v>
      </c>
      <c r="I245">
        <f t="shared" si="8"/>
        <v>4566042</v>
      </c>
    </row>
    <row r="246" spans="1:9" x14ac:dyDescent="0.25">
      <c r="A246" s="87">
        <v>42</v>
      </c>
      <c r="B246" s="79">
        <v>45661</v>
      </c>
      <c r="C246" s="80" t="s">
        <v>316</v>
      </c>
      <c r="D246" s="80" t="s">
        <v>333</v>
      </c>
      <c r="E246" s="80" t="s">
        <v>319</v>
      </c>
      <c r="F246" s="81" t="s">
        <v>334</v>
      </c>
      <c r="G246" s="88" t="s">
        <v>320</v>
      </c>
      <c r="H246" s="96">
        <f t="shared" si="7"/>
        <v>11</v>
      </c>
      <c r="I246">
        <f t="shared" si="8"/>
        <v>4566142</v>
      </c>
    </row>
    <row r="247" spans="1:9" x14ac:dyDescent="0.25">
      <c r="A247" s="89">
        <v>72</v>
      </c>
      <c r="B247" s="82">
        <v>45613</v>
      </c>
      <c r="C247" s="83" t="s">
        <v>310</v>
      </c>
      <c r="D247" s="83" t="s">
        <v>333</v>
      </c>
      <c r="E247" s="83" t="s">
        <v>317</v>
      </c>
      <c r="F247" s="84" t="s">
        <v>334</v>
      </c>
      <c r="G247" s="90" t="s">
        <v>318</v>
      </c>
      <c r="H247" s="96">
        <f t="shared" si="7"/>
        <v>6</v>
      </c>
      <c r="I247">
        <f t="shared" si="8"/>
        <v>4561372</v>
      </c>
    </row>
    <row r="248" spans="1:9" x14ac:dyDescent="0.25">
      <c r="A248" s="87">
        <v>72</v>
      </c>
      <c r="B248" s="79">
        <v>45614</v>
      </c>
      <c r="C248" s="80" t="s">
        <v>311</v>
      </c>
      <c r="D248" s="80" t="s">
        <v>333</v>
      </c>
      <c r="E248" s="80" t="s">
        <v>324</v>
      </c>
      <c r="F248" s="81" t="s">
        <v>334</v>
      </c>
      <c r="G248" s="88" t="s">
        <v>325</v>
      </c>
      <c r="H248" s="96">
        <f t="shared" si="7"/>
        <v>9</v>
      </c>
      <c r="I248">
        <f t="shared" si="8"/>
        <v>4561472</v>
      </c>
    </row>
    <row r="249" spans="1:9" x14ac:dyDescent="0.25">
      <c r="A249" s="89">
        <v>72</v>
      </c>
      <c r="B249" s="82">
        <v>45615</v>
      </c>
      <c r="C249" s="83" t="s">
        <v>312</v>
      </c>
      <c r="D249" s="83" t="s">
        <v>333</v>
      </c>
      <c r="E249" s="83" t="s">
        <v>324</v>
      </c>
      <c r="F249" s="84" t="s">
        <v>334</v>
      </c>
      <c r="G249" s="90" t="s">
        <v>325</v>
      </c>
      <c r="H249" s="96">
        <f t="shared" si="7"/>
        <v>9</v>
      </c>
      <c r="I249">
        <f t="shared" si="8"/>
        <v>4561572</v>
      </c>
    </row>
    <row r="250" spans="1:9" x14ac:dyDescent="0.25">
      <c r="A250" s="87">
        <v>72</v>
      </c>
      <c r="B250" s="79">
        <v>45616</v>
      </c>
      <c r="C250" s="80" t="s">
        <v>313</v>
      </c>
      <c r="D250" s="80" t="s">
        <v>333</v>
      </c>
      <c r="E250" s="80" t="s">
        <v>324</v>
      </c>
      <c r="F250" s="81" t="s">
        <v>334</v>
      </c>
      <c r="G250" s="88" t="s">
        <v>325</v>
      </c>
      <c r="H250" s="96">
        <f t="shared" si="7"/>
        <v>9</v>
      </c>
      <c r="I250">
        <f t="shared" si="8"/>
        <v>4561672</v>
      </c>
    </row>
    <row r="251" spans="1:9" x14ac:dyDescent="0.25">
      <c r="A251" s="89">
        <v>72</v>
      </c>
      <c r="B251" s="82">
        <v>45617</v>
      </c>
      <c r="C251" s="83" t="s">
        <v>314</v>
      </c>
      <c r="D251" s="83" t="s">
        <v>333</v>
      </c>
      <c r="E251" s="83" t="s">
        <v>324</v>
      </c>
      <c r="F251" s="84" t="s">
        <v>334</v>
      </c>
      <c r="G251" s="90" t="s">
        <v>325</v>
      </c>
      <c r="H251" s="96">
        <f t="shared" si="7"/>
        <v>9</v>
      </c>
      <c r="I251">
        <f t="shared" si="8"/>
        <v>4561772</v>
      </c>
    </row>
    <row r="252" spans="1:9" x14ac:dyDescent="0.25">
      <c r="A252" s="87">
        <v>72</v>
      </c>
      <c r="B252" s="79">
        <v>45618</v>
      </c>
      <c r="C252" s="80" t="s">
        <v>315</v>
      </c>
      <c r="D252" s="80" t="s">
        <v>333</v>
      </c>
      <c r="E252" s="80" t="s">
        <v>324</v>
      </c>
      <c r="F252" s="81" t="s">
        <v>334</v>
      </c>
      <c r="G252" s="88" t="s">
        <v>325</v>
      </c>
      <c r="H252" s="96">
        <f t="shared" si="7"/>
        <v>9</v>
      </c>
      <c r="I252">
        <f t="shared" si="8"/>
        <v>4561872</v>
      </c>
    </row>
    <row r="253" spans="1:9" x14ac:dyDescent="0.25">
      <c r="A253" s="89">
        <v>72</v>
      </c>
      <c r="B253" s="82">
        <v>45619</v>
      </c>
      <c r="C253" s="83" t="s">
        <v>316</v>
      </c>
      <c r="D253" s="83" t="s">
        <v>333</v>
      </c>
      <c r="E253" s="83" t="s">
        <v>324</v>
      </c>
      <c r="F253" s="84" t="s">
        <v>334</v>
      </c>
      <c r="G253" s="90" t="s">
        <v>325</v>
      </c>
      <c r="H253" s="96">
        <f t="shared" si="7"/>
        <v>9</v>
      </c>
      <c r="I253">
        <f t="shared" si="8"/>
        <v>4561972</v>
      </c>
    </row>
    <row r="254" spans="1:9" x14ac:dyDescent="0.25">
      <c r="A254" s="87">
        <v>72</v>
      </c>
      <c r="B254" s="79">
        <v>45620</v>
      </c>
      <c r="C254" s="80" t="s">
        <v>310</v>
      </c>
      <c r="D254" s="80" t="s">
        <v>333</v>
      </c>
      <c r="E254" s="80" t="s">
        <v>317</v>
      </c>
      <c r="F254" s="81" t="s">
        <v>334</v>
      </c>
      <c r="G254" s="88" t="s">
        <v>318</v>
      </c>
      <c r="H254" s="96">
        <f t="shared" si="7"/>
        <v>6</v>
      </c>
      <c r="I254">
        <f t="shared" si="8"/>
        <v>4562072</v>
      </c>
    </row>
    <row r="255" spans="1:9" x14ac:dyDescent="0.25">
      <c r="A255" s="89">
        <v>72</v>
      </c>
      <c r="B255" s="82">
        <v>45621</v>
      </c>
      <c r="C255" s="83" t="s">
        <v>311</v>
      </c>
      <c r="D255" s="83" t="s">
        <v>333</v>
      </c>
      <c r="E255" s="83" t="s">
        <v>324</v>
      </c>
      <c r="F255" s="84" t="s">
        <v>334</v>
      </c>
      <c r="G255" s="90" t="s">
        <v>325</v>
      </c>
      <c r="H255" s="96">
        <f t="shared" si="7"/>
        <v>9</v>
      </c>
      <c r="I255">
        <f t="shared" si="8"/>
        <v>4562172</v>
      </c>
    </row>
    <row r="256" spans="1:9" x14ac:dyDescent="0.25">
      <c r="A256" s="87">
        <v>72</v>
      </c>
      <c r="B256" s="79">
        <v>45622</v>
      </c>
      <c r="C256" s="80" t="s">
        <v>312</v>
      </c>
      <c r="D256" s="80" t="s">
        <v>333</v>
      </c>
      <c r="E256" s="80" t="s">
        <v>324</v>
      </c>
      <c r="F256" s="81" t="s">
        <v>334</v>
      </c>
      <c r="G256" s="88" t="s">
        <v>325</v>
      </c>
      <c r="H256" s="96">
        <f t="shared" si="7"/>
        <v>9</v>
      </c>
      <c r="I256">
        <f t="shared" si="8"/>
        <v>4562272</v>
      </c>
    </row>
    <row r="257" spans="1:9" x14ac:dyDescent="0.25">
      <c r="A257" s="89">
        <v>72</v>
      </c>
      <c r="B257" s="82">
        <v>45623</v>
      </c>
      <c r="C257" s="83" t="s">
        <v>313</v>
      </c>
      <c r="D257" s="83" t="s">
        <v>333</v>
      </c>
      <c r="E257" s="83" t="s">
        <v>324</v>
      </c>
      <c r="F257" s="84" t="s">
        <v>334</v>
      </c>
      <c r="G257" s="90" t="s">
        <v>325</v>
      </c>
      <c r="H257" s="96">
        <f t="shared" si="7"/>
        <v>9</v>
      </c>
      <c r="I257">
        <f t="shared" si="8"/>
        <v>4562372</v>
      </c>
    </row>
    <row r="258" spans="1:9" x14ac:dyDescent="0.25">
      <c r="A258" s="87">
        <v>72</v>
      </c>
      <c r="B258" s="79">
        <v>45624</v>
      </c>
      <c r="C258" s="80" t="s">
        <v>314</v>
      </c>
      <c r="D258" s="80" t="s">
        <v>333</v>
      </c>
      <c r="E258" s="80" t="s">
        <v>321</v>
      </c>
      <c r="F258" s="81" t="s">
        <v>334</v>
      </c>
      <c r="G258" s="88" t="s">
        <v>321</v>
      </c>
      <c r="H258" s="96" t="str">
        <f t="shared" si="7"/>
        <v/>
      </c>
      <c r="I258">
        <f t="shared" si="8"/>
        <v>4562472</v>
      </c>
    </row>
    <row r="259" spans="1:9" x14ac:dyDescent="0.25">
      <c r="A259" s="89">
        <v>72</v>
      </c>
      <c r="B259" s="82">
        <v>45625</v>
      </c>
      <c r="C259" s="83" t="s">
        <v>315</v>
      </c>
      <c r="D259" s="83" t="s">
        <v>333</v>
      </c>
      <c r="E259" s="83" t="s">
        <v>326</v>
      </c>
      <c r="F259" s="84" t="s">
        <v>334</v>
      </c>
      <c r="G259" s="90" t="s">
        <v>320</v>
      </c>
      <c r="H259" s="96">
        <f t="shared" ref="H259:H322" si="9">IF(ISERROR(INT((G259-E259)*24)),"",(INT((G259-E259)*24)))</f>
        <v>14</v>
      </c>
      <c r="I259">
        <f t="shared" ref="I259:I322" si="10">VALUE(CONCATENATE(B259,A259))</f>
        <v>4562572</v>
      </c>
    </row>
    <row r="260" spans="1:9" x14ac:dyDescent="0.25">
      <c r="A260" s="87">
        <v>72</v>
      </c>
      <c r="B260" s="79">
        <v>45626</v>
      </c>
      <c r="C260" s="80" t="s">
        <v>316</v>
      </c>
      <c r="D260" s="80" t="s">
        <v>333</v>
      </c>
      <c r="E260" s="80" t="s">
        <v>319</v>
      </c>
      <c r="F260" s="81" t="s">
        <v>334</v>
      </c>
      <c r="G260" s="88" t="s">
        <v>325</v>
      </c>
      <c r="H260" s="96">
        <f t="shared" si="9"/>
        <v>10</v>
      </c>
      <c r="I260">
        <f t="shared" si="10"/>
        <v>4562672</v>
      </c>
    </row>
    <row r="261" spans="1:9" x14ac:dyDescent="0.25">
      <c r="A261" s="89">
        <v>72</v>
      </c>
      <c r="B261" s="82">
        <v>45627</v>
      </c>
      <c r="C261" s="83" t="s">
        <v>310</v>
      </c>
      <c r="D261" s="83" t="s">
        <v>333</v>
      </c>
      <c r="E261" s="83" t="s">
        <v>317</v>
      </c>
      <c r="F261" s="84" t="s">
        <v>334</v>
      </c>
      <c r="G261" s="90" t="s">
        <v>318</v>
      </c>
      <c r="H261" s="96">
        <f t="shared" si="9"/>
        <v>6</v>
      </c>
      <c r="I261">
        <f t="shared" si="10"/>
        <v>4562772</v>
      </c>
    </row>
    <row r="262" spans="1:9" x14ac:dyDescent="0.25">
      <c r="A262" s="87">
        <v>72</v>
      </c>
      <c r="B262" s="79">
        <v>45628</v>
      </c>
      <c r="C262" s="80" t="s">
        <v>311</v>
      </c>
      <c r="D262" s="80" t="s">
        <v>333</v>
      </c>
      <c r="E262" s="80" t="s">
        <v>319</v>
      </c>
      <c r="F262" s="81" t="s">
        <v>334</v>
      </c>
      <c r="G262" s="88" t="s">
        <v>325</v>
      </c>
      <c r="H262" s="96">
        <f t="shared" si="9"/>
        <v>10</v>
      </c>
      <c r="I262">
        <f t="shared" si="10"/>
        <v>4562872</v>
      </c>
    </row>
    <row r="263" spans="1:9" x14ac:dyDescent="0.25">
      <c r="A263" s="89">
        <v>72</v>
      </c>
      <c r="B263" s="82">
        <v>45629</v>
      </c>
      <c r="C263" s="83" t="s">
        <v>312</v>
      </c>
      <c r="D263" s="83" t="s">
        <v>333</v>
      </c>
      <c r="E263" s="83" t="s">
        <v>319</v>
      </c>
      <c r="F263" s="84" t="s">
        <v>334</v>
      </c>
      <c r="G263" s="90" t="s">
        <v>325</v>
      </c>
      <c r="H263" s="96">
        <f t="shared" si="9"/>
        <v>10</v>
      </c>
      <c r="I263">
        <f t="shared" si="10"/>
        <v>4562972</v>
      </c>
    </row>
    <row r="264" spans="1:9" x14ac:dyDescent="0.25">
      <c r="A264" s="87">
        <v>72</v>
      </c>
      <c r="B264" s="79">
        <v>45630</v>
      </c>
      <c r="C264" s="80" t="s">
        <v>313</v>
      </c>
      <c r="D264" s="80" t="s">
        <v>333</v>
      </c>
      <c r="E264" s="80" t="s">
        <v>319</v>
      </c>
      <c r="F264" s="81" t="s">
        <v>334</v>
      </c>
      <c r="G264" s="88" t="s">
        <v>325</v>
      </c>
      <c r="H264" s="96">
        <f t="shared" si="9"/>
        <v>10</v>
      </c>
      <c r="I264">
        <f t="shared" si="10"/>
        <v>4563072</v>
      </c>
    </row>
    <row r="265" spans="1:9" x14ac:dyDescent="0.25">
      <c r="A265" s="89">
        <v>72</v>
      </c>
      <c r="B265" s="82">
        <v>45631</v>
      </c>
      <c r="C265" s="83" t="s">
        <v>314</v>
      </c>
      <c r="D265" s="83" t="s">
        <v>333</v>
      </c>
      <c r="E265" s="83" t="s">
        <v>319</v>
      </c>
      <c r="F265" s="84" t="s">
        <v>334</v>
      </c>
      <c r="G265" s="90" t="s">
        <v>325</v>
      </c>
      <c r="H265" s="96">
        <f t="shared" si="9"/>
        <v>10</v>
      </c>
      <c r="I265">
        <f t="shared" si="10"/>
        <v>4563172</v>
      </c>
    </row>
    <row r="266" spans="1:9" x14ac:dyDescent="0.25">
      <c r="A266" s="87">
        <v>72</v>
      </c>
      <c r="B266" s="79">
        <v>45632</v>
      </c>
      <c r="C266" s="80" t="s">
        <v>315</v>
      </c>
      <c r="D266" s="80" t="s">
        <v>333</v>
      </c>
      <c r="E266" s="80" t="s">
        <v>319</v>
      </c>
      <c r="F266" s="81" t="s">
        <v>334</v>
      </c>
      <c r="G266" s="88" t="s">
        <v>325</v>
      </c>
      <c r="H266" s="96">
        <f t="shared" si="9"/>
        <v>10</v>
      </c>
      <c r="I266">
        <f t="shared" si="10"/>
        <v>4563272</v>
      </c>
    </row>
    <row r="267" spans="1:9" x14ac:dyDescent="0.25">
      <c r="A267" s="89">
        <v>72</v>
      </c>
      <c r="B267" s="82">
        <v>45633</v>
      </c>
      <c r="C267" s="83" t="s">
        <v>316</v>
      </c>
      <c r="D267" s="83" t="s">
        <v>333</v>
      </c>
      <c r="E267" s="83" t="s">
        <v>319</v>
      </c>
      <c r="F267" s="84" t="s">
        <v>334</v>
      </c>
      <c r="G267" s="90" t="s">
        <v>325</v>
      </c>
      <c r="H267" s="96">
        <f t="shared" si="9"/>
        <v>10</v>
      </c>
      <c r="I267">
        <f t="shared" si="10"/>
        <v>4563372</v>
      </c>
    </row>
    <row r="268" spans="1:9" x14ac:dyDescent="0.25">
      <c r="A268" s="87">
        <v>72</v>
      </c>
      <c r="B268" s="79">
        <v>45634</v>
      </c>
      <c r="C268" s="80" t="s">
        <v>310</v>
      </c>
      <c r="D268" s="80" t="s">
        <v>333</v>
      </c>
      <c r="E268" s="80" t="s">
        <v>324</v>
      </c>
      <c r="F268" s="81" t="s">
        <v>334</v>
      </c>
      <c r="G268" s="88" t="s">
        <v>327</v>
      </c>
      <c r="H268" s="96">
        <f t="shared" si="9"/>
        <v>8</v>
      </c>
      <c r="I268">
        <f t="shared" si="10"/>
        <v>4563472</v>
      </c>
    </row>
    <row r="269" spans="1:9" x14ac:dyDescent="0.25">
      <c r="A269" s="89">
        <v>72</v>
      </c>
      <c r="B269" s="82">
        <v>45635</v>
      </c>
      <c r="C269" s="83" t="s">
        <v>311</v>
      </c>
      <c r="D269" s="83" t="s">
        <v>333</v>
      </c>
      <c r="E269" s="83" t="s">
        <v>319</v>
      </c>
      <c r="F269" s="84" t="s">
        <v>334</v>
      </c>
      <c r="G269" s="90" t="s">
        <v>325</v>
      </c>
      <c r="H269" s="96">
        <f t="shared" si="9"/>
        <v>10</v>
      </c>
      <c r="I269">
        <f t="shared" si="10"/>
        <v>4563572</v>
      </c>
    </row>
    <row r="270" spans="1:9" x14ac:dyDescent="0.25">
      <c r="A270" s="87">
        <v>72</v>
      </c>
      <c r="B270" s="79">
        <v>45636</v>
      </c>
      <c r="C270" s="80" t="s">
        <v>312</v>
      </c>
      <c r="D270" s="80" t="s">
        <v>333</v>
      </c>
      <c r="E270" s="80" t="s">
        <v>319</v>
      </c>
      <c r="F270" s="81" t="s">
        <v>334</v>
      </c>
      <c r="G270" s="88" t="s">
        <v>325</v>
      </c>
      <c r="H270" s="96">
        <f t="shared" si="9"/>
        <v>10</v>
      </c>
      <c r="I270">
        <f t="shared" si="10"/>
        <v>4563672</v>
      </c>
    </row>
    <row r="271" spans="1:9" x14ac:dyDescent="0.25">
      <c r="A271" s="89">
        <v>72</v>
      </c>
      <c r="B271" s="82">
        <v>45637</v>
      </c>
      <c r="C271" s="83" t="s">
        <v>313</v>
      </c>
      <c r="D271" s="83" t="s">
        <v>333</v>
      </c>
      <c r="E271" s="83" t="s">
        <v>319</v>
      </c>
      <c r="F271" s="84" t="s">
        <v>334</v>
      </c>
      <c r="G271" s="90" t="s">
        <v>325</v>
      </c>
      <c r="H271" s="96">
        <f t="shared" si="9"/>
        <v>10</v>
      </c>
      <c r="I271">
        <f t="shared" si="10"/>
        <v>4563772</v>
      </c>
    </row>
    <row r="272" spans="1:9" x14ac:dyDescent="0.25">
      <c r="A272" s="87">
        <v>72</v>
      </c>
      <c r="B272" s="79">
        <v>45638</v>
      </c>
      <c r="C272" s="80" t="s">
        <v>314</v>
      </c>
      <c r="D272" s="80" t="s">
        <v>333</v>
      </c>
      <c r="E272" s="80" t="s">
        <v>319</v>
      </c>
      <c r="F272" s="81" t="s">
        <v>334</v>
      </c>
      <c r="G272" s="88" t="s">
        <v>325</v>
      </c>
      <c r="H272" s="96">
        <f t="shared" si="9"/>
        <v>10</v>
      </c>
      <c r="I272">
        <f t="shared" si="10"/>
        <v>4563872</v>
      </c>
    </row>
    <row r="273" spans="1:9" x14ac:dyDescent="0.25">
      <c r="A273" s="89">
        <v>72</v>
      </c>
      <c r="B273" s="82">
        <v>45639</v>
      </c>
      <c r="C273" s="83" t="s">
        <v>315</v>
      </c>
      <c r="D273" s="83" t="s">
        <v>333</v>
      </c>
      <c r="E273" s="83" t="s">
        <v>319</v>
      </c>
      <c r="F273" s="84" t="s">
        <v>334</v>
      </c>
      <c r="G273" s="90" t="s">
        <v>325</v>
      </c>
      <c r="H273" s="96">
        <f t="shared" si="9"/>
        <v>10</v>
      </c>
      <c r="I273">
        <f t="shared" si="10"/>
        <v>4563972</v>
      </c>
    </row>
    <row r="274" spans="1:9" x14ac:dyDescent="0.25">
      <c r="A274" s="87">
        <v>72</v>
      </c>
      <c r="B274" s="79">
        <v>45640</v>
      </c>
      <c r="C274" s="80" t="s">
        <v>316</v>
      </c>
      <c r="D274" s="80" t="s">
        <v>333</v>
      </c>
      <c r="E274" s="80" t="s">
        <v>323</v>
      </c>
      <c r="F274" s="81" t="s">
        <v>334</v>
      </c>
      <c r="G274" s="88" t="s">
        <v>325</v>
      </c>
      <c r="H274" s="96">
        <f t="shared" si="9"/>
        <v>11</v>
      </c>
      <c r="I274">
        <f t="shared" si="10"/>
        <v>4564072</v>
      </c>
    </row>
    <row r="275" spans="1:9" x14ac:dyDescent="0.25">
      <c r="A275" s="89">
        <v>72</v>
      </c>
      <c r="B275" s="82">
        <v>45641</v>
      </c>
      <c r="C275" s="83" t="s">
        <v>310</v>
      </c>
      <c r="D275" s="83" t="s">
        <v>333</v>
      </c>
      <c r="E275" s="83" t="s">
        <v>324</v>
      </c>
      <c r="F275" s="84" t="s">
        <v>334</v>
      </c>
      <c r="G275" s="90" t="s">
        <v>327</v>
      </c>
      <c r="H275" s="96">
        <f t="shared" si="9"/>
        <v>8</v>
      </c>
      <c r="I275">
        <f t="shared" si="10"/>
        <v>4564172</v>
      </c>
    </row>
    <row r="276" spans="1:9" x14ac:dyDescent="0.25">
      <c r="A276" s="87">
        <v>72</v>
      </c>
      <c r="B276" s="79">
        <v>45642</v>
      </c>
      <c r="C276" s="80" t="s">
        <v>311</v>
      </c>
      <c r="D276" s="80" t="s">
        <v>333</v>
      </c>
      <c r="E276" s="80" t="s">
        <v>323</v>
      </c>
      <c r="F276" s="81" t="s">
        <v>334</v>
      </c>
      <c r="G276" s="88" t="s">
        <v>320</v>
      </c>
      <c r="H276" s="96">
        <f t="shared" si="9"/>
        <v>12</v>
      </c>
      <c r="I276">
        <f t="shared" si="10"/>
        <v>4564272</v>
      </c>
    </row>
    <row r="277" spans="1:9" x14ac:dyDescent="0.25">
      <c r="A277" s="89">
        <v>72</v>
      </c>
      <c r="B277" s="82">
        <v>45643</v>
      </c>
      <c r="C277" s="83" t="s">
        <v>312</v>
      </c>
      <c r="D277" s="83" t="s">
        <v>333</v>
      </c>
      <c r="E277" s="83" t="s">
        <v>323</v>
      </c>
      <c r="F277" s="84" t="s">
        <v>334</v>
      </c>
      <c r="G277" s="90" t="s">
        <v>320</v>
      </c>
      <c r="H277" s="96">
        <f t="shared" si="9"/>
        <v>12</v>
      </c>
      <c r="I277">
        <f t="shared" si="10"/>
        <v>4564372</v>
      </c>
    </row>
    <row r="278" spans="1:9" x14ac:dyDescent="0.25">
      <c r="A278" s="87">
        <v>72</v>
      </c>
      <c r="B278" s="79">
        <v>45644</v>
      </c>
      <c r="C278" s="80" t="s">
        <v>313</v>
      </c>
      <c r="D278" s="80" t="s">
        <v>333</v>
      </c>
      <c r="E278" s="80" t="s">
        <v>323</v>
      </c>
      <c r="F278" s="81" t="s">
        <v>334</v>
      </c>
      <c r="G278" s="88" t="s">
        <v>320</v>
      </c>
      <c r="H278" s="96">
        <f t="shared" si="9"/>
        <v>12</v>
      </c>
      <c r="I278">
        <f t="shared" si="10"/>
        <v>4564472</v>
      </c>
    </row>
    <row r="279" spans="1:9" x14ac:dyDescent="0.25">
      <c r="A279" s="89">
        <v>72</v>
      </c>
      <c r="B279" s="82">
        <v>45645</v>
      </c>
      <c r="C279" s="83" t="s">
        <v>314</v>
      </c>
      <c r="D279" s="83" t="s">
        <v>333</v>
      </c>
      <c r="E279" s="83" t="s">
        <v>323</v>
      </c>
      <c r="F279" s="84" t="s">
        <v>334</v>
      </c>
      <c r="G279" s="90" t="s">
        <v>320</v>
      </c>
      <c r="H279" s="96">
        <f t="shared" si="9"/>
        <v>12</v>
      </c>
      <c r="I279">
        <f t="shared" si="10"/>
        <v>4564572</v>
      </c>
    </row>
    <row r="280" spans="1:9" x14ac:dyDescent="0.25">
      <c r="A280" s="87">
        <v>72</v>
      </c>
      <c r="B280" s="79">
        <v>45646</v>
      </c>
      <c r="C280" s="80" t="s">
        <v>315</v>
      </c>
      <c r="D280" s="80" t="s">
        <v>333</v>
      </c>
      <c r="E280" s="80" t="s">
        <v>323</v>
      </c>
      <c r="F280" s="81" t="s">
        <v>334</v>
      </c>
      <c r="G280" s="88" t="s">
        <v>320</v>
      </c>
      <c r="H280" s="96">
        <f t="shared" si="9"/>
        <v>12</v>
      </c>
      <c r="I280">
        <f t="shared" si="10"/>
        <v>4564672</v>
      </c>
    </row>
    <row r="281" spans="1:9" x14ac:dyDescent="0.25">
      <c r="A281" s="89">
        <v>72</v>
      </c>
      <c r="B281" s="82">
        <v>45647</v>
      </c>
      <c r="C281" s="83" t="s">
        <v>316</v>
      </c>
      <c r="D281" s="83" t="s">
        <v>333</v>
      </c>
      <c r="E281" s="83" t="s">
        <v>323</v>
      </c>
      <c r="F281" s="84" t="s">
        <v>334</v>
      </c>
      <c r="G281" s="90" t="s">
        <v>320</v>
      </c>
      <c r="H281" s="96">
        <f t="shared" si="9"/>
        <v>12</v>
      </c>
      <c r="I281">
        <f t="shared" si="10"/>
        <v>4564772</v>
      </c>
    </row>
    <row r="282" spans="1:9" x14ac:dyDescent="0.25">
      <c r="A282" s="87">
        <v>72</v>
      </c>
      <c r="B282" s="79">
        <v>45648</v>
      </c>
      <c r="C282" s="80" t="s">
        <v>310</v>
      </c>
      <c r="D282" s="80" t="s">
        <v>333</v>
      </c>
      <c r="E282" s="80" t="s">
        <v>324</v>
      </c>
      <c r="F282" s="81" t="s">
        <v>334</v>
      </c>
      <c r="G282" s="88" t="s">
        <v>327</v>
      </c>
      <c r="H282" s="96">
        <f t="shared" si="9"/>
        <v>8</v>
      </c>
      <c r="I282">
        <f t="shared" si="10"/>
        <v>4564872</v>
      </c>
    </row>
    <row r="283" spans="1:9" x14ac:dyDescent="0.25">
      <c r="A283" s="89">
        <v>72</v>
      </c>
      <c r="B283" s="82">
        <v>45649</v>
      </c>
      <c r="C283" s="83" t="s">
        <v>311</v>
      </c>
      <c r="D283" s="83" t="s">
        <v>333</v>
      </c>
      <c r="E283" s="83" t="s">
        <v>323</v>
      </c>
      <c r="F283" s="84" t="s">
        <v>334</v>
      </c>
      <c r="G283" s="90" t="s">
        <v>320</v>
      </c>
      <c r="H283" s="96">
        <f t="shared" si="9"/>
        <v>12</v>
      </c>
      <c r="I283">
        <f t="shared" si="10"/>
        <v>4564972</v>
      </c>
    </row>
    <row r="284" spans="1:9" x14ac:dyDescent="0.25">
      <c r="A284" s="87">
        <v>72</v>
      </c>
      <c r="B284" s="79">
        <v>45650</v>
      </c>
      <c r="C284" s="80" t="s">
        <v>312</v>
      </c>
      <c r="D284" s="80" t="s">
        <v>333</v>
      </c>
      <c r="E284" s="80" t="s">
        <v>323</v>
      </c>
      <c r="F284" s="81" t="s">
        <v>334</v>
      </c>
      <c r="G284" s="88" t="s">
        <v>328</v>
      </c>
      <c r="H284" s="96">
        <f t="shared" si="9"/>
        <v>8</v>
      </c>
      <c r="I284">
        <f t="shared" si="10"/>
        <v>4565072</v>
      </c>
    </row>
    <row r="285" spans="1:9" x14ac:dyDescent="0.25">
      <c r="A285" s="89">
        <v>72</v>
      </c>
      <c r="B285" s="82">
        <v>45651</v>
      </c>
      <c r="C285" s="83" t="s">
        <v>313</v>
      </c>
      <c r="D285" s="83" t="s">
        <v>333</v>
      </c>
      <c r="E285" s="83" t="s">
        <v>321</v>
      </c>
      <c r="F285" s="84" t="s">
        <v>334</v>
      </c>
      <c r="G285" s="90" t="s">
        <v>321</v>
      </c>
      <c r="H285" s="96" t="str">
        <f t="shared" si="9"/>
        <v/>
      </c>
      <c r="I285">
        <f t="shared" si="10"/>
        <v>4565172</v>
      </c>
    </row>
    <row r="286" spans="1:9" x14ac:dyDescent="0.25">
      <c r="A286" s="87">
        <v>72</v>
      </c>
      <c r="B286" s="79">
        <v>45652</v>
      </c>
      <c r="C286" s="80" t="s">
        <v>314</v>
      </c>
      <c r="D286" s="80" t="s">
        <v>333</v>
      </c>
      <c r="E286" s="80" t="s">
        <v>324</v>
      </c>
      <c r="F286" s="81" t="s">
        <v>334</v>
      </c>
      <c r="G286" s="88" t="s">
        <v>325</v>
      </c>
      <c r="H286" s="96">
        <f t="shared" si="9"/>
        <v>9</v>
      </c>
      <c r="I286">
        <f t="shared" si="10"/>
        <v>4565272</v>
      </c>
    </row>
    <row r="287" spans="1:9" x14ac:dyDescent="0.25">
      <c r="A287" s="89">
        <v>72</v>
      </c>
      <c r="B287" s="82">
        <v>45653</v>
      </c>
      <c r="C287" s="83" t="s">
        <v>315</v>
      </c>
      <c r="D287" s="83" t="s">
        <v>333</v>
      </c>
      <c r="E287" s="83" t="s">
        <v>324</v>
      </c>
      <c r="F287" s="84" t="s">
        <v>334</v>
      </c>
      <c r="G287" s="90" t="s">
        <v>325</v>
      </c>
      <c r="H287" s="96">
        <f t="shared" si="9"/>
        <v>9</v>
      </c>
      <c r="I287">
        <f t="shared" si="10"/>
        <v>4565372</v>
      </c>
    </row>
    <row r="288" spans="1:9" x14ac:dyDescent="0.25">
      <c r="A288" s="87">
        <v>72</v>
      </c>
      <c r="B288" s="79">
        <v>45654</v>
      </c>
      <c r="C288" s="80" t="s">
        <v>316</v>
      </c>
      <c r="D288" s="80" t="s">
        <v>333</v>
      </c>
      <c r="E288" s="80" t="s">
        <v>324</v>
      </c>
      <c r="F288" s="81" t="s">
        <v>334</v>
      </c>
      <c r="G288" s="88" t="s">
        <v>325</v>
      </c>
      <c r="H288" s="96">
        <f t="shared" si="9"/>
        <v>9</v>
      </c>
      <c r="I288">
        <f t="shared" si="10"/>
        <v>4565472</v>
      </c>
    </row>
    <row r="289" spans="1:9" x14ac:dyDescent="0.25">
      <c r="A289" s="89">
        <v>72</v>
      </c>
      <c r="B289" s="82">
        <v>45655</v>
      </c>
      <c r="C289" s="83" t="s">
        <v>310</v>
      </c>
      <c r="D289" s="83" t="s">
        <v>333</v>
      </c>
      <c r="E289" s="83" t="s">
        <v>317</v>
      </c>
      <c r="F289" s="84" t="s">
        <v>334</v>
      </c>
      <c r="G289" s="90" t="s">
        <v>318</v>
      </c>
      <c r="H289" s="96">
        <f t="shared" si="9"/>
        <v>6</v>
      </c>
      <c r="I289">
        <f t="shared" si="10"/>
        <v>4565572</v>
      </c>
    </row>
    <row r="290" spans="1:9" x14ac:dyDescent="0.25">
      <c r="A290" s="87">
        <v>72</v>
      </c>
      <c r="B290" s="79">
        <v>45656</v>
      </c>
      <c r="C290" s="80" t="s">
        <v>311</v>
      </c>
      <c r="D290" s="80" t="s">
        <v>333</v>
      </c>
      <c r="E290" s="80" t="s">
        <v>324</v>
      </c>
      <c r="F290" s="81" t="s">
        <v>334</v>
      </c>
      <c r="G290" s="88" t="s">
        <v>325</v>
      </c>
      <c r="H290" s="96">
        <f t="shared" si="9"/>
        <v>9</v>
      </c>
      <c r="I290">
        <f t="shared" si="10"/>
        <v>4565672</v>
      </c>
    </row>
    <row r="291" spans="1:9" x14ac:dyDescent="0.25">
      <c r="A291" s="89">
        <v>72</v>
      </c>
      <c r="B291" s="82">
        <v>45657</v>
      </c>
      <c r="C291" s="83" t="s">
        <v>312</v>
      </c>
      <c r="D291" s="83" t="s">
        <v>333</v>
      </c>
      <c r="E291" s="83" t="s">
        <v>319</v>
      </c>
      <c r="F291" s="84" t="s">
        <v>334</v>
      </c>
      <c r="G291" s="90" t="s">
        <v>318</v>
      </c>
      <c r="H291" s="96">
        <f t="shared" si="9"/>
        <v>8</v>
      </c>
      <c r="I291">
        <f t="shared" si="10"/>
        <v>4565772</v>
      </c>
    </row>
    <row r="292" spans="1:9" x14ac:dyDescent="0.25">
      <c r="A292" s="87">
        <v>72</v>
      </c>
      <c r="B292" s="79">
        <v>45658</v>
      </c>
      <c r="C292" s="80" t="s">
        <v>313</v>
      </c>
      <c r="D292" s="80" t="s">
        <v>333</v>
      </c>
      <c r="E292" s="80" t="s">
        <v>319</v>
      </c>
      <c r="F292" s="81" t="s">
        <v>334</v>
      </c>
      <c r="G292" s="88" t="s">
        <v>318</v>
      </c>
      <c r="H292" s="96">
        <f t="shared" si="9"/>
        <v>8</v>
      </c>
      <c r="I292">
        <f t="shared" si="10"/>
        <v>4565872</v>
      </c>
    </row>
    <row r="293" spans="1:9" x14ac:dyDescent="0.25">
      <c r="A293" s="89">
        <v>72</v>
      </c>
      <c r="B293" s="82">
        <v>45659</v>
      </c>
      <c r="C293" s="83" t="s">
        <v>314</v>
      </c>
      <c r="D293" s="83" t="s">
        <v>333</v>
      </c>
      <c r="E293" s="83" t="s">
        <v>324</v>
      </c>
      <c r="F293" s="84" t="s">
        <v>334</v>
      </c>
      <c r="G293" s="90" t="s">
        <v>325</v>
      </c>
      <c r="H293" s="96">
        <f t="shared" si="9"/>
        <v>9</v>
      </c>
      <c r="I293">
        <f t="shared" si="10"/>
        <v>4565972</v>
      </c>
    </row>
    <row r="294" spans="1:9" x14ac:dyDescent="0.25">
      <c r="A294" s="87">
        <v>72</v>
      </c>
      <c r="B294" s="79">
        <v>45660</v>
      </c>
      <c r="C294" s="80" t="s">
        <v>315</v>
      </c>
      <c r="D294" s="80" t="s">
        <v>333</v>
      </c>
      <c r="E294" s="80" t="s">
        <v>324</v>
      </c>
      <c r="F294" s="81" t="s">
        <v>334</v>
      </c>
      <c r="G294" s="88" t="s">
        <v>325</v>
      </c>
      <c r="H294" s="96">
        <f t="shared" si="9"/>
        <v>9</v>
      </c>
      <c r="I294">
        <f t="shared" si="10"/>
        <v>4566072</v>
      </c>
    </row>
    <row r="295" spans="1:9" x14ac:dyDescent="0.25">
      <c r="A295" s="89">
        <v>72</v>
      </c>
      <c r="B295" s="82">
        <v>45661</v>
      </c>
      <c r="C295" s="83" t="s">
        <v>316</v>
      </c>
      <c r="D295" s="83" t="s">
        <v>333</v>
      </c>
      <c r="E295" s="83" t="s">
        <v>324</v>
      </c>
      <c r="F295" s="84" t="s">
        <v>334</v>
      </c>
      <c r="G295" s="90" t="s">
        <v>325</v>
      </c>
      <c r="H295" s="96">
        <f t="shared" si="9"/>
        <v>9</v>
      </c>
      <c r="I295">
        <f t="shared" si="10"/>
        <v>4566172</v>
      </c>
    </row>
    <row r="296" spans="1:9" x14ac:dyDescent="0.25">
      <c r="A296" s="87">
        <v>79</v>
      </c>
      <c r="B296" s="79">
        <v>45613</v>
      </c>
      <c r="C296" s="80" t="s">
        <v>310</v>
      </c>
      <c r="D296" s="80" t="s">
        <v>333</v>
      </c>
      <c r="E296" s="80" t="s">
        <v>317</v>
      </c>
      <c r="F296" s="81" t="s">
        <v>334</v>
      </c>
      <c r="G296" s="88" t="s">
        <v>318</v>
      </c>
      <c r="H296" s="96">
        <f t="shared" si="9"/>
        <v>6</v>
      </c>
      <c r="I296">
        <f t="shared" si="10"/>
        <v>4561379</v>
      </c>
    </row>
    <row r="297" spans="1:9" x14ac:dyDescent="0.25">
      <c r="A297" s="89">
        <v>79</v>
      </c>
      <c r="B297" s="82">
        <v>45614</v>
      </c>
      <c r="C297" s="83" t="s">
        <v>311</v>
      </c>
      <c r="D297" s="83" t="s">
        <v>333</v>
      </c>
      <c r="E297" s="83" t="s">
        <v>324</v>
      </c>
      <c r="F297" s="84" t="s">
        <v>334</v>
      </c>
      <c r="G297" s="90" t="s">
        <v>325</v>
      </c>
      <c r="H297" s="96">
        <f t="shared" si="9"/>
        <v>9</v>
      </c>
      <c r="I297">
        <f t="shared" si="10"/>
        <v>4561479</v>
      </c>
    </row>
    <row r="298" spans="1:9" x14ac:dyDescent="0.25">
      <c r="A298" s="87">
        <v>79</v>
      </c>
      <c r="B298" s="79">
        <v>45615</v>
      </c>
      <c r="C298" s="80" t="s">
        <v>312</v>
      </c>
      <c r="D298" s="80" t="s">
        <v>333</v>
      </c>
      <c r="E298" s="80" t="s">
        <v>324</v>
      </c>
      <c r="F298" s="81" t="s">
        <v>334</v>
      </c>
      <c r="G298" s="88" t="s">
        <v>325</v>
      </c>
      <c r="H298" s="96">
        <f t="shared" si="9"/>
        <v>9</v>
      </c>
      <c r="I298">
        <f t="shared" si="10"/>
        <v>4561579</v>
      </c>
    </row>
    <row r="299" spans="1:9" x14ac:dyDescent="0.25">
      <c r="A299" s="89">
        <v>79</v>
      </c>
      <c r="B299" s="82">
        <v>45616</v>
      </c>
      <c r="C299" s="83" t="s">
        <v>313</v>
      </c>
      <c r="D299" s="83" t="s">
        <v>333</v>
      </c>
      <c r="E299" s="83" t="s">
        <v>324</v>
      </c>
      <c r="F299" s="84" t="s">
        <v>334</v>
      </c>
      <c r="G299" s="90" t="s">
        <v>325</v>
      </c>
      <c r="H299" s="96">
        <f t="shared" si="9"/>
        <v>9</v>
      </c>
      <c r="I299">
        <f t="shared" si="10"/>
        <v>4561679</v>
      </c>
    </row>
    <row r="300" spans="1:9" x14ac:dyDescent="0.25">
      <c r="A300" s="87">
        <v>79</v>
      </c>
      <c r="B300" s="79">
        <v>45617</v>
      </c>
      <c r="C300" s="80" t="s">
        <v>314</v>
      </c>
      <c r="D300" s="80" t="s">
        <v>333</v>
      </c>
      <c r="E300" s="80" t="s">
        <v>324</v>
      </c>
      <c r="F300" s="81" t="s">
        <v>334</v>
      </c>
      <c r="G300" s="88" t="s">
        <v>325</v>
      </c>
      <c r="H300" s="96">
        <f t="shared" si="9"/>
        <v>9</v>
      </c>
      <c r="I300">
        <f t="shared" si="10"/>
        <v>4561779</v>
      </c>
    </row>
    <row r="301" spans="1:9" x14ac:dyDescent="0.25">
      <c r="A301" s="89">
        <v>79</v>
      </c>
      <c r="B301" s="82">
        <v>45618</v>
      </c>
      <c r="C301" s="83" t="s">
        <v>315</v>
      </c>
      <c r="D301" s="83" t="s">
        <v>333</v>
      </c>
      <c r="E301" s="83" t="s">
        <v>324</v>
      </c>
      <c r="F301" s="84" t="s">
        <v>334</v>
      </c>
      <c r="G301" s="90" t="s">
        <v>325</v>
      </c>
      <c r="H301" s="96">
        <f t="shared" si="9"/>
        <v>9</v>
      </c>
      <c r="I301">
        <f t="shared" si="10"/>
        <v>4561879</v>
      </c>
    </row>
    <row r="302" spans="1:9" x14ac:dyDescent="0.25">
      <c r="A302" s="87">
        <v>79</v>
      </c>
      <c r="B302" s="79">
        <v>45619</v>
      </c>
      <c r="C302" s="80" t="s">
        <v>316</v>
      </c>
      <c r="D302" s="80" t="s">
        <v>333</v>
      </c>
      <c r="E302" s="80" t="s">
        <v>324</v>
      </c>
      <c r="F302" s="81" t="s">
        <v>334</v>
      </c>
      <c r="G302" s="88" t="s">
        <v>325</v>
      </c>
      <c r="H302" s="96">
        <f t="shared" si="9"/>
        <v>9</v>
      </c>
      <c r="I302">
        <f t="shared" si="10"/>
        <v>4561979</v>
      </c>
    </row>
    <row r="303" spans="1:9" x14ac:dyDescent="0.25">
      <c r="A303" s="89">
        <v>79</v>
      </c>
      <c r="B303" s="82">
        <v>45620</v>
      </c>
      <c r="C303" s="83" t="s">
        <v>310</v>
      </c>
      <c r="D303" s="83" t="s">
        <v>333</v>
      </c>
      <c r="E303" s="83" t="s">
        <v>317</v>
      </c>
      <c r="F303" s="84" t="s">
        <v>334</v>
      </c>
      <c r="G303" s="90" t="s">
        <v>318</v>
      </c>
      <c r="H303" s="96">
        <f t="shared" si="9"/>
        <v>6</v>
      </c>
      <c r="I303">
        <f t="shared" si="10"/>
        <v>4562079</v>
      </c>
    </row>
    <row r="304" spans="1:9" x14ac:dyDescent="0.25">
      <c r="A304" s="87">
        <v>79</v>
      </c>
      <c r="B304" s="79">
        <v>45621</v>
      </c>
      <c r="C304" s="80" t="s">
        <v>311</v>
      </c>
      <c r="D304" s="80" t="s">
        <v>333</v>
      </c>
      <c r="E304" s="80" t="s">
        <v>324</v>
      </c>
      <c r="F304" s="81" t="s">
        <v>334</v>
      </c>
      <c r="G304" s="88" t="s">
        <v>325</v>
      </c>
      <c r="H304" s="96">
        <f t="shared" si="9"/>
        <v>9</v>
      </c>
      <c r="I304">
        <f t="shared" si="10"/>
        <v>4562179</v>
      </c>
    </row>
    <row r="305" spans="1:9" x14ac:dyDescent="0.25">
      <c r="A305" s="89">
        <v>79</v>
      </c>
      <c r="B305" s="82">
        <v>45622</v>
      </c>
      <c r="C305" s="83" t="s">
        <v>312</v>
      </c>
      <c r="D305" s="83" t="s">
        <v>333</v>
      </c>
      <c r="E305" s="83" t="s">
        <v>324</v>
      </c>
      <c r="F305" s="84" t="s">
        <v>334</v>
      </c>
      <c r="G305" s="90" t="s">
        <v>325</v>
      </c>
      <c r="H305" s="96">
        <f t="shared" si="9"/>
        <v>9</v>
      </c>
      <c r="I305">
        <f t="shared" si="10"/>
        <v>4562279</v>
      </c>
    </row>
    <row r="306" spans="1:9" x14ac:dyDescent="0.25">
      <c r="A306" s="87">
        <v>79</v>
      </c>
      <c r="B306" s="79">
        <v>45623</v>
      </c>
      <c r="C306" s="80" t="s">
        <v>313</v>
      </c>
      <c r="D306" s="80" t="s">
        <v>333</v>
      </c>
      <c r="E306" s="80" t="s">
        <v>324</v>
      </c>
      <c r="F306" s="81" t="s">
        <v>334</v>
      </c>
      <c r="G306" s="88" t="s">
        <v>325</v>
      </c>
      <c r="H306" s="96">
        <f t="shared" si="9"/>
        <v>9</v>
      </c>
      <c r="I306">
        <f t="shared" si="10"/>
        <v>4562379</v>
      </c>
    </row>
    <row r="307" spans="1:9" x14ac:dyDescent="0.25">
      <c r="A307" s="89">
        <v>79</v>
      </c>
      <c r="B307" s="82">
        <v>45624</v>
      </c>
      <c r="C307" s="83" t="s">
        <v>314</v>
      </c>
      <c r="D307" s="83" t="s">
        <v>333</v>
      </c>
      <c r="E307" s="83" t="s">
        <v>321</v>
      </c>
      <c r="F307" s="84" t="s">
        <v>334</v>
      </c>
      <c r="G307" s="90" t="s">
        <v>321</v>
      </c>
      <c r="H307" s="96" t="str">
        <f t="shared" si="9"/>
        <v/>
      </c>
      <c r="I307">
        <f t="shared" si="10"/>
        <v>4562479</v>
      </c>
    </row>
    <row r="308" spans="1:9" x14ac:dyDescent="0.25">
      <c r="A308" s="87">
        <v>79</v>
      </c>
      <c r="B308" s="79">
        <v>45625</v>
      </c>
      <c r="C308" s="80" t="s">
        <v>315</v>
      </c>
      <c r="D308" s="80" t="s">
        <v>333</v>
      </c>
      <c r="E308" s="80" t="s">
        <v>326</v>
      </c>
      <c r="F308" s="81" t="s">
        <v>334</v>
      </c>
      <c r="G308" s="88" t="s">
        <v>320</v>
      </c>
      <c r="H308" s="96">
        <f t="shared" si="9"/>
        <v>14</v>
      </c>
      <c r="I308">
        <f t="shared" si="10"/>
        <v>4562579</v>
      </c>
    </row>
    <row r="309" spans="1:9" x14ac:dyDescent="0.25">
      <c r="A309" s="89">
        <v>79</v>
      </c>
      <c r="B309" s="82">
        <v>45626</v>
      </c>
      <c r="C309" s="83" t="s">
        <v>316</v>
      </c>
      <c r="D309" s="83" t="s">
        <v>333</v>
      </c>
      <c r="E309" s="83" t="s">
        <v>319</v>
      </c>
      <c r="F309" s="84" t="s">
        <v>334</v>
      </c>
      <c r="G309" s="90" t="s">
        <v>320</v>
      </c>
      <c r="H309" s="96">
        <f t="shared" si="9"/>
        <v>11</v>
      </c>
      <c r="I309">
        <f t="shared" si="10"/>
        <v>4562679</v>
      </c>
    </row>
    <row r="310" spans="1:9" x14ac:dyDescent="0.25">
      <c r="A310" s="87">
        <v>79</v>
      </c>
      <c r="B310" s="79">
        <v>45627</v>
      </c>
      <c r="C310" s="80" t="s">
        <v>310</v>
      </c>
      <c r="D310" s="80" t="s">
        <v>333</v>
      </c>
      <c r="E310" s="80" t="s">
        <v>317</v>
      </c>
      <c r="F310" s="81" t="s">
        <v>334</v>
      </c>
      <c r="G310" s="88" t="s">
        <v>318</v>
      </c>
      <c r="H310" s="96">
        <f t="shared" si="9"/>
        <v>6</v>
      </c>
      <c r="I310">
        <f t="shared" si="10"/>
        <v>4562779</v>
      </c>
    </row>
    <row r="311" spans="1:9" x14ac:dyDescent="0.25">
      <c r="A311" s="89">
        <v>79</v>
      </c>
      <c r="B311" s="82">
        <v>45628</v>
      </c>
      <c r="C311" s="83" t="s">
        <v>311</v>
      </c>
      <c r="D311" s="83" t="s">
        <v>333</v>
      </c>
      <c r="E311" s="83" t="s">
        <v>319</v>
      </c>
      <c r="F311" s="84" t="s">
        <v>334</v>
      </c>
      <c r="G311" s="90" t="s">
        <v>325</v>
      </c>
      <c r="H311" s="96">
        <f t="shared" si="9"/>
        <v>10</v>
      </c>
      <c r="I311">
        <f t="shared" si="10"/>
        <v>4562879</v>
      </c>
    </row>
    <row r="312" spans="1:9" x14ac:dyDescent="0.25">
      <c r="A312" s="87">
        <v>79</v>
      </c>
      <c r="B312" s="79">
        <v>45629</v>
      </c>
      <c r="C312" s="80" t="s">
        <v>312</v>
      </c>
      <c r="D312" s="80" t="s">
        <v>333</v>
      </c>
      <c r="E312" s="80" t="s">
        <v>319</v>
      </c>
      <c r="F312" s="81" t="s">
        <v>334</v>
      </c>
      <c r="G312" s="88" t="s">
        <v>325</v>
      </c>
      <c r="H312" s="96">
        <f t="shared" si="9"/>
        <v>10</v>
      </c>
      <c r="I312">
        <f t="shared" si="10"/>
        <v>4562979</v>
      </c>
    </row>
    <row r="313" spans="1:9" x14ac:dyDescent="0.25">
      <c r="A313" s="89">
        <v>79</v>
      </c>
      <c r="B313" s="82">
        <v>45630</v>
      </c>
      <c r="C313" s="83" t="s">
        <v>313</v>
      </c>
      <c r="D313" s="83" t="s">
        <v>333</v>
      </c>
      <c r="E313" s="83" t="s">
        <v>319</v>
      </c>
      <c r="F313" s="84" t="s">
        <v>334</v>
      </c>
      <c r="G313" s="90" t="s">
        <v>325</v>
      </c>
      <c r="H313" s="96">
        <f t="shared" si="9"/>
        <v>10</v>
      </c>
      <c r="I313">
        <f t="shared" si="10"/>
        <v>4563079</v>
      </c>
    </row>
    <row r="314" spans="1:9" x14ac:dyDescent="0.25">
      <c r="A314" s="87">
        <v>79</v>
      </c>
      <c r="B314" s="79">
        <v>45631</v>
      </c>
      <c r="C314" s="80" t="s">
        <v>314</v>
      </c>
      <c r="D314" s="80" t="s">
        <v>333</v>
      </c>
      <c r="E314" s="80" t="s">
        <v>319</v>
      </c>
      <c r="F314" s="81" t="s">
        <v>334</v>
      </c>
      <c r="G314" s="88" t="s">
        <v>325</v>
      </c>
      <c r="H314" s="96">
        <f t="shared" si="9"/>
        <v>10</v>
      </c>
      <c r="I314">
        <f t="shared" si="10"/>
        <v>4563179</v>
      </c>
    </row>
    <row r="315" spans="1:9" x14ac:dyDescent="0.25">
      <c r="A315" s="89">
        <v>79</v>
      </c>
      <c r="B315" s="82">
        <v>45632</v>
      </c>
      <c r="C315" s="83" t="s">
        <v>315</v>
      </c>
      <c r="D315" s="83" t="s">
        <v>333</v>
      </c>
      <c r="E315" s="83" t="s">
        <v>319</v>
      </c>
      <c r="F315" s="84" t="s">
        <v>334</v>
      </c>
      <c r="G315" s="90" t="s">
        <v>320</v>
      </c>
      <c r="H315" s="96">
        <f t="shared" si="9"/>
        <v>11</v>
      </c>
      <c r="I315">
        <f t="shared" si="10"/>
        <v>4563279</v>
      </c>
    </row>
    <row r="316" spans="1:9" x14ac:dyDescent="0.25">
      <c r="A316" s="87">
        <v>79</v>
      </c>
      <c r="B316" s="79">
        <v>45633</v>
      </c>
      <c r="C316" s="80" t="s">
        <v>316</v>
      </c>
      <c r="D316" s="80" t="s">
        <v>333</v>
      </c>
      <c r="E316" s="80" t="s">
        <v>319</v>
      </c>
      <c r="F316" s="81" t="s">
        <v>334</v>
      </c>
      <c r="G316" s="88" t="s">
        <v>320</v>
      </c>
      <c r="H316" s="96">
        <f t="shared" si="9"/>
        <v>11</v>
      </c>
      <c r="I316">
        <f t="shared" si="10"/>
        <v>4563379</v>
      </c>
    </row>
    <row r="317" spans="1:9" x14ac:dyDescent="0.25">
      <c r="A317" s="89">
        <v>79</v>
      </c>
      <c r="B317" s="82">
        <v>45634</v>
      </c>
      <c r="C317" s="83" t="s">
        <v>310</v>
      </c>
      <c r="D317" s="83" t="s">
        <v>333</v>
      </c>
      <c r="E317" s="83" t="s">
        <v>317</v>
      </c>
      <c r="F317" s="84" t="s">
        <v>334</v>
      </c>
      <c r="G317" s="90" t="s">
        <v>318</v>
      </c>
      <c r="H317" s="96">
        <f t="shared" si="9"/>
        <v>6</v>
      </c>
      <c r="I317">
        <f t="shared" si="10"/>
        <v>4563479</v>
      </c>
    </row>
    <row r="318" spans="1:9" x14ac:dyDescent="0.25">
      <c r="A318" s="87">
        <v>79</v>
      </c>
      <c r="B318" s="79">
        <v>45635</v>
      </c>
      <c r="C318" s="80" t="s">
        <v>311</v>
      </c>
      <c r="D318" s="80" t="s">
        <v>333</v>
      </c>
      <c r="E318" s="80" t="s">
        <v>324</v>
      </c>
      <c r="F318" s="81" t="s">
        <v>334</v>
      </c>
      <c r="G318" s="88" t="s">
        <v>325</v>
      </c>
      <c r="H318" s="96">
        <f t="shared" si="9"/>
        <v>9</v>
      </c>
      <c r="I318">
        <f t="shared" si="10"/>
        <v>4563579</v>
      </c>
    </row>
    <row r="319" spans="1:9" x14ac:dyDescent="0.25">
      <c r="A319" s="89">
        <v>79</v>
      </c>
      <c r="B319" s="82">
        <v>45636</v>
      </c>
      <c r="C319" s="83" t="s">
        <v>312</v>
      </c>
      <c r="D319" s="83" t="s">
        <v>333</v>
      </c>
      <c r="E319" s="83" t="s">
        <v>324</v>
      </c>
      <c r="F319" s="84" t="s">
        <v>334</v>
      </c>
      <c r="G319" s="90" t="s">
        <v>325</v>
      </c>
      <c r="H319" s="96">
        <f t="shared" si="9"/>
        <v>9</v>
      </c>
      <c r="I319">
        <f t="shared" si="10"/>
        <v>4563679</v>
      </c>
    </row>
    <row r="320" spans="1:9" x14ac:dyDescent="0.25">
      <c r="A320" s="87">
        <v>79</v>
      </c>
      <c r="B320" s="79">
        <v>45637</v>
      </c>
      <c r="C320" s="80" t="s">
        <v>313</v>
      </c>
      <c r="D320" s="80" t="s">
        <v>333</v>
      </c>
      <c r="E320" s="80" t="s">
        <v>324</v>
      </c>
      <c r="F320" s="81" t="s">
        <v>334</v>
      </c>
      <c r="G320" s="88" t="s">
        <v>325</v>
      </c>
      <c r="H320" s="96">
        <f t="shared" si="9"/>
        <v>9</v>
      </c>
      <c r="I320">
        <f t="shared" si="10"/>
        <v>4563779</v>
      </c>
    </row>
    <row r="321" spans="1:9" x14ac:dyDescent="0.25">
      <c r="A321" s="89">
        <v>79</v>
      </c>
      <c r="B321" s="82">
        <v>45638</v>
      </c>
      <c r="C321" s="83" t="s">
        <v>314</v>
      </c>
      <c r="D321" s="83" t="s">
        <v>333</v>
      </c>
      <c r="E321" s="83" t="s">
        <v>324</v>
      </c>
      <c r="F321" s="84" t="s">
        <v>334</v>
      </c>
      <c r="G321" s="90" t="s">
        <v>325</v>
      </c>
      <c r="H321" s="96">
        <f t="shared" si="9"/>
        <v>9</v>
      </c>
      <c r="I321">
        <f t="shared" si="10"/>
        <v>4563879</v>
      </c>
    </row>
    <row r="322" spans="1:9" x14ac:dyDescent="0.25">
      <c r="A322" s="87">
        <v>79</v>
      </c>
      <c r="B322" s="79">
        <v>45639</v>
      </c>
      <c r="C322" s="80" t="s">
        <v>315</v>
      </c>
      <c r="D322" s="80" t="s">
        <v>333</v>
      </c>
      <c r="E322" s="80" t="s">
        <v>324</v>
      </c>
      <c r="F322" s="81" t="s">
        <v>334</v>
      </c>
      <c r="G322" s="88" t="s">
        <v>325</v>
      </c>
      <c r="H322" s="96">
        <f t="shared" si="9"/>
        <v>9</v>
      </c>
      <c r="I322">
        <f t="shared" si="10"/>
        <v>4563979</v>
      </c>
    </row>
    <row r="323" spans="1:9" x14ac:dyDescent="0.25">
      <c r="A323" s="89">
        <v>79</v>
      </c>
      <c r="B323" s="82">
        <v>45640</v>
      </c>
      <c r="C323" s="83" t="s">
        <v>316</v>
      </c>
      <c r="D323" s="83" t="s">
        <v>333</v>
      </c>
      <c r="E323" s="83" t="s">
        <v>323</v>
      </c>
      <c r="F323" s="84" t="s">
        <v>334</v>
      </c>
      <c r="G323" s="90" t="s">
        <v>320</v>
      </c>
      <c r="H323" s="96">
        <f t="shared" ref="H323:H386" si="11">IF(ISERROR(INT((G323-E323)*24)),"",(INT((G323-E323)*24)))</f>
        <v>12</v>
      </c>
      <c r="I323">
        <f t="shared" ref="I323:I386" si="12">VALUE(CONCATENATE(B323,A323))</f>
        <v>4564079</v>
      </c>
    </row>
    <row r="324" spans="1:9" x14ac:dyDescent="0.25">
      <c r="A324" s="87">
        <v>79</v>
      </c>
      <c r="B324" s="79">
        <v>45641</v>
      </c>
      <c r="C324" s="80" t="s">
        <v>310</v>
      </c>
      <c r="D324" s="80" t="s">
        <v>333</v>
      </c>
      <c r="E324" s="80" t="s">
        <v>324</v>
      </c>
      <c r="F324" s="81" t="s">
        <v>334</v>
      </c>
      <c r="G324" s="88" t="s">
        <v>327</v>
      </c>
      <c r="H324" s="96">
        <f t="shared" si="11"/>
        <v>8</v>
      </c>
      <c r="I324">
        <f t="shared" si="12"/>
        <v>4564179</v>
      </c>
    </row>
    <row r="325" spans="1:9" x14ac:dyDescent="0.25">
      <c r="A325" s="89">
        <v>79</v>
      </c>
      <c r="B325" s="82">
        <v>45642</v>
      </c>
      <c r="C325" s="83" t="s">
        <v>311</v>
      </c>
      <c r="D325" s="83" t="s">
        <v>333</v>
      </c>
      <c r="E325" s="83" t="s">
        <v>323</v>
      </c>
      <c r="F325" s="84" t="s">
        <v>334</v>
      </c>
      <c r="G325" s="90" t="s">
        <v>320</v>
      </c>
      <c r="H325" s="96">
        <f t="shared" si="11"/>
        <v>12</v>
      </c>
      <c r="I325">
        <f t="shared" si="12"/>
        <v>4564279</v>
      </c>
    </row>
    <row r="326" spans="1:9" x14ac:dyDescent="0.25">
      <c r="A326" s="87">
        <v>79</v>
      </c>
      <c r="B326" s="79">
        <v>45643</v>
      </c>
      <c r="C326" s="80" t="s">
        <v>312</v>
      </c>
      <c r="D326" s="80" t="s">
        <v>333</v>
      </c>
      <c r="E326" s="80" t="s">
        <v>323</v>
      </c>
      <c r="F326" s="81" t="s">
        <v>334</v>
      </c>
      <c r="G326" s="88" t="s">
        <v>320</v>
      </c>
      <c r="H326" s="96">
        <f t="shared" si="11"/>
        <v>12</v>
      </c>
      <c r="I326">
        <f t="shared" si="12"/>
        <v>4564379</v>
      </c>
    </row>
    <row r="327" spans="1:9" x14ac:dyDescent="0.25">
      <c r="A327" s="89">
        <v>79</v>
      </c>
      <c r="B327" s="82">
        <v>45644</v>
      </c>
      <c r="C327" s="83" t="s">
        <v>313</v>
      </c>
      <c r="D327" s="83" t="s">
        <v>333</v>
      </c>
      <c r="E327" s="83" t="s">
        <v>323</v>
      </c>
      <c r="F327" s="84" t="s">
        <v>334</v>
      </c>
      <c r="G327" s="90" t="s">
        <v>320</v>
      </c>
      <c r="H327" s="96">
        <f t="shared" si="11"/>
        <v>12</v>
      </c>
      <c r="I327">
        <f t="shared" si="12"/>
        <v>4564479</v>
      </c>
    </row>
    <row r="328" spans="1:9" x14ac:dyDescent="0.25">
      <c r="A328" s="87">
        <v>79</v>
      </c>
      <c r="B328" s="79">
        <v>45645</v>
      </c>
      <c r="C328" s="80" t="s">
        <v>314</v>
      </c>
      <c r="D328" s="80" t="s">
        <v>333</v>
      </c>
      <c r="E328" s="80" t="s">
        <v>323</v>
      </c>
      <c r="F328" s="81" t="s">
        <v>334</v>
      </c>
      <c r="G328" s="88" t="s">
        <v>320</v>
      </c>
      <c r="H328" s="96">
        <f t="shared" si="11"/>
        <v>12</v>
      </c>
      <c r="I328">
        <f t="shared" si="12"/>
        <v>4564579</v>
      </c>
    </row>
    <row r="329" spans="1:9" x14ac:dyDescent="0.25">
      <c r="A329" s="89">
        <v>79</v>
      </c>
      <c r="B329" s="82">
        <v>45646</v>
      </c>
      <c r="C329" s="83" t="s">
        <v>315</v>
      </c>
      <c r="D329" s="83" t="s">
        <v>333</v>
      </c>
      <c r="E329" s="83" t="s">
        <v>323</v>
      </c>
      <c r="F329" s="84" t="s">
        <v>334</v>
      </c>
      <c r="G329" s="90" t="s">
        <v>320</v>
      </c>
      <c r="H329" s="96">
        <f t="shared" si="11"/>
        <v>12</v>
      </c>
      <c r="I329">
        <f t="shared" si="12"/>
        <v>4564679</v>
      </c>
    </row>
    <row r="330" spans="1:9" x14ac:dyDescent="0.25">
      <c r="A330" s="87">
        <v>79</v>
      </c>
      <c r="B330" s="79">
        <v>45647</v>
      </c>
      <c r="C330" s="80" t="s">
        <v>316</v>
      </c>
      <c r="D330" s="80" t="s">
        <v>333</v>
      </c>
      <c r="E330" s="80" t="s">
        <v>323</v>
      </c>
      <c r="F330" s="81" t="s">
        <v>334</v>
      </c>
      <c r="G330" s="88" t="s">
        <v>320</v>
      </c>
      <c r="H330" s="96">
        <f t="shared" si="11"/>
        <v>12</v>
      </c>
      <c r="I330">
        <f t="shared" si="12"/>
        <v>4564779</v>
      </c>
    </row>
    <row r="331" spans="1:9" x14ac:dyDescent="0.25">
      <c r="A331" s="89">
        <v>79</v>
      </c>
      <c r="B331" s="82">
        <v>45648</v>
      </c>
      <c r="C331" s="83" t="s">
        <v>310</v>
      </c>
      <c r="D331" s="83" t="s">
        <v>333</v>
      </c>
      <c r="E331" s="83" t="s">
        <v>324</v>
      </c>
      <c r="F331" s="84" t="s">
        <v>334</v>
      </c>
      <c r="G331" s="90" t="s">
        <v>327</v>
      </c>
      <c r="H331" s="96">
        <f t="shared" si="11"/>
        <v>8</v>
      </c>
      <c r="I331">
        <f t="shared" si="12"/>
        <v>4564879</v>
      </c>
    </row>
    <row r="332" spans="1:9" x14ac:dyDescent="0.25">
      <c r="A332" s="87">
        <v>79</v>
      </c>
      <c r="B332" s="79">
        <v>45649</v>
      </c>
      <c r="C332" s="80" t="s">
        <v>311</v>
      </c>
      <c r="D332" s="80" t="s">
        <v>333</v>
      </c>
      <c r="E332" s="80" t="s">
        <v>323</v>
      </c>
      <c r="F332" s="81" t="s">
        <v>334</v>
      </c>
      <c r="G332" s="88" t="s">
        <v>320</v>
      </c>
      <c r="H332" s="96">
        <f t="shared" si="11"/>
        <v>12</v>
      </c>
      <c r="I332">
        <f t="shared" si="12"/>
        <v>4564979</v>
      </c>
    </row>
    <row r="333" spans="1:9" x14ac:dyDescent="0.25">
      <c r="A333" s="89">
        <v>79</v>
      </c>
      <c r="B333" s="82">
        <v>45650</v>
      </c>
      <c r="C333" s="83" t="s">
        <v>312</v>
      </c>
      <c r="D333" s="83" t="s">
        <v>333</v>
      </c>
      <c r="E333" s="83" t="s">
        <v>323</v>
      </c>
      <c r="F333" s="84" t="s">
        <v>334</v>
      </c>
      <c r="G333" s="90" t="s">
        <v>328</v>
      </c>
      <c r="H333" s="96">
        <f t="shared" si="11"/>
        <v>8</v>
      </c>
      <c r="I333">
        <f t="shared" si="12"/>
        <v>4565079</v>
      </c>
    </row>
    <row r="334" spans="1:9" x14ac:dyDescent="0.25">
      <c r="A334" s="87">
        <v>79</v>
      </c>
      <c r="B334" s="79">
        <v>45651</v>
      </c>
      <c r="C334" s="80" t="s">
        <v>313</v>
      </c>
      <c r="D334" s="80" t="s">
        <v>333</v>
      </c>
      <c r="E334" s="80" t="s">
        <v>321</v>
      </c>
      <c r="F334" s="81" t="s">
        <v>334</v>
      </c>
      <c r="G334" s="88" t="s">
        <v>321</v>
      </c>
      <c r="H334" s="96" t="str">
        <f t="shared" si="11"/>
        <v/>
      </c>
      <c r="I334">
        <f t="shared" si="12"/>
        <v>4565179</v>
      </c>
    </row>
    <row r="335" spans="1:9" x14ac:dyDescent="0.25">
      <c r="A335" s="89">
        <v>79</v>
      </c>
      <c r="B335" s="82">
        <v>45652</v>
      </c>
      <c r="C335" s="83" t="s">
        <v>314</v>
      </c>
      <c r="D335" s="83" t="s">
        <v>333</v>
      </c>
      <c r="E335" s="83" t="s">
        <v>319</v>
      </c>
      <c r="F335" s="84" t="s">
        <v>334</v>
      </c>
      <c r="G335" s="90" t="s">
        <v>325</v>
      </c>
      <c r="H335" s="96">
        <f t="shared" si="11"/>
        <v>10</v>
      </c>
      <c r="I335">
        <f t="shared" si="12"/>
        <v>4565279</v>
      </c>
    </row>
    <row r="336" spans="1:9" x14ac:dyDescent="0.25">
      <c r="A336" s="87">
        <v>79</v>
      </c>
      <c r="B336" s="79">
        <v>45653</v>
      </c>
      <c r="C336" s="80" t="s">
        <v>315</v>
      </c>
      <c r="D336" s="80" t="s">
        <v>333</v>
      </c>
      <c r="E336" s="80" t="s">
        <v>324</v>
      </c>
      <c r="F336" s="81" t="s">
        <v>334</v>
      </c>
      <c r="G336" s="88" t="s">
        <v>325</v>
      </c>
      <c r="H336" s="96">
        <f t="shared" si="11"/>
        <v>9</v>
      </c>
      <c r="I336">
        <f t="shared" si="12"/>
        <v>4565379</v>
      </c>
    </row>
    <row r="337" spans="1:9" x14ac:dyDescent="0.25">
      <c r="A337" s="89">
        <v>79</v>
      </c>
      <c r="B337" s="82">
        <v>45654</v>
      </c>
      <c r="C337" s="83" t="s">
        <v>316</v>
      </c>
      <c r="D337" s="83" t="s">
        <v>333</v>
      </c>
      <c r="E337" s="83" t="s">
        <v>324</v>
      </c>
      <c r="F337" s="84" t="s">
        <v>334</v>
      </c>
      <c r="G337" s="90" t="s">
        <v>325</v>
      </c>
      <c r="H337" s="96">
        <f t="shared" si="11"/>
        <v>9</v>
      </c>
      <c r="I337">
        <f t="shared" si="12"/>
        <v>4565479</v>
      </c>
    </row>
    <row r="338" spans="1:9" x14ac:dyDescent="0.25">
      <c r="A338" s="87">
        <v>79</v>
      </c>
      <c r="B338" s="79">
        <v>45655</v>
      </c>
      <c r="C338" s="80" t="s">
        <v>310</v>
      </c>
      <c r="D338" s="80" t="s">
        <v>333</v>
      </c>
      <c r="E338" s="80" t="s">
        <v>317</v>
      </c>
      <c r="F338" s="81" t="s">
        <v>334</v>
      </c>
      <c r="G338" s="88" t="s">
        <v>318</v>
      </c>
      <c r="H338" s="96">
        <f t="shared" si="11"/>
        <v>6</v>
      </c>
      <c r="I338">
        <f t="shared" si="12"/>
        <v>4565579</v>
      </c>
    </row>
    <row r="339" spans="1:9" x14ac:dyDescent="0.25">
      <c r="A339" s="89">
        <v>79</v>
      </c>
      <c r="B339" s="82">
        <v>45656</v>
      </c>
      <c r="C339" s="83" t="s">
        <v>311</v>
      </c>
      <c r="D339" s="83" t="s">
        <v>333</v>
      </c>
      <c r="E339" s="83" t="s">
        <v>324</v>
      </c>
      <c r="F339" s="84" t="s">
        <v>334</v>
      </c>
      <c r="G339" s="90" t="s">
        <v>325</v>
      </c>
      <c r="H339" s="96">
        <f t="shared" si="11"/>
        <v>9</v>
      </c>
      <c r="I339">
        <f t="shared" si="12"/>
        <v>4565679</v>
      </c>
    </row>
    <row r="340" spans="1:9" x14ac:dyDescent="0.25">
      <c r="A340" s="87">
        <v>79</v>
      </c>
      <c r="B340" s="79">
        <v>45657</v>
      </c>
      <c r="C340" s="80" t="s">
        <v>312</v>
      </c>
      <c r="D340" s="80" t="s">
        <v>333</v>
      </c>
      <c r="E340" s="80" t="s">
        <v>324</v>
      </c>
      <c r="F340" s="81" t="s">
        <v>334</v>
      </c>
      <c r="G340" s="88" t="s">
        <v>318</v>
      </c>
      <c r="H340" s="96">
        <f t="shared" si="11"/>
        <v>7</v>
      </c>
      <c r="I340">
        <f t="shared" si="12"/>
        <v>4565779</v>
      </c>
    </row>
    <row r="341" spans="1:9" x14ac:dyDescent="0.25">
      <c r="A341" s="89">
        <v>79</v>
      </c>
      <c r="B341" s="82">
        <v>45658</v>
      </c>
      <c r="C341" s="83" t="s">
        <v>313</v>
      </c>
      <c r="D341" s="83" t="s">
        <v>333</v>
      </c>
      <c r="E341" s="83" t="s">
        <v>324</v>
      </c>
      <c r="F341" s="84" t="s">
        <v>334</v>
      </c>
      <c r="G341" s="90" t="s">
        <v>325</v>
      </c>
      <c r="H341" s="96">
        <f t="shared" si="11"/>
        <v>9</v>
      </c>
      <c r="I341">
        <f t="shared" si="12"/>
        <v>4565879</v>
      </c>
    </row>
    <row r="342" spans="1:9" x14ac:dyDescent="0.25">
      <c r="A342" s="87">
        <v>79</v>
      </c>
      <c r="B342" s="79">
        <v>45659</v>
      </c>
      <c r="C342" s="80" t="s">
        <v>314</v>
      </c>
      <c r="D342" s="80" t="s">
        <v>333</v>
      </c>
      <c r="E342" s="80" t="s">
        <v>324</v>
      </c>
      <c r="F342" s="81" t="s">
        <v>334</v>
      </c>
      <c r="G342" s="88" t="s">
        <v>325</v>
      </c>
      <c r="H342" s="96">
        <f t="shared" si="11"/>
        <v>9</v>
      </c>
      <c r="I342">
        <f t="shared" si="12"/>
        <v>4565979</v>
      </c>
    </row>
    <row r="343" spans="1:9" x14ac:dyDescent="0.25">
      <c r="A343" s="89">
        <v>79</v>
      </c>
      <c r="B343" s="82">
        <v>45660</v>
      </c>
      <c r="C343" s="83" t="s">
        <v>315</v>
      </c>
      <c r="D343" s="83" t="s">
        <v>333</v>
      </c>
      <c r="E343" s="83" t="s">
        <v>324</v>
      </c>
      <c r="F343" s="84" t="s">
        <v>334</v>
      </c>
      <c r="G343" s="90" t="s">
        <v>325</v>
      </c>
      <c r="H343" s="96">
        <f t="shared" si="11"/>
        <v>9</v>
      </c>
      <c r="I343">
        <f t="shared" si="12"/>
        <v>4566079</v>
      </c>
    </row>
    <row r="344" spans="1:9" x14ac:dyDescent="0.25">
      <c r="A344" s="87">
        <v>79</v>
      </c>
      <c r="B344" s="79">
        <v>45661</v>
      </c>
      <c r="C344" s="80" t="s">
        <v>316</v>
      </c>
      <c r="D344" s="80" t="s">
        <v>333</v>
      </c>
      <c r="E344" s="80" t="s">
        <v>324</v>
      </c>
      <c r="F344" s="81" t="s">
        <v>334</v>
      </c>
      <c r="G344" s="88" t="s">
        <v>325</v>
      </c>
      <c r="H344" s="96">
        <f t="shared" si="11"/>
        <v>9</v>
      </c>
      <c r="I344">
        <f t="shared" si="12"/>
        <v>4566179</v>
      </c>
    </row>
    <row r="345" spans="1:9" x14ac:dyDescent="0.25">
      <c r="A345" s="89">
        <v>120</v>
      </c>
      <c r="B345" s="82">
        <v>45613</v>
      </c>
      <c r="C345" s="83" t="s">
        <v>310</v>
      </c>
      <c r="D345" s="83" t="s">
        <v>333</v>
      </c>
      <c r="E345" s="83" t="s">
        <v>317</v>
      </c>
      <c r="F345" s="84" t="s">
        <v>334</v>
      </c>
      <c r="G345" s="90" t="s">
        <v>318</v>
      </c>
      <c r="H345" s="96">
        <f t="shared" si="11"/>
        <v>6</v>
      </c>
      <c r="I345">
        <f t="shared" si="12"/>
        <v>45613120</v>
      </c>
    </row>
    <row r="346" spans="1:9" x14ac:dyDescent="0.25">
      <c r="A346" s="87">
        <v>120</v>
      </c>
      <c r="B346" s="79">
        <v>45614</v>
      </c>
      <c r="C346" s="80" t="s">
        <v>311</v>
      </c>
      <c r="D346" s="80" t="s">
        <v>333</v>
      </c>
      <c r="E346" s="80" t="s">
        <v>319</v>
      </c>
      <c r="F346" s="81" t="s">
        <v>334</v>
      </c>
      <c r="G346" s="88" t="s">
        <v>320</v>
      </c>
      <c r="H346" s="96">
        <f t="shared" si="11"/>
        <v>11</v>
      </c>
      <c r="I346">
        <f t="shared" si="12"/>
        <v>45614120</v>
      </c>
    </row>
    <row r="347" spans="1:9" x14ac:dyDescent="0.25">
      <c r="A347" s="89">
        <v>120</v>
      </c>
      <c r="B347" s="82">
        <v>45615</v>
      </c>
      <c r="C347" s="83" t="s">
        <v>312</v>
      </c>
      <c r="D347" s="83" t="s">
        <v>333</v>
      </c>
      <c r="E347" s="83" t="s">
        <v>319</v>
      </c>
      <c r="F347" s="84" t="s">
        <v>334</v>
      </c>
      <c r="G347" s="90" t="s">
        <v>320</v>
      </c>
      <c r="H347" s="96">
        <f t="shared" si="11"/>
        <v>11</v>
      </c>
      <c r="I347">
        <f t="shared" si="12"/>
        <v>45615120</v>
      </c>
    </row>
    <row r="348" spans="1:9" x14ac:dyDescent="0.25">
      <c r="A348" s="87">
        <v>120</v>
      </c>
      <c r="B348" s="79">
        <v>45616</v>
      </c>
      <c r="C348" s="80" t="s">
        <v>313</v>
      </c>
      <c r="D348" s="80" t="s">
        <v>333</v>
      </c>
      <c r="E348" s="80" t="s">
        <v>319</v>
      </c>
      <c r="F348" s="81" t="s">
        <v>334</v>
      </c>
      <c r="G348" s="88" t="s">
        <v>320</v>
      </c>
      <c r="H348" s="96">
        <f t="shared" si="11"/>
        <v>11</v>
      </c>
      <c r="I348">
        <f t="shared" si="12"/>
        <v>45616120</v>
      </c>
    </row>
    <row r="349" spans="1:9" x14ac:dyDescent="0.25">
      <c r="A349" s="89">
        <v>120</v>
      </c>
      <c r="B349" s="82">
        <v>45617</v>
      </c>
      <c r="C349" s="83" t="s">
        <v>314</v>
      </c>
      <c r="D349" s="83" t="s">
        <v>333</v>
      </c>
      <c r="E349" s="83" t="s">
        <v>319</v>
      </c>
      <c r="F349" s="84" t="s">
        <v>334</v>
      </c>
      <c r="G349" s="90" t="s">
        <v>320</v>
      </c>
      <c r="H349" s="96">
        <f t="shared" si="11"/>
        <v>11</v>
      </c>
      <c r="I349">
        <f t="shared" si="12"/>
        <v>45617120</v>
      </c>
    </row>
    <row r="350" spans="1:9" x14ac:dyDescent="0.25">
      <c r="A350" s="87">
        <v>120</v>
      </c>
      <c r="B350" s="79">
        <v>45618</v>
      </c>
      <c r="C350" s="80" t="s">
        <v>315</v>
      </c>
      <c r="D350" s="80" t="s">
        <v>333</v>
      </c>
      <c r="E350" s="80" t="s">
        <v>319</v>
      </c>
      <c r="F350" s="81" t="s">
        <v>334</v>
      </c>
      <c r="G350" s="88" t="s">
        <v>320</v>
      </c>
      <c r="H350" s="96">
        <f t="shared" si="11"/>
        <v>11</v>
      </c>
      <c r="I350">
        <f t="shared" si="12"/>
        <v>45618120</v>
      </c>
    </row>
    <row r="351" spans="1:9" x14ac:dyDescent="0.25">
      <c r="A351" s="89">
        <v>120</v>
      </c>
      <c r="B351" s="82">
        <v>45619</v>
      </c>
      <c r="C351" s="83" t="s">
        <v>316</v>
      </c>
      <c r="D351" s="83" t="s">
        <v>333</v>
      </c>
      <c r="E351" s="83" t="s">
        <v>319</v>
      </c>
      <c r="F351" s="84" t="s">
        <v>334</v>
      </c>
      <c r="G351" s="90" t="s">
        <v>320</v>
      </c>
      <c r="H351" s="96">
        <f t="shared" si="11"/>
        <v>11</v>
      </c>
      <c r="I351">
        <f t="shared" si="12"/>
        <v>45619120</v>
      </c>
    </row>
    <row r="352" spans="1:9" x14ac:dyDescent="0.25">
      <c r="A352" s="87">
        <v>120</v>
      </c>
      <c r="B352" s="79">
        <v>45620</v>
      </c>
      <c r="C352" s="80" t="s">
        <v>310</v>
      </c>
      <c r="D352" s="80" t="s">
        <v>333</v>
      </c>
      <c r="E352" s="80" t="s">
        <v>317</v>
      </c>
      <c r="F352" s="81" t="s">
        <v>334</v>
      </c>
      <c r="G352" s="88" t="s">
        <v>318</v>
      </c>
      <c r="H352" s="96">
        <f t="shared" si="11"/>
        <v>6</v>
      </c>
      <c r="I352">
        <f t="shared" si="12"/>
        <v>45620120</v>
      </c>
    </row>
    <row r="353" spans="1:9" x14ac:dyDescent="0.25">
      <c r="A353" s="89">
        <v>120</v>
      </c>
      <c r="B353" s="82">
        <v>45621</v>
      </c>
      <c r="C353" s="83" t="s">
        <v>311</v>
      </c>
      <c r="D353" s="83" t="s">
        <v>333</v>
      </c>
      <c r="E353" s="83" t="s">
        <v>319</v>
      </c>
      <c r="F353" s="84" t="s">
        <v>334</v>
      </c>
      <c r="G353" s="90" t="s">
        <v>320</v>
      </c>
      <c r="H353" s="96">
        <f t="shared" si="11"/>
        <v>11</v>
      </c>
      <c r="I353">
        <f t="shared" si="12"/>
        <v>45621120</v>
      </c>
    </row>
    <row r="354" spans="1:9" x14ac:dyDescent="0.25">
      <c r="A354" s="87">
        <v>120</v>
      </c>
      <c r="B354" s="79">
        <v>45622</v>
      </c>
      <c r="C354" s="80" t="s">
        <v>312</v>
      </c>
      <c r="D354" s="80" t="s">
        <v>333</v>
      </c>
      <c r="E354" s="80" t="s">
        <v>319</v>
      </c>
      <c r="F354" s="81" t="s">
        <v>334</v>
      </c>
      <c r="G354" s="88" t="s">
        <v>320</v>
      </c>
      <c r="H354" s="96">
        <f t="shared" si="11"/>
        <v>11</v>
      </c>
      <c r="I354">
        <f t="shared" si="12"/>
        <v>45622120</v>
      </c>
    </row>
    <row r="355" spans="1:9" x14ac:dyDescent="0.25">
      <c r="A355" s="89">
        <v>120</v>
      </c>
      <c r="B355" s="82">
        <v>45623</v>
      </c>
      <c r="C355" s="83" t="s">
        <v>313</v>
      </c>
      <c r="D355" s="83" t="s">
        <v>333</v>
      </c>
      <c r="E355" s="83" t="s">
        <v>319</v>
      </c>
      <c r="F355" s="84" t="s">
        <v>334</v>
      </c>
      <c r="G355" s="90" t="s">
        <v>320</v>
      </c>
      <c r="H355" s="96">
        <f t="shared" si="11"/>
        <v>11</v>
      </c>
      <c r="I355">
        <f t="shared" si="12"/>
        <v>45623120</v>
      </c>
    </row>
    <row r="356" spans="1:9" x14ac:dyDescent="0.25">
      <c r="A356" s="87">
        <v>120</v>
      </c>
      <c r="B356" s="79">
        <v>45624</v>
      </c>
      <c r="C356" s="80" t="s">
        <v>314</v>
      </c>
      <c r="D356" s="80" t="s">
        <v>333</v>
      </c>
      <c r="E356" s="80" t="s">
        <v>321</v>
      </c>
      <c r="F356" s="81" t="s">
        <v>334</v>
      </c>
      <c r="G356" s="88" t="s">
        <v>321</v>
      </c>
      <c r="H356" s="96" t="str">
        <f t="shared" si="11"/>
        <v/>
      </c>
      <c r="I356">
        <f t="shared" si="12"/>
        <v>45624120</v>
      </c>
    </row>
    <row r="357" spans="1:9" x14ac:dyDescent="0.25">
      <c r="A357" s="89">
        <v>120</v>
      </c>
      <c r="B357" s="82">
        <v>45625</v>
      </c>
      <c r="C357" s="83" t="s">
        <v>315</v>
      </c>
      <c r="D357" s="83" t="s">
        <v>333</v>
      </c>
      <c r="E357" s="83" t="s">
        <v>322</v>
      </c>
      <c r="F357" s="84" t="s">
        <v>334</v>
      </c>
      <c r="G357" s="90" t="s">
        <v>320</v>
      </c>
      <c r="H357" s="96">
        <f t="shared" si="11"/>
        <v>13</v>
      </c>
      <c r="I357">
        <f t="shared" si="12"/>
        <v>45625120</v>
      </c>
    </row>
    <row r="358" spans="1:9" x14ac:dyDescent="0.25">
      <c r="A358" s="87">
        <v>120</v>
      </c>
      <c r="B358" s="79">
        <v>45626</v>
      </c>
      <c r="C358" s="80" t="s">
        <v>316</v>
      </c>
      <c r="D358" s="80" t="s">
        <v>333</v>
      </c>
      <c r="E358" s="80" t="s">
        <v>319</v>
      </c>
      <c r="F358" s="81" t="s">
        <v>334</v>
      </c>
      <c r="G358" s="88" t="s">
        <v>320</v>
      </c>
      <c r="H358" s="96">
        <f t="shared" si="11"/>
        <v>11</v>
      </c>
      <c r="I358">
        <f t="shared" si="12"/>
        <v>45626120</v>
      </c>
    </row>
    <row r="359" spans="1:9" x14ac:dyDescent="0.25">
      <c r="A359" s="89">
        <v>120</v>
      </c>
      <c r="B359" s="82">
        <v>45627</v>
      </c>
      <c r="C359" s="83" t="s">
        <v>310</v>
      </c>
      <c r="D359" s="83" t="s">
        <v>333</v>
      </c>
      <c r="E359" s="83" t="s">
        <v>317</v>
      </c>
      <c r="F359" s="84" t="s">
        <v>334</v>
      </c>
      <c r="G359" s="90" t="s">
        <v>318</v>
      </c>
      <c r="H359" s="96">
        <f t="shared" si="11"/>
        <v>6</v>
      </c>
      <c r="I359">
        <f t="shared" si="12"/>
        <v>45627120</v>
      </c>
    </row>
    <row r="360" spans="1:9" x14ac:dyDescent="0.25">
      <c r="A360" s="87">
        <v>120</v>
      </c>
      <c r="B360" s="79">
        <v>45628</v>
      </c>
      <c r="C360" s="80" t="s">
        <v>311</v>
      </c>
      <c r="D360" s="80" t="s">
        <v>333</v>
      </c>
      <c r="E360" s="80" t="s">
        <v>319</v>
      </c>
      <c r="F360" s="81" t="s">
        <v>334</v>
      </c>
      <c r="G360" s="88" t="s">
        <v>320</v>
      </c>
      <c r="H360" s="96">
        <f t="shared" si="11"/>
        <v>11</v>
      </c>
      <c r="I360">
        <f t="shared" si="12"/>
        <v>45628120</v>
      </c>
    </row>
    <row r="361" spans="1:9" x14ac:dyDescent="0.25">
      <c r="A361" s="89">
        <v>120</v>
      </c>
      <c r="B361" s="82">
        <v>45629</v>
      </c>
      <c r="C361" s="83" t="s">
        <v>312</v>
      </c>
      <c r="D361" s="83" t="s">
        <v>333</v>
      </c>
      <c r="E361" s="83" t="s">
        <v>319</v>
      </c>
      <c r="F361" s="84" t="s">
        <v>334</v>
      </c>
      <c r="G361" s="90" t="s">
        <v>320</v>
      </c>
      <c r="H361" s="96">
        <f t="shared" si="11"/>
        <v>11</v>
      </c>
      <c r="I361">
        <f t="shared" si="12"/>
        <v>45629120</v>
      </c>
    </row>
    <row r="362" spans="1:9" x14ac:dyDescent="0.25">
      <c r="A362" s="87">
        <v>120</v>
      </c>
      <c r="B362" s="79">
        <v>45630</v>
      </c>
      <c r="C362" s="80" t="s">
        <v>313</v>
      </c>
      <c r="D362" s="80" t="s">
        <v>333</v>
      </c>
      <c r="E362" s="80" t="s">
        <v>319</v>
      </c>
      <c r="F362" s="81" t="s">
        <v>334</v>
      </c>
      <c r="G362" s="88" t="s">
        <v>320</v>
      </c>
      <c r="H362" s="96">
        <f t="shared" si="11"/>
        <v>11</v>
      </c>
      <c r="I362">
        <f t="shared" si="12"/>
        <v>45630120</v>
      </c>
    </row>
    <row r="363" spans="1:9" x14ac:dyDescent="0.25">
      <c r="A363" s="89">
        <v>120</v>
      </c>
      <c r="B363" s="82">
        <v>45631</v>
      </c>
      <c r="C363" s="83" t="s">
        <v>314</v>
      </c>
      <c r="D363" s="83" t="s">
        <v>333</v>
      </c>
      <c r="E363" s="83" t="s">
        <v>319</v>
      </c>
      <c r="F363" s="84" t="s">
        <v>334</v>
      </c>
      <c r="G363" s="90" t="s">
        <v>320</v>
      </c>
      <c r="H363" s="96">
        <f t="shared" si="11"/>
        <v>11</v>
      </c>
      <c r="I363">
        <f t="shared" si="12"/>
        <v>45631120</v>
      </c>
    </row>
    <row r="364" spans="1:9" x14ac:dyDescent="0.25">
      <c r="A364" s="87">
        <v>120</v>
      </c>
      <c r="B364" s="79">
        <v>45632</v>
      </c>
      <c r="C364" s="80" t="s">
        <v>315</v>
      </c>
      <c r="D364" s="80" t="s">
        <v>333</v>
      </c>
      <c r="E364" s="80" t="s">
        <v>319</v>
      </c>
      <c r="F364" s="81" t="s">
        <v>334</v>
      </c>
      <c r="G364" s="88" t="s">
        <v>320</v>
      </c>
      <c r="H364" s="96">
        <f t="shared" si="11"/>
        <v>11</v>
      </c>
      <c r="I364">
        <f t="shared" si="12"/>
        <v>45632120</v>
      </c>
    </row>
    <row r="365" spans="1:9" x14ac:dyDescent="0.25">
      <c r="A365" s="89">
        <v>120</v>
      </c>
      <c r="B365" s="82">
        <v>45633</v>
      </c>
      <c r="C365" s="83" t="s">
        <v>316</v>
      </c>
      <c r="D365" s="83" t="s">
        <v>333</v>
      </c>
      <c r="E365" s="83" t="s">
        <v>319</v>
      </c>
      <c r="F365" s="84" t="s">
        <v>334</v>
      </c>
      <c r="G365" s="90" t="s">
        <v>320</v>
      </c>
      <c r="H365" s="96">
        <f t="shared" si="11"/>
        <v>11</v>
      </c>
      <c r="I365">
        <f t="shared" si="12"/>
        <v>45633120</v>
      </c>
    </row>
    <row r="366" spans="1:9" x14ac:dyDescent="0.25">
      <c r="A366" s="87">
        <v>120</v>
      </c>
      <c r="B366" s="79">
        <v>45634</v>
      </c>
      <c r="C366" s="80" t="s">
        <v>310</v>
      </c>
      <c r="D366" s="80" t="s">
        <v>333</v>
      </c>
      <c r="E366" s="80" t="s">
        <v>317</v>
      </c>
      <c r="F366" s="81" t="s">
        <v>334</v>
      </c>
      <c r="G366" s="88" t="s">
        <v>318</v>
      </c>
      <c r="H366" s="96">
        <f t="shared" si="11"/>
        <v>6</v>
      </c>
      <c r="I366">
        <f t="shared" si="12"/>
        <v>45634120</v>
      </c>
    </row>
    <row r="367" spans="1:9" x14ac:dyDescent="0.25">
      <c r="A367" s="89">
        <v>120</v>
      </c>
      <c r="B367" s="82">
        <v>45635</v>
      </c>
      <c r="C367" s="83" t="s">
        <v>311</v>
      </c>
      <c r="D367" s="83" t="s">
        <v>333</v>
      </c>
      <c r="E367" s="83" t="s">
        <v>319</v>
      </c>
      <c r="F367" s="84" t="s">
        <v>334</v>
      </c>
      <c r="G367" s="90" t="s">
        <v>320</v>
      </c>
      <c r="H367" s="96">
        <f t="shared" si="11"/>
        <v>11</v>
      </c>
      <c r="I367">
        <f t="shared" si="12"/>
        <v>45635120</v>
      </c>
    </row>
    <row r="368" spans="1:9" x14ac:dyDescent="0.25">
      <c r="A368" s="87">
        <v>120</v>
      </c>
      <c r="B368" s="79">
        <v>45636</v>
      </c>
      <c r="C368" s="80" t="s">
        <v>312</v>
      </c>
      <c r="D368" s="80" t="s">
        <v>333</v>
      </c>
      <c r="E368" s="80" t="s">
        <v>319</v>
      </c>
      <c r="F368" s="81" t="s">
        <v>334</v>
      </c>
      <c r="G368" s="88" t="s">
        <v>320</v>
      </c>
      <c r="H368" s="96">
        <f t="shared" si="11"/>
        <v>11</v>
      </c>
      <c r="I368">
        <f t="shared" si="12"/>
        <v>45636120</v>
      </c>
    </row>
    <row r="369" spans="1:9" x14ac:dyDescent="0.25">
      <c r="A369" s="89">
        <v>120</v>
      </c>
      <c r="B369" s="82">
        <v>45637</v>
      </c>
      <c r="C369" s="83" t="s">
        <v>313</v>
      </c>
      <c r="D369" s="83" t="s">
        <v>333</v>
      </c>
      <c r="E369" s="83" t="s">
        <v>319</v>
      </c>
      <c r="F369" s="84" t="s">
        <v>334</v>
      </c>
      <c r="G369" s="90" t="s">
        <v>320</v>
      </c>
      <c r="H369" s="96">
        <f t="shared" si="11"/>
        <v>11</v>
      </c>
      <c r="I369">
        <f t="shared" si="12"/>
        <v>45637120</v>
      </c>
    </row>
    <row r="370" spans="1:9" x14ac:dyDescent="0.25">
      <c r="A370" s="87">
        <v>120</v>
      </c>
      <c r="B370" s="79">
        <v>45638</v>
      </c>
      <c r="C370" s="80" t="s">
        <v>314</v>
      </c>
      <c r="D370" s="80" t="s">
        <v>333</v>
      </c>
      <c r="E370" s="80" t="s">
        <v>319</v>
      </c>
      <c r="F370" s="81" t="s">
        <v>334</v>
      </c>
      <c r="G370" s="88" t="s">
        <v>320</v>
      </c>
      <c r="H370" s="96">
        <f t="shared" si="11"/>
        <v>11</v>
      </c>
      <c r="I370">
        <f t="shared" si="12"/>
        <v>45638120</v>
      </c>
    </row>
    <row r="371" spans="1:9" x14ac:dyDescent="0.25">
      <c r="A371" s="89">
        <v>120</v>
      </c>
      <c r="B371" s="82">
        <v>45639</v>
      </c>
      <c r="C371" s="83" t="s">
        <v>315</v>
      </c>
      <c r="D371" s="83" t="s">
        <v>333</v>
      </c>
      <c r="E371" s="83" t="s">
        <v>319</v>
      </c>
      <c r="F371" s="84" t="s">
        <v>334</v>
      </c>
      <c r="G371" s="90" t="s">
        <v>320</v>
      </c>
      <c r="H371" s="96">
        <f t="shared" si="11"/>
        <v>11</v>
      </c>
      <c r="I371">
        <f t="shared" si="12"/>
        <v>45639120</v>
      </c>
    </row>
    <row r="372" spans="1:9" x14ac:dyDescent="0.25">
      <c r="A372" s="87">
        <v>120</v>
      </c>
      <c r="B372" s="79">
        <v>45640</v>
      </c>
      <c r="C372" s="80" t="s">
        <v>316</v>
      </c>
      <c r="D372" s="80" t="s">
        <v>333</v>
      </c>
      <c r="E372" s="80" t="s">
        <v>323</v>
      </c>
      <c r="F372" s="81" t="s">
        <v>334</v>
      </c>
      <c r="G372" s="88" t="s">
        <v>320</v>
      </c>
      <c r="H372" s="96">
        <f t="shared" si="11"/>
        <v>12</v>
      </c>
      <c r="I372">
        <f t="shared" si="12"/>
        <v>45640120</v>
      </c>
    </row>
    <row r="373" spans="1:9" x14ac:dyDescent="0.25">
      <c r="A373" s="89">
        <v>120</v>
      </c>
      <c r="B373" s="82">
        <v>45641</v>
      </c>
      <c r="C373" s="83" t="s">
        <v>310</v>
      </c>
      <c r="D373" s="83" t="s">
        <v>333</v>
      </c>
      <c r="E373" s="83" t="s">
        <v>317</v>
      </c>
      <c r="F373" s="84" t="s">
        <v>334</v>
      </c>
      <c r="G373" s="90" t="s">
        <v>318</v>
      </c>
      <c r="H373" s="96">
        <f t="shared" si="11"/>
        <v>6</v>
      </c>
      <c r="I373">
        <f t="shared" si="12"/>
        <v>45641120</v>
      </c>
    </row>
    <row r="374" spans="1:9" x14ac:dyDescent="0.25">
      <c r="A374" s="87">
        <v>120</v>
      </c>
      <c r="B374" s="79">
        <v>45642</v>
      </c>
      <c r="C374" s="80" t="s">
        <v>311</v>
      </c>
      <c r="D374" s="80" t="s">
        <v>333</v>
      </c>
      <c r="E374" s="80" t="s">
        <v>319</v>
      </c>
      <c r="F374" s="81" t="s">
        <v>334</v>
      </c>
      <c r="G374" s="88" t="s">
        <v>320</v>
      </c>
      <c r="H374" s="96">
        <f t="shared" si="11"/>
        <v>11</v>
      </c>
      <c r="I374">
        <f t="shared" si="12"/>
        <v>45642120</v>
      </c>
    </row>
    <row r="375" spans="1:9" x14ac:dyDescent="0.25">
      <c r="A375" s="89">
        <v>120</v>
      </c>
      <c r="B375" s="82">
        <v>45643</v>
      </c>
      <c r="C375" s="83" t="s">
        <v>312</v>
      </c>
      <c r="D375" s="83" t="s">
        <v>333</v>
      </c>
      <c r="E375" s="83" t="s">
        <v>319</v>
      </c>
      <c r="F375" s="84" t="s">
        <v>334</v>
      </c>
      <c r="G375" s="90" t="s">
        <v>320</v>
      </c>
      <c r="H375" s="96">
        <f t="shared" si="11"/>
        <v>11</v>
      </c>
      <c r="I375">
        <f t="shared" si="12"/>
        <v>45643120</v>
      </c>
    </row>
    <row r="376" spans="1:9" x14ac:dyDescent="0.25">
      <c r="A376" s="87">
        <v>120</v>
      </c>
      <c r="B376" s="79">
        <v>45644</v>
      </c>
      <c r="C376" s="80" t="s">
        <v>313</v>
      </c>
      <c r="D376" s="80" t="s">
        <v>333</v>
      </c>
      <c r="E376" s="80" t="s">
        <v>319</v>
      </c>
      <c r="F376" s="81" t="s">
        <v>334</v>
      </c>
      <c r="G376" s="88" t="s">
        <v>320</v>
      </c>
      <c r="H376" s="96">
        <f t="shared" si="11"/>
        <v>11</v>
      </c>
      <c r="I376">
        <f t="shared" si="12"/>
        <v>45644120</v>
      </c>
    </row>
    <row r="377" spans="1:9" x14ac:dyDescent="0.25">
      <c r="A377" s="89">
        <v>120</v>
      </c>
      <c r="B377" s="82">
        <v>45645</v>
      </c>
      <c r="C377" s="83" t="s">
        <v>314</v>
      </c>
      <c r="D377" s="83" t="s">
        <v>333</v>
      </c>
      <c r="E377" s="83" t="s">
        <v>319</v>
      </c>
      <c r="F377" s="84" t="s">
        <v>334</v>
      </c>
      <c r="G377" s="90" t="s">
        <v>320</v>
      </c>
      <c r="H377" s="96">
        <f t="shared" si="11"/>
        <v>11</v>
      </c>
      <c r="I377">
        <f t="shared" si="12"/>
        <v>45645120</v>
      </c>
    </row>
    <row r="378" spans="1:9" x14ac:dyDescent="0.25">
      <c r="A378" s="87">
        <v>120</v>
      </c>
      <c r="B378" s="79">
        <v>45646</v>
      </c>
      <c r="C378" s="80" t="s">
        <v>315</v>
      </c>
      <c r="D378" s="80" t="s">
        <v>333</v>
      </c>
      <c r="E378" s="80" t="s">
        <v>319</v>
      </c>
      <c r="F378" s="81" t="s">
        <v>334</v>
      </c>
      <c r="G378" s="88" t="s">
        <v>320</v>
      </c>
      <c r="H378" s="96">
        <f t="shared" si="11"/>
        <v>11</v>
      </c>
      <c r="I378">
        <f t="shared" si="12"/>
        <v>45646120</v>
      </c>
    </row>
    <row r="379" spans="1:9" x14ac:dyDescent="0.25">
      <c r="A379" s="89">
        <v>120</v>
      </c>
      <c r="B379" s="82">
        <v>45647</v>
      </c>
      <c r="C379" s="83" t="s">
        <v>316</v>
      </c>
      <c r="D379" s="83" t="s">
        <v>333</v>
      </c>
      <c r="E379" s="83" t="s">
        <v>323</v>
      </c>
      <c r="F379" s="84" t="s">
        <v>334</v>
      </c>
      <c r="G379" s="90" t="s">
        <v>320</v>
      </c>
      <c r="H379" s="96">
        <f t="shared" si="11"/>
        <v>12</v>
      </c>
      <c r="I379">
        <f t="shared" si="12"/>
        <v>45647120</v>
      </c>
    </row>
    <row r="380" spans="1:9" x14ac:dyDescent="0.25">
      <c r="A380" s="87">
        <v>120</v>
      </c>
      <c r="B380" s="79">
        <v>45648</v>
      </c>
      <c r="C380" s="80" t="s">
        <v>310</v>
      </c>
      <c r="D380" s="80" t="s">
        <v>333</v>
      </c>
      <c r="E380" s="80" t="s">
        <v>319</v>
      </c>
      <c r="F380" s="81" t="s">
        <v>334</v>
      </c>
      <c r="G380" s="88" t="s">
        <v>318</v>
      </c>
      <c r="H380" s="96">
        <f t="shared" si="11"/>
        <v>8</v>
      </c>
      <c r="I380">
        <f t="shared" si="12"/>
        <v>45648120</v>
      </c>
    </row>
    <row r="381" spans="1:9" x14ac:dyDescent="0.25">
      <c r="A381" s="89">
        <v>120</v>
      </c>
      <c r="B381" s="82">
        <v>45649</v>
      </c>
      <c r="C381" s="83" t="s">
        <v>311</v>
      </c>
      <c r="D381" s="83" t="s">
        <v>333</v>
      </c>
      <c r="E381" s="83" t="s">
        <v>323</v>
      </c>
      <c r="F381" s="84" t="s">
        <v>334</v>
      </c>
      <c r="G381" s="90" t="s">
        <v>320</v>
      </c>
      <c r="H381" s="96">
        <f t="shared" si="11"/>
        <v>12</v>
      </c>
      <c r="I381">
        <f t="shared" si="12"/>
        <v>45649120</v>
      </c>
    </row>
    <row r="382" spans="1:9" x14ac:dyDescent="0.25">
      <c r="A382" s="87">
        <v>120</v>
      </c>
      <c r="B382" s="79">
        <v>45650</v>
      </c>
      <c r="C382" s="80" t="s">
        <v>312</v>
      </c>
      <c r="D382" s="80" t="s">
        <v>333</v>
      </c>
      <c r="E382" s="80" t="s">
        <v>323</v>
      </c>
      <c r="F382" s="81" t="s">
        <v>334</v>
      </c>
      <c r="G382" s="88" t="s">
        <v>318</v>
      </c>
      <c r="H382" s="96">
        <f t="shared" si="11"/>
        <v>9</v>
      </c>
      <c r="I382">
        <f t="shared" si="12"/>
        <v>45650120</v>
      </c>
    </row>
    <row r="383" spans="1:9" x14ac:dyDescent="0.25">
      <c r="A383" s="89">
        <v>120</v>
      </c>
      <c r="B383" s="82">
        <v>45651</v>
      </c>
      <c r="C383" s="83" t="s">
        <v>313</v>
      </c>
      <c r="D383" s="83" t="s">
        <v>333</v>
      </c>
      <c r="E383" s="83" t="s">
        <v>321</v>
      </c>
      <c r="F383" s="84" t="s">
        <v>334</v>
      </c>
      <c r="G383" s="90" t="s">
        <v>321</v>
      </c>
      <c r="H383" s="96" t="str">
        <f t="shared" si="11"/>
        <v/>
      </c>
      <c r="I383">
        <f t="shared" si="12"/>
        <v>45651120</v>
      </c>
    </row>
    <row r="384" spans="1:9" x14ac:dyDescent="0.25">
      <c r="A384" s="87">
        <v>120</v>
      </c>
      <c r="B384" s="79">
        <v>45652</v>
      </c>
      <c r="C384" s="80" t="s">
        <v>314</v>
      </c>
      <c r="D384" s="80" t="s">
        <v>333</v>
      </c>
      <c r="E384" s="80" t="s">
        <v>323</v>
      </c>
      <c r="F384" s="81" t="s">
        <v>334</v>
      </c>
      <c r="G384" s="88" t="s">
        <v>320</v>
      </c>
      <c r="H384" s="96">
        <f t="shared" si="11"/>
        <v>12</v>
      </c>
      <c r="I384">
        <f t="shared" si="12"/>
        <v>45652120</v>
      </c>
    </row>
    <row r="385" spans="1:9" x14ac:dyDescent="0.25">
      <c r="A385" s="89">
        <v>120</v>
      </c>
      <c r="B385" s="82">
        <v>45653</v>
      </c>
      <c r="C385" s="83" t="s">
        <v>315</v>
      </c>
      <c r="D385" s="83" t="s">
        <v>333</v>
      </c>
      <c r="E385" s="83" t="s">
        <v>319</v>
      </c>
      <c r="F385" s="84" t="s">
        <v>334</v>
      </c>
      <c r="G385" s="90" t="s">
        <v>320</v>
      </c>
      <c r="H385" s="96">
        <f t="shared" si="11"/>
        <v>11</v>
      </c>
      <c r="I385">
        <f t="shared" si="12"/>
        <v>45653120</v>
      </c>
    </row>
    <row r="386" spans="1:9" x14ac:dyDescent="0.25">
      <c r="A386" s="87">
        <v>120</v>
      </c>
      <c r="B386" s="79">
        <v>45654</v>
      </c>
      <c r="C386" s="80" t="s">
        <v>316</v>
      </c>
      <c r="D386" s="80" t="s">
        <v>333</v>
      </c>
      <c r="E386" s="80" t="s">
        <v>319</v>
      </c>
      <c r="F386" s="81" t="s">
        <v>334</v>
      </c>
      <c r="G386" s="88" t="s">
        <v>320</v>
      </c>
      <c r="H386" s="96">
        <f t="shared" si="11"/>
        <v>11</v>
      </c>
      <c r="I386">
        <f t="shared" si="12"/>
        <v>45654120</v>
      </c>
    </row>
    <row r="387" spans="1:9" x14ac:dyDescent="0.25">
      <c r="A387" s="89">
        <v>120</v>
      </c>
      <c r="B387" s="82">
        <v>45655</v>
      </c>
      <c r="C387" s="83" t="s">
        <v>310</v>
      </c>
      <c r="D387" s="83" t="s">
        <v>333</v>
      </c>
      <c r="E387" s="83" t="s">
        <v>317</v>
      </c>
      <c r="F387" s="84" t="s">
        <v>334</v>
      </c>
      <c r="G387" s="90" t="s">
        <v>318</v>
      </c>
      <c r="H387" s="96">
        <f t="shared" ref="H387:H450" si="13">IF(ISERROR(INT((G387-E387)*24)),"",(INT((G387-E387)*24)))</f>
        <v>6</v>
      </c>
      <c r="I387">
        <f t="shared" ref="I387:I450" si="14">VALUE(CONCATENATE(B387,A387))</f>
        <v>45655120</v>
      </c>
    </row>
    <row r="388" spans="1:9" x14ac:dyDescent="0.25">
      <c r="A388" s="87">
        <v>120</v>
      </c>
      <c r="B388" s="79">
        <v>45656</v>
      </c>
      <c r="C388" s="80" t="s">
        <v>311</v>
      </c>
      <c r="D388" s="80" t="s">
        <v>333</v>
      </c>
      <c r="E388" s="80" t="s">
        <v>319</v>
      </c>
      <c r="F388" s="81" t="s">
        <v>334</v>
      </c>
      <c r="G388" s="88" t="s">
        <v>320</v>
      </c>
      <c r="H388" s="96">
        <f t="shared" si="13"/>
        <v>11</v>
      </c>
      <c r="I388">
        <f t="shared" si="14"/>
        <v>45656120</v>
      </c>
    </row>
    <row r="389" spans="1:9" x14ac:dyDescent="0.25">
      <c r="A389" s="89">
        <v>120</v>
      </c>
      <c r="B389" s="82">
        <v>45657</v>
      </c>
      <c r="C389" s="83" t="s">
        <v>312</v>
      </c>
      <c r="D389" s="83" t="s">
        <v>333</v>
      </c>
      <c r="E389" s="83" t="s">
        <v>319</v>
      </c>
      <c r="F389" s="84" t="s">
        <v>334</v>
      </c>
      <c r="G389" s="90" t="s">
        <v>318</v>
      </c>
      <c r="H389" s="96">
        <f t="shared" si="13"/>
        <v>8</v>
      </c>
      <c r="I389">
        <f t="shared" si="14"/>
        <v>45657120</v>
      </c>
    </row>
    <row r="390" spans="1:9" x14ac:dyDescent="0.25">
      <c r="A390" s="87">
        <v>120</v>
      </c>
      <c r="B390" s="79">
        <v>45658</v>
      </c>
      <c r="C390" s="80" t="s">
        <v>313</v>
      </c>
      <c r="D390" s="80" t="s">
        <v>333</v>
      </c>
      <c r="E390" s="80" t="s">
        <v>319</v>
      </c>
      <c r="F390" s="81" t="s">
        <v>334</v>
      </c>
      <c r="G390" s="88" t="s">
        <v>318</v>
      </c>
      <c r="H390" s="96">
        <f t="shared" si="13"/>
        <v>8</v>
      </c>
      <c r="I390">
        <f t="shared" si="14"/>
        <v>45658120</v>
      </c>
    </row>
    <row r="391" spans="1:9" x14ac:dyDescent="0.25">
      <c r="A391" s="89">
        <v>120</v>
      </c>
      <c r="B391" s="82">
        <v>45659</v>
      </c>
      <c r="C391" s="83" t="s">
        <v>314</v>
      </c>
      <c r="D391" s="83" t="s">
        <v>333</v>
      </c>
      <c r="E391" s="83" t="s">
        <v>319</v>
      </c>
      <c r="F391" s="84" t="s">
        <v>334</v>
      </c>
      <c r="G391" s="90" t="s">
        <v>320</v>
      </c>
      <c r="H391" s="96">
        <f t="shared" si="13"/>
        <v>11</v>
      </c>
      <c r="I391">
        <f t="shared" si="14"/>
        <v>45659120</v>
      </c>
    </row>
    <row r="392" spans="1:9" x14ac:dyDescent="0.25">
      <c r="A392" s="87">
        <v>120</v>
      </c>
      <c r="B392" s="79">
        <v>45660</v>
      </c>
      <c r="C392" s="80" t="s">
        <v>315</v>
      </c>
      <c r="D392" s="80" t="s">
        <v>333</v>
      </c>
      <c r="E392" s="80" t="s">
        <v>319</v>
      </c>
      <c r="F392" s="81" t="s">
        <v>334</v>
      </c>
      <c r="G392" s="88" t="s">
        <v>320</v>
      </c>
      <c r="H392" s="96">
        <f t="shared" si="13"/>
        <v>11</v>
      </c>
      <c r="I392">
        <f t="shared" si="14"/>
        <v>45660120</v>
      </c>
    </row>
    <row r="393" spans="1:9" x14ac:dyDescent="0.25">
      <c r="A393" s="89">
        <v>120</v>
      </c>
      <c r="B393" s="82">
        <v>45661</v>
      </c>
      <c r="C393" s="83" t="s">
        <v>316</v>
      </c>
      <c r="D393" s="83" t="s">
        <v>333</v>
      </c>
      <c r="E393" s="83" t="s">
        <v>319</v>
      </c>
      <c r="F393" s="84" t="s">
        <v>334</v>
      </c>
      <c r="G393" s="90" t="s">
        <v>320</v>
      </c>
      <c r="H393" s="96">
        <f t="shared" si="13"/>
        <v>11</v>
      </c>
      <c r="I393">
        <f t="shared" si="14"/>
        <v>45661120</v>
      </c>
    </row>
    <row r="394" spans="1:9" x14ac:dyDescent="0.25">
      <c r="A394" s="87">
        <v>12</v>
      </c>
      <c r="B394" s="79">
        <v>45613</v>
      </c>
      <c r="C394" s="80" t="s">
        <v>310</v>
      </c>
      <c r="D394" s="80" t="s">
        <v>333</v>
      </c>
      <c r="E394" s="80" t="s">
        <v>317</v>
      </c>
      <c r="F394" s="81" t="s">
        <v>334</v>
      </c>
      <c r="G394" s="88" t="s">
        <v>318</v>
      </c>
      <c r="H394" s="96">
        <f t="shared" si="13"/>
        <v>6</v>
      </c>
      <c r="I394">
        <f t="shared" si="14"/>
        <v>4561312</v>
      </c>
    </row>
    <row r="395" spans="1:9" x14ac:dyDescent="0.25">
      <c r="A395" s="89">
        <v>12</v>
      </c>
      <c r="B395" s="82">
        <v>45614</v>
      </c>
      <c r="C395" s="83" t="s">
        <v>311</v>
      </c>
      <c r="D395" s="83" t="s">
        <v>333</v>
      </c>
      <c r="E395" s="83" t="s">
        <v>319</v>
      </c>
      <c r="F395" s="84" t="s">
        <v>334</v>
      </c>
      <c r="G395" s="90" t="s">
        <v>320</v>
      </c>
      <c r="H395" s="96">
        <f t="shared" si="13"/>
        <v>11</v>
      </c>
      <c r="I395">
        <f t="shared" si="14"/>
        <v>4561412</v>
      </c>
    </row>
    <row r="396" spans="1:9" x14ac:dyDescent="0.25">
      <c r="A396" s="87">
        <v>12</v>
      </c>
      <c r="B396" s="79">
        <v>45615</v>
      </c>
      <c r="C396" s="80" t="s">
        <v>312</v>
      </c>
      <c r="D396" s="80" t="s">
        <v>333</v>
      </c>
      <c r="E396" s="80" t="s">
        <v>319</v>
      </c>
      <c r="F396" s="81" t="s">
        <v>334</v>
      </c>
      <c r="G396" s="88" t="s">
        <v>320</v>
      </c>
      <c r="H396" s="96">
        <f t="shared" si="13"/>
        <v>11</v>
      </c>
      <c r="I396">
        <f t="shared" si="14"/>
        <v>4561512</v>
      </c>
    </row>
    <row r="397" spans="1:9" x14ac:dyDescent="0.25">
      <c r="A397" s="89">
        <v>12</v>
      </c>
      <c r="B397" s="82">
        <v>45616</v>
      </c>
      <c r="C397" s="83" t="s">
        <v>313</v>
      </c>
      <c r="D397" s="83" t="s">
        <v>333</v>
      </c>
      <c r="E397" s="83" t="s">
        <v>319</v>
      </c>
      <c r="F397" s="84" t="s">
        <v>334</v>
      </c>
      <c r="G397" s="90" t="s">
        <v>320</v>
      </c>
      <c r="H397" s="96">
        <f t="shared" si="13"/>
        <v>11</v>
      </c>
      <c r="I397">
        <f t="shared" si="14"/>
        <v>4561612</v>
      </c>
    </row>
    <row r="398" spans="1:9" x14ac:dyDescent="0.25">
      <c r="A398" s="87">
        <v>12</v>
      </c>
      <c r="B398" s="79">
        <v>45617</v>
      </c>
      <c r="C398" s="80" t="s">
        <v>314</v>
      </c>
      <c r="D398" s="80" t="s">
        <v>333</v>
      </c>
      <c r="E398" s="80" t="s">
        <v>319</v>
      </c>
      <c r="F398" s="81" t="s">
        <v>334</v>
      </c>
      <c r="G398" s="88" t="s">
        <v>320</v>
      </c>
      <c r="H398" s="96">
        <f t="shared" si="13"/>
        <v>11</v>
      </c>
      <c r="I398">
        <f t="shared" si="14"/>
        <v>4561712</v>
      </c>
    </row>
    <row r="399" spans="1:9" x14ac:dyDescent="0.25">
      <c r="A399" s="89">
        <v>12</v>
      </c>
      <c r="B399" s="82">
        <v>45618</v>
      </c>
      <c r="C399" s="83" t="s">
        <v>315</v>
      </c>
      <c r="D399" s="83" t="s">
        <v>333</v>
      </c>
      <c r="E399" s="83" t="s">
        <v>319</v>
      </c>
      <c r="F399" s="84" t="s">
        <v>334</v>
      </c>
      <c r="G399" s="90" t="s">
        <v>320</v>
      </c>
      <c r="H399" s="96">
        <f t="shared" si="13"/>
        <v>11</v>
      </c>
      <c r="I399">
        <f t="shared" si="14"/>
        <v>4561812</v>
      </c>
    </row>
    <row r="400" spans="1:9" x14ac:dyDescent="0.25">
      <c r="A400" s="87">
        <v>12</v>
      </c>
      <c r="B400" s="79">
        <v>45619</v>
      </c>
      <c r="C400" s="80" t="s">
        <v>316</v>
      </c>
      <c r="D400" s="80" t="s">
        <v>333</v>
      </c>
      <c r="E400" s="80" t="s">
        <v>319</v>
      </c>
      <c r="F400" s="81" t="s">
        <v>334</v>
      </c>
      <c r="G400" s="88" t="s">
        <v>320</v>
      </c>
      <c r="H400" s="96">
        <f t="shared" si="13"/>
        <v>11</v>
      </c>
      <c r="I400">
        <f t="shared" si="14"/>
        <v>4561912</v>
      </c>
    </row>
    <row r="401" spans="1:9" x14ac:dyDescent="0.25">
      <c r="A401" s="89">
        <v>12</v>
      </c>
      <c r="B401" s="82">
        <v>45620</v>
      </c>
      <c r="C401" s="83" t="s">
        <v>310</v>
      </c>
      <c r="D401" s="83" t="s">
        <v>333</v>
      </c>
      <c r="E401" s="83" t="s">
        <v>317</v>
      </c>
      <c r="F401" s="84" t="s">
        <v>334</v>
      </c>
      <c r="G401" s="90" t="s">
        <v>318</v>
      </c>
      <c r="H401" s="96">
        <f t="shared" si="13"/>
        <v>6</v>
      </c>
      <c r="I401">
        <f t="shared" si="14"/>
        <v>4562012</v>
      </c>
    </row>
    <row r="402" spans="1:9" x14ac:dyDescent="0.25">
      <c r="A402" s="87">
        <v>12</v>
      </c>
      <c r="B402" s="79">
        <v>45621</v>
      </c>
      <c r="C402" s="80" t="s">
        <v>311</v>
      </c>
      <c r="D402" s="80" t="s">
        <v>333</v>
      </c>
      <c r="E402" s="80" t="s">
        <v>319</v>
      </c>
      <c r="F402" s="81" t="s">
        <v>334</v>
      </c>
      <c r="G402" s="88" t="s">
        <v>320</v>
      </c>
      <c r="H402" s="96">
        <f t="shared" si="13"/>
        <v>11</v>
      </c>
      <c r="I402">
        <f t="shared" si="14"/>
        <v>4562112</v>
      </c>
    </row>
    <row r="403" spans="1:9" x14ac:dyDescent="0.25">
      <c r="A403" s="89">
        <v>12</v>
      </c>
      <c r="B403" s="82">
        <v>45622</v>
      </c>
      <c r="C403" s="83" t="s">
        <v>312</v>
      </c>
      <c r="D403" s="83" t="s">
        <v>333</v>
      </c>
      <c r="E403" s="83" t="s">
        <v>319</v>
      </c>
      <c r="F403" s="84" t="s">
        <v>334</v>
      </c>
      <c r="G403" s="90" t="s">
        <v>320</v>
      </c>
      <c r="H403" s="96">
        <f t="shared" si="13"/>
        <v>11</v>
      </c>
      <c r="I403">
        <f t="shared" si="14"/>
        <v>4562212</v>
      </c>
    </row>
    <row r="404" spans="1:9" x14ac:dyDescent="0.25">
      <c r="A404" s="87">
        <v>12</v>
      </c>
      <c r="B404" s="79">
        <v>45623</v>
      </c>
      <c r="C404" s="80" t="s">
        <v>313</v>
      </c>
      <c r="D404" s="80" t="s">
        <v>333</v>
      </c>
      <c r="E404" s="80" t="s">
        <v>319</v>
      </c>
      <c r="F404" s="81" t="s">
        <v>334</v>
      </c>
      <c r="G404" s="88" t="s">
        <v>320</v>
      </c>
      <c r="H404" s="96">
        <f t="shared" si="13"/>
        <v>11</v>
      </c>
      <c r="I404">
        <f t="shared" si="14"/>
        <v>4562312</v>
      </c>
    </row>
    <row r="405" spans="1:9" x14ac:dyDescent="0.25">
      <c r="A405" s="89">
        <v>12</v>
      </c>
      <c r="B405" s="82">
        <v>45624</v>
      </c>
      <c r="C405" s="83" t="s">
        <v>314</v>
      </c>
      <c r="D405" s="83" t="s">
        <v>333</v>
      </c>
      <c r="E405" s="83" t="s">
        <v>321</v>
      </c>
      <c r="F405" s="84" t="s">
        <v>334</v>
      </c>
      <c r="G405" s="90" t="s">
        <v>321</v>
      </c>
      <c r="H405" s="96" t="str">
        <f t="shared" si="13"/>
        <v/>
      </c>
      <c r="I405">
        <f t="shared" si="14"/>
        <v>4562412</v>
      </c>
    </row>
    <row r="406" spans="1:9" x14ac:dyDescent="0.25">
      <c r="A406" s="87">
        <v>12</v>
      </c>
      <c r="B406" s="79">
        <v>45625</v>
      </c>
      <c r="C406" s="80" t="s">
        <v>315</v>
      </c>
      <c r="D406" s="80" t="s">
        <v>333</v>
      </c>
      <c r="E406" s="80" t="s">
        <v>322</v>
      </c>
      <c r="F406" s="81" t="s">
        <v>334</v>
      </c>
      <c r="G406" s="88" t="s">
        <v>320</v>
      </c>
      <c r="H406" s="96">
        <f t="shared" si="13"/>
        <v>13</v>
      </c>
      <c r="I406">
        <f t="shared" si="14"/>
        <v>4562512</v>
      </c>
    </row>
    <row r="407" spans="1:9" x14ac:dyDescent="0.25">
      <c r="A407" s="89">
        <v>12</v>
      </c>
      <c r="B407" s="82">
        <v>45626</v>
      </c>
      <c r="C407" s="83" t="s">
        <v>316</v>
      </c>
      <c r="D407" s="83" t="s">
        <v>333</v>
      </c>
      <c r="E407" s="83" t="s">
        <v>319</v>
      </c>
      <c r="F407" s="84" t="s">
        <v>334</v>
      </c>
      <c r="G407" s="90" t="s">
        <v>320</v>
      </c>
      <c r="H407" s="96">
        <f t="shared" si="13"/>
        <v>11</v>
      </c>
      <c r="I407">
        <f t="shared" si="14"/>
        <v>4562612</v>
      </c>
    </row>
    <row r="408" spans="1:9" x14ac:dyDescent="0.25">
      <c r="A408" s="87">
        <v>12</v>
      </c>
      <c r="B408" s="79">
        <v>45627</v>
      </c>
      <c r="C408" s="80" t="s">
        <v>310</v>
      </c>
      <c r="D408" s="80" t="s">
        <v>333</v>
      </c>
      <c r="E408" s="80" t="s">
        <v>317</v>
      </c>
      <c r="F408" s="81" t="s">
        <v>334</v>
      </c>
      <c r="G408" s="88" t="s">
        <v>318</v>
      </c>
      <c r="H408" s="96">
        <f t="shared" si="13"/>
        <v>6</v>
      </c>
      <c r="I408">
        <f t="shared" si="14"/>
        <v>4562712</v>
      </c>
    </row>
    <row r="409" spans="1:9" x14ac:dyDescent="0.25">
      <c r="A409" s="89">
        <v>12</v>
      </c>
      <c r="B409" s="82">
        <v>45628</v>
      </c>
      <c r="C409" s="83" t="s">
        <v>311</v>
      </c>
      <c r="D409" s="83" t="s">
        <v>333</v>
      </c>
      <c r="E409" s="83" t="s">
        <v>319</v>
      </c>
      <c r="F409" s="84" t="s">
        <v>334</v>
      </c>
      <c r="G409" s="90" t="s">
        <v>320</v>
      </c>
      <c r="H409" s="96">
        <f t="shared" si="13"/>
        <v>11</v>
      </c>
      <c r="I409">
        <f t="shared" si="14"/>
        <v>4562812</v>
      </c>
    </row>
    <row r="410" spans="1:9" x14ac:dyDescent="0.25">
      <c r="A410" s="87">
        <v>12</v>
      </c>
      <c r="B410" s="79">
        <v>45629</v>
      </c>
      <c r="C410" s="80" t="s">
        <v>312</v>
      </c>
      <c r="D410" s="80" t="s">
        <v>333</v>
      </c>
      <c r="E410" s="80" t="s">
        <v>319</v>
      </c>
      <c r="F410" s="81" t="s">
        <v>334</v>
      </c>
      <c r="G410" s="88" t="s">
        <v>320</v>
      </c>
      <c r="H410" s="96">
        <f t="shared" si="13"/>
        <v>11</v>
      </c>
      <c r="I410">
        <f t="shared" si="14"/>
        <v>4562912</v>
      </c>
    </row>
    <row r="411" spans="1:9" x14ac:dyDescent="0.25">
      <c r="A411" s="89">
        <v>12</v>
      </c>
      <c r="B411" s="82">
        <v>45630</v>
      </c>
      <c r="C411" s="83" t="s">
        <v>313</v>
      </c>
      <c r="D411" s="83" t="s">
        <v>333</v>
      </c>
      <c r="E411" s="83" t="s">
        <v>319</v>
      </c>
      <c r="F411" s="84" t="s">
        <v>334</v>
      </c>
      <c r="G411" s="90" t="s">
        <v>320</v>
      </c>
      <c r="H411" s="96">
        <f t="shared" si="13"/>
        <v>11</v>
      </c>
      <c r="I411">
        <f t="shared" si="14"/>
        <v>4563012</v>
      </c>
    </row>
    <row r="412" spans="1:9" x14ac:dyDescent="0.25">
      <c r="A412" s="87">
        <v>12</v>
      </c>
      <c r="B412" s="79">
        <v>45631</v>
      </c>
      <c r="C412" s="80" t="s">
        <v>314</v>
      </c>
      <c r="D412" s="80" t="s">
        <v>333</v>
      </c>
      <c r="E412" s="80" t="s">
        <v>319</v>
      </c>
      <c r="F412" s="81" t="s">
        <v>334</v>
      </c>
      <c r="G412" s="88" t="s">
        <v>320</v>
      </c>
      <c r="H412" s="96">
        <f t="shared" si="13"/>
        <v>11</v>
      </c>
      <c r="I412">
        <f t="shared" si="14"/>
        <v>4563112</v>
      </c>
    </row>
    <row r="413" spans="1:9" x14ac:dyDescent="0.25">
      <c r="A413" s="89">
        <v>12</v>
      </c>
      <c r="B413" s="82">
        <v>45632</v>
      </c>
      <c r="C413" s="83" t="s">
        <v>315</v>
      </c>
      <c r="D413" s="83" t="s">
        <v>333</v>
      </c>
      <c r="E413" s="83" t="s">
        <v>319</v>
      </c>
      <c r="F413" s="84" t="s">
        <v>334</v>
      </c>
      <c r="G413" s="90" t="s">
        <v>320</v>
      </c>
      <c r="H413" s="96">
        <f t="shared" si="13"/>
        <v>11</v>
      </c>
      <c r="I413">
        <f t="shared" si="14"/>
        <v>4563212</v>
      </c>
    </row>
    <row r="414" spans="1:9" x14ac:dyDescent="0.25">
      <c r="A414" s="87">
        <v>12</v>
      </c>
      <c r="B414" s="79">
        <v>45633</v>
      </c>
      <c r="C414" s="80" t="s">
        <v>316</v>
      </c>
      <c r="D414" s="80" t="s">
        <v>333</v>
      </c>
      <c r="E414" s="80" t="s">
        <v>319</v>
      </c>
      <c r="F414" s="81" t="s">
        <v>334</v>
      </c>
      <c r="G414" s="88" t="s">
        <v>320</v>
      </c>
      <c r="H414" s="96">
        <f t="shared" si="13"/>
        <v>11</v>
      </c>
      <c r="I414">
        <f t="shared" si="14"/>
        <v>4563312</v>
      </c>
    </row>
    <row r="415" spans="1:9" x14ac:dyDescent="0.25">
      <c r="A415" s="89">
        <v>12</v>
      </c>
      <c r="B415" s="82">
        <v>45634</v>
      </c>
      <c r="C415" s="83" t="s">
        <v>310</v>
      </c>
      <c r="D415" s="83" t="s">
        <v>333</v>
      </c>
      <c r="E415" s="83" t="s">
        <v>317</v>
      </c>
      <c r="F415" s="84" t="s">
        <v>334</v>
      </c>
      <c r="G415" s="90" t="s">
        <v>318</v>
      </c>
      <c r="H415" s="96">
        <f t="shared" si="13"/>
        <v>6</v>
      </c>
      <c r="I415">
        <f t="shared" si="14"/>
        <v>4563412</v>
      </c>
    </row>
    <row r="416" spans="1:9" x14ac:dyDescent="0.25">
      <c r="A416" s="87">
        <v>12</v>
      </c>
      <c r="B416" s="79">
        <v>45635</v>
      </c>
      <c r="C416" s="80" t="s">
        <v>311</v>
      </c>
      <c r="D416" s="80" t="s">
        <v>333</v>
      </c>
      <c r="E416" s="80" t="s">
        <v>319</v>
      </c>
      <c r="F416" s="81" t="s">
        <v>334</v>
      </c>
      <c r="G416" s="88" t="s">
        <v>320</v>
      </c>
      <c r="H416" s="96">
        <f t="shared" si="13"/>
        <v>11</v>
      </c>
      <c r="I416">
        <f t="shared" si="14"/>
        <v>4563512</v>
      </c>
    </row>
    <row r="417" spans="1:9" x14ac:dyDescent="0.25">
      <c r="A417" s="89">
        <v>12</v>
      </c>
      <c r="B417" s="82">
        <v>45636</v>
      </c>
      <c r="C417" s="83" t="s">
        <v>312</v>
      </c>
      <c r="D417" s="83" t="s">
        <v>333</v>
      </c>
      <c r="E417" s="83" t="s">
        <v>319</v>
      </c>
      <c r="F417" s="84" t="s">
        <v>334</v>
      </c>
      <c r="G417" s="90" t="s">
        <v>320</v>
      </c>
      <c r="H417" s="96">
        <f t="shared" si="13"/>
        <v>11</v>
      </c>
      <c r="I417">
        <f t="shared" si="14"/>
        <v>4563612</v>
      </c>
    </row>
    <row r="418" spans="1:9" x14ac:dyDescent="0.25">
      <c r="A418" s="87">
        <v>12</v>
      </c>
      <c r="B418" s="79">
        <v>45637</v>
      </c>
      <c r="C418" s="80" t="s">
        <v>313</v>
      </c>
      <c r="D418" s="80" t="s">
        <v>333</v>
      </c>
      <c r="E418" s="80" t="s">
        <v>319</v>
      </c>
      <c r="F418" s="81" t="s">
        <v>334</v>
      </c>
      <c r="G418" s="88" t="s">
        <v>320</v>
      </c>
      <c r="H418" s="96">
        <f t="shared" si="13"/>
        <v>11</v>
      </c>
      <c r="I418">
        <f t="shared" si="14"/>
        <v>4563712</v>
      </c>
    </row>
    <row r="419" spans="1:9" x14ac:dyDescent="0.25">
      <c r="A419" s="89">
        <v>12</v>
      </c>
      <c r="B419" s="82">
        <v>45638</v>
      </c>
      <c r="C419" s="83" t="s">
        <v>314</v>
      </c>
      <c r="D419" s="83" t="s">
        <v>333</v>
      </c>
      <c r="E419" s="83" t="s">
        <v>319</v>
      </c>
      <c r="F419" s="84" t="s">
        <v>334</v>
      </c>
      <c r="G419" s="90" t="s">
        <v>320</v>
      </c>
      <c r="H419" s="96">
        <f t="shared" si="13"/>
        <v>11</v>
      </c>
      <c r="I419">
        <f t="shared" si="14"/>
        <v>4563812</v>
      </c>
    </row>
    <row r="420" spans="1:9" x14ac:dyDescent="0.25">
      <c r="A420" s="87">
        <v>12</v>
      </c>
      <c r="B420" s="79">
        <v>45639</v>
      </c>
      <c r="C420" s="80" t="s">
        <v>315</v>
      </c>
      <c r="D420" s="80" t="s">
        <v>333</v>
      </c>
      <c r="E420" s="80" t="s">
        <v>319</v>
      </c>
      <c r="F420" s="81" t="s">
        <v>334</v>
      </c>
      <c r="G420" s="88" t="s">
        <v>320</v>
      </c>
      <c r="H420" s="96">
        <f t="shared" si="13"/>
        <v>11</v>
      </c>
      <c r="I420">
        <f t="shared" si="14"/>
        <v>4563912</v>
      </c>
    </row>
    <row r="421" spans="1:9" x14ac:dyDescent="0.25">
      <c r="A421" s="89">
        <v>12</v>
      </c>
      <c r="B421" s="82">
        <v>45640</v>
      </c>
      <c r="C421" s="83" t="s">
        <v>316</v>
      </c>
      <c r="D421" s="83" t="s">
        <v>333</v>
      </c>
      <c r="E421" s="83" t="s">
        <v>323</v>
      </c>
      <c r="F421" s="84" t="s">
        <v>334</v>
      </c>
      <c r="G421" s="90" t="s">
        <v>320</v>
      </c>
      <c r="H421" s="96">
        <f t="shared" si="13"/>
        <v>12</v>
      </c>
      <c r="I421">
        <f t="shared" si="14"/>
        <v>4564012</v>
      </c>
    </row>
    <row r="422" spans="1:9" x14ac:dyDescent="0.25">
      <c r="A422" s="87">
        <v>12</v>
      </c>
      <c r="B422" s="79">
        <v>45641</v>
      </c>
      <c r="C422" s="80" t="s">
        <v>310</v>
      </c>
      <c r="D422" s="80" t="s">
        <v>333</v>
      </c>
      <c r="E422" s="80" t="s">
        <v>317</v>
      </c>
      <c r="F422" s="81" t="s">
        <v>334</v>
      </c>
      <c r="G422" s="88" t="s">
        <v>318</v>
      </c>
      <c r="H422" s="96">
        <f t="shared" si="13"/>
        <v>6</v>
      </c>
      <c r="I422">
        <f t="shared" si="14"/>
        <v>4564112</v>
      </c>
    </row>
    <row r="423" spans="1:9" x14ac:dyDescent="0.25">
      <c r="A423" s="89">
        <v>12</v>
      </c>
      <c r="B423" s="82">
        <v>45642</v>
      </c>
      <c r="C423" s="83" t="s">
        <v>311</v>
      </c>
      <c r="D423" s="83" t="s">
        <v>333</v>
      </c>
      <c r="E423" s="83" t="s">
        <v>319</v>
      </c>
      <c r="F423" s="84" t="s">
        <v>334</v>
      </c>
      <c r="G423" s="90" t="s">
        <v>320</v>
      </c>
      <c r="H423" s="96">
        <f t="shared" si="13"/>
        <v>11</v>
      </c>
      <c r="I423">
        <f t="shared" si="14"/>
        <v>4564212</v>
      </c>
    </row>
    <row r="424" spans="1:9" x14ac:dyDescent="0.25">
      <c r="A424" s="87">
        <v>12</v>
      </c>
      <c r="B424" s="79">
        <v>45643</v>
      </c>
      <c r="C424" s="80" t="s">
        <v>312</v>
      </c>
      <c r="D424" s="80" t="s">
        <v>333</v>
      </c>
      <c r="E424" s="80" t="s">
        <v>319</v>
      </c>
      <c r="F424" s="81" t="s">
        <v>334</v>
      </c>
      <c r="G424" s="88" t="s">
        <v>320</v>
      </c>
      <c r="H424" s="96">
        <f t="shared" si="13"/>
        <v>11</v>
      </c>
      <c r="I424">
        <f t="shared" si="14"/>
        <v>4564312</v>
      </c>
    </row>
    <row r="425" spans="1:9" x14ac:dyDescent="0.25">
      <c r="A425" s="89">
        <v>12</v>
      </c>
      <c r="B425" s="82">
        <v>45644</v>
      </c>
      <c r="C425" s="83" t="s">
        <v>313</v>
      </c>
      <c r="D425" s="83" t="s">
        <v>333</v>
      </c>
      <c r="E425" s="83" t="s">
        <v>319</v>
      </c>
      <c r="F425" s="84" t="s">
        <v>334</v>
      </c>
      <c r="G425" s="90" t="s">
        <v>320</v>
      </c>
      <c r="H425" s="96">
        <f t="shared" si="13"/>
        <v>11</v>
      </c>
      <c r="I425">
        <f t="shared" si="14"/>
        <v>4564412</v>
      </c>
    </row>
    <row r="426" spans="1:9" x14ac:dyDescent="0.25">
      <c r="A426" s="87">
        <v>12</v>
      </c>
      <c r="B426" s="79">
        <v>45645</v>
      </c>
      <c r="C426" s="80" t="s">
        <v>314</v>
      </c>
      <c r="D426" s="80" t="s">
        <v>333</v>
      </c>
      <c r="E426" s="80" t="s">
        <v>319</v>
      </c>
      <c r="F426" s="81" t="s">
        <v>334</v>
      </c>
      <c r="G426" s="88" t="s">
        <v>320</v>
      </c>
      <c r="H426" s="96">
        <f t="shared" si="13"/>
        <v>11</v>
      </c>
      <c r="I426">
        <f t="shared" si="14"/>
        <v>4564512</v>
      </c>
    </row>
    <row r="427" spans="1:9" x14ac:dyDescent="0.25">
      <c r="A427" s="89">
        <v>12</v>
      </c>
      <c r="B427" s="82">
        <v>45646</v>
      </c>
      <c r="C427" s="83" t="s">
        <v>315</v>
      </c>
      <c r="D427" s="83" t="s">
        <v>333</v>
      </c>
      <c r="E427" s="83" t="s">
        <v>319</v>
      </c>
      <c r="F427" s="84" t="s">
        <v>334</v>
      </c>
      <c r="G427" s="90" t="s">
        <v>320</v>
      </c>
      <c r="H427" s="96">
        <f t="shared" si="13"/>
        <v>11</v>
      </c>
      <c r="I427">
        <f t="shared" si="14"/>
        <v>4564612</v>
      </c>
    </row>
    <row r="428" spans="1:9" x14ac:dyDescent="0.25">
      <c r="A428" s="87">
        <v>12</v>
      </c>
      <c r="B428" s="79">
        <v>45647</v>
      </c>
      <c r="C428" s="80" t="s">
        <v>316</v>
      </c>
      <c r="D428" s="80" t="s">
        <v>333</v>
      </c>
      <c r="E428" s="80" t="s">
        <v>323</v>
      </c>
      <c r="F428" s="81" t="s">
        <v>334</v>
      </c>
      <c r="G428" s="88" t="s">
        <v>320</v>
      </c>
      <c r="H428" s="96">
        <f t="shared" si="13"/>
        <v>12</v>
      </c>
      <c r="I428">
        <f t="shared" si="14"/>
        <v>4564712</v>
      </c>
    </row>
    <row r="429" spans="1:9" x14ac:dyDescent="0.25">
      <c r="A429" s="89">
        <v>12</v>
      </c>
      <c r="B429" s="82">
        <v>45648</v>
      </c>
      <c r="C429" s="83" t="s">
        <v>310</v>
      </c>
      <c r="D429" s="83" t="s">
        <v>333</v>
      </c>
      <c r="E429" s="83" t="s">
        <v>319</v>
      </c>
      <c r="F429" s="84" t="s">
        <v>334</v>
      </c>
      <c r="G429" s="90" t="s">
        <v>318</v>
      </c>
      <c r="H429" s="96">
        <f t="shared" si="13"/>
        <v>8</v>
      </c>
      <c r="I429">
        <f t="shared" si="14"/>
        <v>4564812</v>
      </c>
    </row>
    <row r="430" spans="1:9" x14ac:dyDescent="0.25">
      <c r="A430" s="87">
        <v>12</v>
      </c>
      <c r="B430" s="79">
        <v>45649</v>
      </c>
      <c r="C430" s="80" t="s">
        <v>311</v>
      </c>
      <c r="D430" s="80" t="s">
        <v>333</v>
      </c>
      <c r="E430" s="80" t="s">
        <v>323</v>
      </c>
      <c r="F430" s="81" t="s">
        <v>334</v>
      </c>
      <c r="G430" s="88" t="s">
        <v>320</v>
      </c>
      <c r="H430" s="96">
        <f t="shared" si="13"/>
        <v>12</v>
      </c>
      <c r="I430">
        <f t="shared" si="14"/>
        <v>4564912</v>
      </c>
    </row>
    <row r="431" spans="1:9" x14ac:dyDescent="0.25">
      <c r="A431" s="89">
        <v>12</v>
      </c>
      <c r="B431" s="82">
        <v>45650</v>
      </c>
      <c r="C431" s="83" t="s">
        <v>312</v>
      </c>
      <c r="D431" s="83" t="s">
        <v>333</v>
      </c>
      <c r="E431" s="83" t="s">
        <v>323</v>
      </c>
      <c r="F431" s="84" t="s">
        <v>334</v>
      </c>
      <c r="G431" s="90" t="s">
        <v>318</v>
      </c>
      <c r="H431" s="96">
        <f t="shared" si="13"/>
        <v>9</v>
      </c>
      <c r="I431">
        <f t="shared" si="14"/>
        <v>4565012</v>
      </c>
    </row>
    <row r="432" spans="1:9" x14ac:dyDescent="0.25">
      <c r="A432" s="87">
        <v>12</v>
      </c>
      <c r="B432" s="79">
        <v>45651</v>
      </c>
      <c r="C432" s="80" t="s">
        <v>313</v>
      </c>
      <c r="D432" s="80" t="s">
        <v>333</v>
      </c>
      <c r="E432" s="80" t="s">
        <v>321</v>
      </c>
      <c r="F432" s="81" t="s">
        <v>334</v>
      </c>
      <c r="G432" s="88" t="s">
        <v>321</v>
      </c>
      <c r="H432" s="96" t="str">
        <f t="shared" si="13"/>
        <v/>
      </c>
      <c r="I432">
        <f t="shared" si="14"/>
        <v>4565112</v>
      </c>
    </row>
    <row r="433" spans="1:9" x14ac:dyDescent="0.25">
      <c r="A433" s="89">
        <v>12</v>
      </c>
      <c r="B433" s="82">
        <v>45652</v>
      </c>
      <c r="C433" s="83" t="s">
        <v>314</v>
      </c>
      <c r="D433" s="83" t="s">
        <v>333</v>
      </c>
      <c r="E433" s="83" t="s">
        <v>323</v>
      </c>
      <c r="F433" s="84" t="s">
        <v>334</v>
      </c>
      <c r="G433" s="90" t="s">
        <v>320</v>
      </c>
      <c r="H433" s="96">
        <f t="shared" si="13"/>
        <v>12</v>
      </c>
      <c r="I433">
        <f t="shared" si="14"/>
        <v>4565212</v>
      </c>
    </row>
    <row r="434" spans="1:9" x14ac:dyDescent="0.25">
      <c r="A434" s="87">
        <v>12</v>
      </c>
      <c r="B434" s="79">
        <v>45653</v>
      </c>
      <c r="C434" s="80" t="s">
        <v>315</v>
      </c>
      <c r="D434" s="80" t="s">
        <v>333</v>
      </c>
      <c r="E434" s="80" t="s">
        <v>319</v>
      </c>
      <c r="F434" s="81" t="s">
        <v>334</v>
      </c>
      <c r="G434" s="88" t="s">
        <v>320</v>
      </c>
      <c r="H434" s="96">
        <f t="shared" si="13"/>
        <v>11</v>
      </c>
      <c r="I434">
        <f t="shared" si="14"/>
        <v>4565312</v>
      </c>
    </row>
    <row r="435" spans="1:9" x14ac:dyDescent="0.25">
      <c r="A435" s="89">
        <v>12</v>
      </c>
      <c r="B435" s="82">
        <v>45654</v>
      </c>
      <c r="C435" s="83" t="s">
        <v>316</v>
      </c>
      <c r="D435" s="83" t="s">
        <v>333</v>
      </c>
      <c r="E435" s="83" t="s">
        <v>319</v>
      </c>
      <c r="F435" s="84" t="s">
        <v>334</v>
      </c>
      <c r="G435" s="90" t="s">
        <v>320</v>
      </c>
      <c r="H435" s="96">
        <f t="shared" si="13"/>
        <v>11</v>
      </c>
      <c r="I435">
        <f t="shared" si="14"/>
        <v>4565412</v>
      </c>
    </row>
    <row r="436" spans="1:9" x14ac:dyDescent="0.25">
      <c r="A436" s="87">
        <v>12</v>
      </c>
      <c r="B436" s="79">
        <v>45655</v>
      </c>
      <c r="C436" s="80" t="s">
        <v>310</v>
      </c>
      <c r="D436" s="80" t="s">
        <v>333</v>
      </c>
      <c r="E436" s="80" t="s">
        <v>317</v>
      </c>
      <c r="F436" s="81" t="s">
        <v>334</v>
      </c>
      <c r="G436" s="88" t="s">
        <v>318</v>
      </c>
      <c r="H436" s="96">
        <f t="shared" si="13"/>
        <v>6</v>
      </c>
      <c r="I436">
        <f t="shared" si="14"/>
        <v>4565512</v>
      </c>
    </row>
    <row r="437" spans="1:9" x14ac:dyDescent="0.25">
      <c r="A437" s="89">
        <v>12</v>
      </c>
      <c r="B437" s="82">
        <v>45656</v>
      </c>
      <c r="C437" s="83" t="s">
        <v>311</v>
      </c>
      <c r="D437" s="83" t="s">
        <v>333</v>
      </c>
      <c r="E437" s="83" t="s">
        <v>319</v>
      </c>
      <c r="F437" s="84" t="s">
        <v>334</v>
      </c>
      <c r="G437" s="90" t="s">
        <v>320</v>
      </c>
      <c r="H437" s="96">
        <f t="shared" si="13"/>
        <v>11</v>
      </c>
      <c r="I437">
        <f t="shared" si="14"/>
        <v>4565612</v>
      </c>
    </row>
    <row r="438" spans="1:9" x14ac:dyDescent="0.25">
      <c r="A438" s="87">
        <v>12</v>
      </c>
      <c r="B438" s="79">
        <v>45657</v>
      </c>
      <c r="C438" s="80" t="s">
        <v>312</v>
      </c>
      <c r="D438" s="80" t="s">
        <v>333</v>
      </c>
      <c r="E438" s="80" t="s">
        <v>319</v>
      </c>
      <c r="F438" s="81" t="s">
        <v>334</v>
      </c>
      <c r="G438" s="88" t="s">
        <v>318</v>
      </c>
      <c r="H438" s="96">
        <f t="shared" si="13"/>
        <v>8</v>
      </c>
      <c r="I438">
        <f t="shared" si="14"/>
        <v>4565712</v>
      </c>
    </row>
    <row r="439" spans="1:9" x14ac:dyDescent="0.25">
      <c r="A439" s="89">
        <v>12</v>
      </c>
      <c r="B439" s="82">
        <v>45658</v>
      </c>
      <c r="C439" s="83" t="s">
        <v>313</v>
      </c>
      <c r="D439" s="83" t="s">
        <v>333</v>
      </c>
      <c r="E439" s="83" t="s">
        <v>319</v>
      </c>
      <c r="F439" s="84" t="s">
        <v>334</v>
      </c>
      <c r="G439" s="90" t="s">
        <v>320</v>
      </c>
      <c r="H439" s="96">
        <f t="shared" si="13"/>
        <v>11</v>
      </c>
      <c r="I439">
        <f t="shared" si="14"/>
        <v>4565812</v>
      </c>
    </row>
    <row r="440" spans="1:9" x14ac:dyDescent="0.25">
      <c r="A440" s="87">
        <v>12</v>
      </c>
      <c r="B440" s="79">
        <v>45659</v>
      </c>
      <c r="C440" s="80" t="s">
        <v>314</v>
      </c>
      <c r="D440" s="80" t="s">
        <v>333</v>
      </c>
      <c r="E440" s="80" t="s">
        <v>319</v>
      </c>
      <c r="F440" s="81" t="s">
        <v>334</v>
      </c>
      <c r="G440" s="88" t="s">
        <v>320</v>
      </c>
      <c r="H440" s="96">
        <f t="shared" si="13"/>
        <v>11</v>
      </c>
      <c r="I440">
        <f t="shared" si="14"/>
        <v>4565912</v>
      </c>
    </row>
    <row r="441" spans="1:9" x14ac:dyDescent="0.25">
      <c r="A441" s="89">
        <v>12</v>
      </c>
      <c r="B441" s="82">
        <v>45660</v>
      </c>
      <c r="C441" s="83" t="s">
        <v>315</v>
      </c>
      <c r="D441" s="83" t="s">
        <v>333</v>
      </c>
      <c r="E441" s="83" t="s">
        <v>319</v>
      </c>
      <c r="F441" s="84" t="s">
        <v>334</v>
      </c>
      <c r="G441" s="90" t="s">
        <v>320</v>
      </c>
      <c r="H441" s="96">
        <f t="shared" si="13"/>
        <v>11</v>
      </c>
      <c r="I441">
        <f t="shared" si="14"/>
        <v>4566012</v>
      </c>
    </row>
    <row r="442" spans="1:9" x14ac:dyDescent="0.25">
      <c r="A442" s="87">
        <v>12</v>
      </c>
      <c r="B442" s="79">
        <v>45661</v>
      </c>
      <c r="C442" s="80" t="s">
        <v>316</v>
      </c>
      <c r="D442" s="80" t="s">
        <v>333</v>
      </c>
      <c r="E442" s="80" t="s">
        <v>319</v>
      </c>
      <c r="F442" s="81" t="s">
        <v>334</v>
      </c>
      <c r="G442" s="88" t="s">
        <v>320</v>
      </c>
      <c r="H442" s="96">
        <f t="shared" si="13"/>
        <v>11</v>
      </c>
      <c r="I442">
        <f t="shared" si="14"/>
        <v>4566112</v>
      </c>
    </row>
    <row r="443" spans="1:9" x14ac:dyDescent="0.25">
      <c r="A443" s="89">
        <v>31</v>
      </c>
      <c r="B443" s="82">
        <v>45613</v>
      </c>
      <c r="C443" s="83" t="s">
        <v>310</v>
      </c>
      <c r="D443" s="83" t="s">
        <v>333</v>
      </c>
      <c r="E443" s="83" t="s">
        <v>317</v>
      </c>
      <c r="F443" s="84" t="s">
        <v>334</v>
      </c>
      <c r="G443" s="90" t="s">
        <v>318</v>
      </c>
      <c r="H443" s="96">
        <f t="shared" si="13"/>
        <v>6</v>
      </c>
      <c r="I443">
        <f t="shared" si="14"/>
        <v>4561331</v>
      </c>
    </row>
    <row r="444" spans="1:9" x14ac:dyDescent="0.25">
      <c r="A444" s="87">
        <v>31</v>
      </c>
      <c r="B444" s="79">
        <v>45614</v>
      </c>
      <c r="C444" s="80" t="s">
        <v>311</v>
      </c>
      <c r="D444" s="80" t="s">
        <v>333</v>
      </c>
      <c r="E444" s="80" t="s">
        <v>319</v>
      </c>
      <c r="F444" s="81" t="s">
        <v>334</v>
      </c>
      <c r="G444" s="88" t="s">
        <v>320</v>
      </c>
      <c r="H444" s="96">
        <f t="shared" si="13"/>
        <v>11</v>
      </c>
      <c r="I444">
        <f t="shared" si="14"/>
        <v>4561431</v>
      </c>
    </row>
    <row r="445" spans="1:9" x14ac:dyDescent="0.25">
      <c r="A445" s="89">
        <v>31</v>
      </c>
      <c r="B445" s="82">
        <v>45615</v>
      </c>
      <c r="C445" s="83" t="s">
        <v>312</v>
      </c>
      <c r="D445" s="83" t="s">
        <v>333</v>
      </c>
      <c r="E445" s="83" t="s">
        <v>319</v>
      </c>
      <c r="F445" s="84" t="s">
        <v>334</v>
      </c>
      <c r="G445" s="90" t="s">
        <v>320</v>
      </c>
      <c r="H445" s="96">
        <f t="shared" si="13"/>
        <v>11</v>
      </c>
      <c r="I445">
        <f t="shared" si="14"/>
        <v>4561531</v>
      </c>
    </row>
    <row r="446" spans="1:9" x14ac:dyDescent="0.25">
      <c r="A446" s="87">
        <v>31</v>
      </c>
      <c r="B446" s="79">
        <v>45616</v>
      </c>
      <c r="C446" s="80" t="s">
        <v>313</v>
      </c>
      <c r="D446" s="80" t="s">
        <v>333</v>
      </c>
      <c r="E446" s="80" t="s">
        <v>319</v>
      </c>
      <c r="F446" s="81" t="s">
        <v>334</v>
      </c>
      <c r="G446" s="88" t="s">
        <v>320</v>
      </c>
      <c r="H446" s="96">
        <f t="shared" si="13"/>
        <v>11</v>
      </c>
      <c r="I446">
        <f t="shared" si="14"/>
        <v>4561631</v>
      </c>
    </row>
    <row r="447" spans="1:9" x14ac:dyDescent="0.25">
      <c r="A447" s="89">
        <v>31</v>
      </c>
      <c r="B447" s="82">
        <v>45617</v>
      </c>
      <c r="C447" s="83" t="s">
        <v>314</v>
      </c>
      <c r="D447" s="83" t="s">
        <v>333</v>
      </c>
      <c r="E447" s="83" t="s">
        <v>319</v>
      </c>
      <c r="F447" s="84" t="s">
        <v>334</v>
      </c>
      <c r="G447" s="90" t="s">
        <v>320</v>
      </c>
      <c r="H447" s="96">
        <f t="shared" si="13"/>
        <v>11</v>
      </c>
      <c r="I447">
        <f t="shared" si="14"/>
        <v>4561731</v>
      </c>
    </row>
    <row r="448" spans="1:9" x14ac:dyDescent="0.25">
      <c r="A448" s="87">
        <v>31</v>
      </c>
      <c r="B448" s="79">
        <v>45618</v>
      </c>
      <c r="C448" s="80" t="s">
        <v>315</v>
      </c>
      <c r="D448" s="80" t="s">
        <v>333</v>
      </c>
      <c r="E448" s="80" t="s">
        <v>319</v>
      </c>
      <c r="F448" s="81" t="s">
        <v>334</v>
      </c>
      <c r="G448" s="88" t="s">
        <v>320</v>
      </c>
      <c r="H448" s="96">
        <f t="shared" si="13"/>
        <v>11</v>
      </c>
      <c r="I448">
        <f t="shared" si="14"/>
        <v>4561831</v>
      </c>
    </row>
    <row r="449" spans="1:9" x14ac:dyDescent="0.25">
      <c r="A449" s="89">
        <v>31</v>
      </c>
      <c r="B449" s="82">
        <v>45619</v>
      </c>
      <c r="C449" s="83" t="s">
        <v>316</v>
      </c>
      <c r="D449" s="83" t="s">
        <v>333</v>
      </c>
      <c r="E449" s="83" t="s">
        <v>319</v>
      </c>
      <c r="F449" s="84" t="s">
        <v>334</v>
      </c>
      <c r="G449" s="90" t="s">
        <v>320</v>
      </c>
      <c r="H449" s="96">
        <f t="shared" si="13"/>
        <v>11</v>
      </c>
      <c r="I449">
        <f t="shared" si="14"/>
        <v>4561931</v>
      </c>
    </row>
    <row r="450" spans="1:9" x14ac:dyDescent="0.25">
      <c r="A450" s="87">
        <v>31</v>
      </c>
      <c r="B450" s="79">
        <v>45620</v>
      </c>
      <c r="C450" s="80" t="s">
        <v>310</v>
      </c>
      <c r="D450" s="80" t="s">
        <v>333</v>
      </c>
      <c r="E450" s="80" t="s">
        <v>317</v>
      </c>
      <c r="F450" s="81" t="s">
        <v>334</v>
      </c>
      <c r="G450" s="88" t="s">
        <v>318</v>
      </c>
      <c r="H450" s="96">
        <f t="shared" si="13"/>
        <v>6</v>
      </c>
      <c r="I450">
        <f t="shared" si="14"/>
        <v>4562031</v>
      </c>
    </row>
    <row r="451" spans="1:9" x14ac:dyDescent="0.25">
      <c r="A451" s="89">
        <v>31</v>
      </c>
      <c r="B451" s="82">
        <v>45621</v>
      </c>
      <c r="C451" s="83" t="s">
        <v>311</v>
      </c>
      <c r="D451" s="83" t="s">
        <v>333</v>
      </c>
      <c r="E451" s="83" t="s">
        <v>319</v>
      </c>
      <c r="F451" s="84" t="s">
        <v>334</v>
      </c>
      <c r="G451" s="90" t="s">
        <v>320</v>
      </c>
      <c r="H451" s="96">
        <f t="shared" ref="H451:H514" si="15">IF(ISERROR(INT((G451-E451)*24)),"",(INT((G451-E451)*24)))</f>
        <v>11</v>
      </c>
      <c r="I451">
        <f t="shared" ref="I451:I514" si="16">VALUE(CONCATENATE(B451,A451))</f>
        <v>4562131</v>
      </c>
    </row>
    <row r="452" spans="1:9" x14ac:dyDescent="0.25">
      <c r="A452" s="87">
        <v>31</v>
      </c>
      <c r="B452" s="79">
        <v>45622</v>
      </c>
      <c r="C452" s="80" t="s">
        <v>312</v>
      </c>
      <c r="D452" s="80" t="s">
        <v>333</v>
      </c>
      <c r="E452" s="80" t="s">
        <v>319</v>
      </c>
      <c r="F452" s="81" t="s">
        <v>334</v>
      </c>
      <c r="G452" s="88" t="s">
        <v>320</v>
      </c>
      <c r="H452" s="96">
        <f t="shared" si="15"/>
        <v>11</v>
      </c>
      <c r="I452">
        <f t="shared" si="16"/>
        <v>4562231</v>
      </c>
    </row>
    <row r="453" spans="1:9" x14ac:dyDescent="0.25">
      <c r="A453" s="89">
        <v>31</v>
      </c>
      <c r="B453" s="82">
        <v>45623</v>
      </c>
      <c r="C453" s="83" t="s">
        <v>313</v>
      </c>
      <c r="D453" s="83" t="s">
        <v>333</v>
      </c>
      <c r="E453" s="83" t="s">
        <v>319</v>
      </c>
      <c r="F453" s="84" t="s">
        <v>334</v>
      </c>
      <c r="G453" s="90" t="s">
        <v>320</v>
      </c>
      <c r="H453" s="96">
        <f t="shared" si="15"/>
        <v>11</v>
      </c>
      <c r="I453">
        <f t="shared" si="16"/>
        <v>4562331</v>
      </c>
    </row>
    <row r="454" spans="1:9" x14ac:dyDescent="0.25">
      <c r="A454" s="87">
        <v>31</v>
      </c>
      <c r="B454" s="79">
        <v>45624</v>
      </c>
      <c r="C454" s="80" t="s">
        <v>314</v>
      </c>
      <c r="D454" s="80" t="s">
        <v>333</v>
      </c>
      <c r="E454" s="80" t="s">
        <v>321</v>
      </c>
      <c r="F454" s="81" t="s">
        <v>334</v>
      </c>
      <c r="G454" s="88" t="s">
        <v>321</v>
      </c>
      <c r="H454" s="96" t="str">
        <f t="shared" si="15"/>
        <v/>
      </c>
      <c r="I454">
        <f t="shared" si="16"/>
        <v>4562431</v>
      </c>
    </row>
    <row r="455" spans="1:9" x14ac:dyDescent="0.25">
      <c r="A455" s="89">
        <v>31</v>
      </c>
      <c r="B455" s="82">
        <v>45625</v>
      </c>
      <c r="C455" s="83" t="s">
        <v>315</v>
      </c>
      <c r="D455" s="83" t="s">
        <v>333</v>
      </c>
      <c r="E455" s="83" t="s">
        <v>326</v>
      </c>
      <c r="F455" s="84" t="s">
        <v>334</v>
      </c>
      <c r="G455" s="90" t="s">
        <v>320</v>
      </c>
      <c r="H455" s="96">
        <f t="shared" si="15"/>
        <v>14</v>
      </c>
      <c r="I455">
        <f t="shared" si="16"/>
        <v>4562531</v>
      </c>
    </row>
    <row r="456" spans="1:9" x14ac:dyDescent="0.25">
      <c r="A456" s="87">
        <v>31</v>
      </c>
      <c r="B456" s="79">
        <v>45626</v>
      </c>
      <c r="C456" s="80" t="s">
        <v>316</v>
      </c>
      <c r="D456" s="80" t="s">
        <v>333</v>
      </c>
      <c r="E456" s="80" t="s">
        <v>319</v>
      </c>
      <c r="F456" s="81" t="s">
        <v>334</v>
      </c>
      <c r="G456" s="88" t="s">
        <v>320</v>
      </c>
      <c r="H456" s="96">
        <f t="shared" si="15"/>
        <v>11</v>
      </c>
      <c r="I456">
        <f t="shared" si="16"/>
        <v>4562631</v>
      </c>
    </row>
    <row r="457" spans="1:9" x14ac:dyDescent="0.25">
      <c r="A457" s="89">
        <v>31</v>
      </c>
      <c r="B457" s="82">
        <v>45627</v>
      </c>
      <c r="C457" s="83" t="s">
        <v>310</v>
      </c>
      <c r="D457" s="83" t="s">
        <v>333</v>
      </c>
      <c r="E457" s="83" t="s">
        <v>317</v>
      </c>
      <c r="F457" s="84" t="s">
        <v>334</v>
      </c>
      <c r="G457" s="90" t="s">
        <v>318</v>
      </c>
      <c r="H457" s="96">
        <f t="shared" si="15"/>
        <v>6</v>
      </c>
      <c r="I457">
        <f t="shared" si="16"/>
        <v>4562731</v>
      </c>
    </row>
    <row r="458" spans="1:9" x14ac:dyDescent="0.25">
      <c r="A458" s="87">
        <v>31</v>
      </c>
      <c r="B458" s="79">
        <v>45628</v>
      </c>
      <c r="C458" s="80" t="s">
        <v>311</v>
      </c>
      <c r="D458" s="80" t="s">
        <v>333</v>
      </c>
      <c r="E458" s="80" t="s">
        <v>319</v>
      </c>
      <c r="F458" s="81" t="s">
        <v>334</v>
      </c>
      <c r="G458" s="88" t="s">
        <v>320</v>
      </c>
      <c r="H458" s="96">
        <f t="shared" si="15"/>
        <v>11</v>
      </c>
      <c r="I458">
        <f t="shared" si="16"/>
        <v>4562831</v>
      </c>
    </row>
    <row r="459" spans="1:9" x14ac:dyDescent="0.25">
      <c r="A459" s="89">
        <v>31</v>
      </c>
      <c r="B459" s="82">
        <v>45629</v>
      </c>
      <c r="C459" s="83" t="s">
        <v>312</v>
      </c>
      <c r="D459" s="83" t="s">
        <v>333</v>
      </c>
      <c r="E459" s="83" t="s">
        <v>319</v>
      </c>
      <c r="F459" s="84" t="s">
        <v>334</v>
      </c>
      <c r="G459" s="90" t="s">
        <v>320</v>
      </c>
      <c r="H459" s="96">
        <f t="shared" si="15"/>
        <v>11</v>
      </c>
      <c r="I459">
        <f t="shared" si="16"/>
        <v>4562931</v>
      </c>
    </row>
    <row r="460" spans="1:9" x14ac:dyDescent="0.25">
      <c r="A460" s="87">
        <v>31</v>
      </c>
      <c r="B460" s="79">
        <v>45630</v>
      </c>
      <c r="C460" s="80" t="s">
        <v>313</v>
      </c>
      <c r="D460" s="80" t="s">
        <v>333</v>
      </c>
      <c r="E460" s="80" t="s">
        <v>319</v>
      </c>
      <c r="F460" s="81" t="s">
        <v>334</v>
      </c>
      <c r="G460" s="88" t="s">
        <v>320</v>
      </c>
      <c r="H460" s="96">
        <f t="shared" si="15"/>
        <v>11</v>
      </c>
      <c r="I460">
        <f t="shared" si="16"/>
        <v>4563031</v>
      </c>
    </row>
    <row r="461" spans="1:9" x14ac:dyDescent="0.25">
      <c r="A461" s="89">
        <v>31</v>
      </c>
      <c r="B461" s="82">
        <v>45631</v>
      </c>
      <c r="C461" s="83" t="s">
        <v>314</v>
      </c>
      <c r="D461" s="83" t="s">
        <v>333</v>
      </c>
      <c r="E461" s="83" t="s">
        <v>319</v>
      </c>
      <c r="F461" s="84" t="s">
        <v>334</v>
      </c>
      <c r="G461" s="90" t="s">
        <v>320</v>
      </c>
      <c r="H461" s="96">
        <f t="shared" si="15"/>
        <v>11</v>
      </c>
      <c r="I461">
        <f t="shared" si="16"/>
        <v>4563131</v>
      </c>
    </row>
    <row r="462" spans="1:9" x14ac:dyDescent="0.25">
      <c r="A462" s="87">
        <v>31</v>
      </c>
      <c r="B462" s="79">
        <v>45632</v>
      </c>
      <c r="C462" s="80" t="s">
        <v>315</v>
      </c>
      <c r="D462" s="80" t="s">
        <v>333</v>
      </c>
      <c r="E462" s="80" t="s">
        <v>319</v>
      </c>
      <c r="F462" s="81" t="s">
        <v>334</v>
      </c>
      <c r="G462" s="88" t="s">
        <v>320</v>
      </c>
      <c r="H462" s="96">
        <f t="shared" si="15"/>
        <v>11</v>
      </c>
      <c r="I462">
        <f t="shared" si="16"/>
        <v>4563231</v>
      </c>
    </row>
    <row r="463" spans="1:9" x14ac:dyDescent="0.25">
      <c r="A463" s="89">
        <v>31</v>
      </c>
      <c r="B463" s="82">
        <v>45633</v>
      </c>
      <c r="C463" s="83" t="s">
        <v>316</v>
      </c>
      <c r="D463" s="83" t="s">
        <v>333</v>
      </c>
      <c r="E463" s="83" t="s">
        <v>319</v>
      </c>
      <c r="F463" s="84" t="s">
        <v>334</v>
      </c>
      <c r="G463" s="90" t="s">
        <v>320</v>
      </c>
      <c r="H463" s="96">
        <f t="shared" si="15"/>
        <v>11</v>
      </c>
      <c r="I463">
        <f t="shared" si="16"/>
        <v>4563331</v>
      </c>
    </row>
    <row r="464" spans="1:9" x14ac:dyDescent="0.25">
      <c r="A464" s="87">
        <v>31</v>
      </c>
      <c r="B464" s="79">
        <v>45634</v>
      </c>
      <c r="C464" s="80" t="s">
        <v>310</v>
      </c>
      <c r="D464" s="80" t="s">
        <v>333</v>
      </c>
      <c r="E464" s="80" t="s">
        <v>317</v>
      </c>
      <c r="F464" s="81" t="s">
        <v>334</v>
      </c>
      <c r="G464" s="88" t="s">
        <v>318</v>
      </c>
      <c r="H464" s="96">
        <f t="shared" si="15"/>
        <v>6</v>
      </c>
      <c r="I464">
        <f t="shared" si="16"/>
        <v>4563431</v>
      </c>
    </row>
    <row r="465" spans="1:9" x14ac:dyDescent="0.25">
      <c r="A465" s="89">
        <v>31</v>
      </c>
      <c r="B465" s="82">
        <v>45635</v>
      </c>
      <c r="C465" s="83" t="s">
        <v>311</v>
      </c>
      <c r="D465" s="83" t="s">
        <v>333</v>
      </c>
      <c r="E465" s="83" t="s">
        <v>319</v>
      </c>
      <c r="F465" s="84" t="s">
        <v>334</v>
      </c>
      <c r="G465" s="90" t="s">
        <v>320</v>
      </c>
      <c r="H465" s="96">
        <f t="shared" si="15"/>
        <v>11</v>
      </c>
      <c r="I465">
        <f t="shared" si="16"/>
        <v>4563531</v>
      </c>
    </row>
    <row r="466" spans="1:9" x14ac:dyDescent="0.25">
      <c r="A466" s="87">
        <v>31</v>
      </c>
      <c r="B466" s="79">
        <v>45636</v>
      </c>
      <c r="C466" s="80" t="s">
        <v>312</v>
      </c>
      <c r="D466" s="80" t="s">
        <v>333</v>
      </c>
      <c r="E466" s="80" t="s">
        <v>319</v>
      </c>
      <c r="F466" s="81" t="s">
        <v>334</v>
      </c>
      <c r="G466" s="88" t="s">
        <v>320</v>
      </c>
      <c r="H466" s="96">
        <f t="shared" si="15"/>
        <v>11</v>
      </c>
      <c r="I466">
        <f t="shared" si="16"/>
        <v>4563631</v>
      </c>
    </row>
    <row r="467" spans="1:9" x14ac:dyDescent="0.25">
      <c r="A467" s="89">
        <v>31</v>
      </c>
      <c r="B467" s="82">
        <v>45637</v>
      </c>
      <c r="C467" s="83" t="s">
        <v>313</v>
      </c>
      <c r="D467" s="83" t="s">
        <v>333</v>
      </c>
      <c r="E467" s="83" t="s">
        <v>319</v>
      </c>
      <c r="F467" s="84" t="s">
        <v>334</v>
      </c>
      <c r="G467" s="90" t="s">
        <v>320</v>
      </c>
      <c r="H467" s="96">
        <f t="shared" si="15"/>
        <v>11</v>
      </c>
      <c r="I467">
        <f t="shared" si="16"/>
        <v>4563731</v>
      </c>
    </row>
    <row r="468" spans="1:9" x14ac:dyDescent="0.25">
      <c r="A468" s="87">
        <v>31</v>
      </c>
      <c r="B468" s="79">
        <v>45638</v>
      </c>
      <c r="C468" s="80" t="s">
        <v>314</v>
      </c>
      <c r="D468" s="80" t="s">
        <v>333</v>
      </c>
      <c r="E468" s="80" t="s">
        <v>319</v>
      </c>
      <c r="F468" s="81" t="s">
        <v>334</v>
      </c>
      <c r="G468" s="88" t="s">
        <v>320</v>
      </c>
      <c r="H468" s="96">
        <f t="shared" si="15"/>
        <v>11</v>
      </c>
      <c r="I468">
        <f t="shared" si="16"/>
        <v>4563831</v>
      </c>
    </row>
    <row r="469" spans="1:9" x14ac:dyDescent="0.25">
      <c r="A469" s="89">
        <v>31</v>
      </c>
      <c r="B469" s="82">
        <v>45639</v>
      </c>
      <c r="C469" s="83" t="s">
        <v>315</v>
      </c>
      <c r="D469" s="83" t="s">
        <v>333</v>
      </c>
      <c r="E469" s="83" t="s">
        <v>323</v>
      </c>
      <c r="F469" s="84" t="s">
        <v>334</v>
      </c>
      <c r="G469" s="90" t="s">
        <v>320</v>
      </c>
      <c r="H469" s="96">
        <f t="shared" si="15"/>
        <v>12</v>
      </c>
      <c r="I469">
        <f t="shared" si="16"/>
        <v>4563931</v>
      </c>
    </row>
    <row r="470" spans="1:9" x14ac:dyDescent="0.25">
      <c r="A470" s="87">
        <v>31</v>
      </c>
      <c r="B470" s="79">
        <v>45640</v>
      </c>
      <c r="C470" s="80" t="s">
        <v>316</v>
      </c>
      <c r="D470" s="80" t="s">
        <v>333</v>
      </c>
      <c r="E470" s="80" t="s">
        <v>323</v>
      </c>
      <c r="F470" s="81" t="s">
        <v>334</v>
      </c>
      <c r="G470" s="88" t="s">
        <v>320</v>
      </c>
      <c r="H470" s="96">
        <f t="shared" si="15"/>
        <v>12</v>
      </c>
      <c r="I470">
        <f t="shared" si="16"/>
        <v>4564031</v>
      </c>
    </row>
    <row r="471" spans="1:9" x14ac:dyDescent="0.25">
      <c r="A471" s="89">
        <v>31</v>
      </c>
      <c r="B471" s="82">
        <v>45641</v>
      </c>
      <c r="C471" s="83" t="s">
        <v>310</v>
      </c>
      <c r="D471" s="83" t="s">
        <v>333</v>
      </c>
      <c r="E471" s="83" t="s">
        <v>324</v>
      </c>
      <c r="F471" s="84" t="s">
        <v>334</v>
      </c>
      <c r="G471" s="90" t="s">
        <v>327</v>
      </c>
      <c r="H471" s="96">
        <f t="shared" si="15"/>
        <v>8</v>
      </c>
      <c r="I471">
        <f t="shared" si="16"/>
        <v>4564131</v>
      </c>
    </row>
    <row r="472" spans="1:9" x14ac:dyDescent="0.25">
      <c r="A472" s="87">
        <v>31</v>
      </c>
      <c r="B472" s="79">
        <v>45642</v>
      </c>
      <c r="C472" s="80" t="s">
        <v>311</v>
      </c>
      <c r="D472" s="80" t="s">
        <v>333</v>
      </c>
      <c r="E472" s="80" t="s">
        <v>323</v>
      </c>
      <c r="F472" s="81" t="s">
        <v>334</v>
      </c>
      <c r="G472" s="88" t="s">
        <v>320</v>
      </c>
      <c r="H472" s="96">
        <f t="shared" si="15"/>
        <v>12</v>
      </c>
      <c r="I472">
        <f t="shared" si="16"/>
        <v>4564231</v>
      </c>
    </row>
    <row r="473" spans="1:9" x14ac:dyDescent="0.25">
      <c r="A473" s="89">
        <v>31</v>
      </c>
      <c r="B473" s="82">
        <v>45643</v>
      </c>
      <c r="C473" s="83" t="s">
        <v>312</v>
      </c>
      <c r="D473" s="83" t="s">
        <v>333</v>
      </c>
      <c r="E473" s="83" t="s">
        <v>323</v>
      </c>
      <c r="F473" s="84" t="s">
        <v>334</v>
      </c>
      <c r="G473" s="90" t="s">
        <v>320</v>
      </c>
      <c r="H473" s="96">
        <f t="shared" si="15"/>
        <v>12</v>
      </c>
      <c r="I473">
        <f t="shared" si="16"/>
        <v>4564331</v>
      </c>
    </row>
    <row r="474" spans="1:9" x14ac:dyDescent="0.25">
      <c r="A474" s="87">
        <v>31</v>
      </c>
      <c r="B474" s="79">
        <v>45644</v>
      </c>
      <c r="C474" s="80" t="s">
        <v>313</v>
      </c>
      <c r="D474" s="80" t="s">
        <v>333</v>
      </c>
      <c r="E474" s="80" t="s">
        <v>323</v>
      </c>
      <c r="F474" s="81" t="s">
        <v>334</v>
      </c>
      <c r="G474" s="88" t="s">
        <v>320</v>
      </c>
      <c r="H474" s="96">
        <f t="shared" si="15"/>
        <v>12</v>
      </c>
      <c r="I474">
        <f t="shared" si="16"/>
        <v>4564431</v>
      </c>
    </row>
    <row r="475" spans="1:9" x14ac:dyDescent="0.25">
      <c r="A475" s="89">
        <v>31</v>
      </c>
      <c r="B475" s="82">
        <v>45645</v>
      </c>
      <c r="C475" s="83" t="s">
        <v>314</v>
      </c>
      <c r="D475" s="83" t="s">
        <v>333</v>
      </c>
      <c r="E475" s="83" t="s">
        <v>323</v>
      </c>
      <c r="F475" s="84" t="s">
        <v>334</v>
      </c>
      <c r="G475" s="90" t="s">
        <v>320</v>
      </c>
      <c r="H475" s="96">
        <f t="shared" si="15"/>
        <v>12</v>
      </c>
      <c r="I475">
        <f t="shared" si="16"/>
        <v>4564531</v>
      </c>
    </row>
    <row r="476" spans="1:9" x14ac:dyDescent="0.25">
      <c r="A476" s="87">
        <v>31</v>
      </c>
      <c r="B476" s="79">
        <v>45646</v>
      </c>
      <c r="C476" s="80" t="s">
        <v>315</v>
      </c>
      <c r="D476" s="80" t="s">
        <v>333</v>
      </c>
      <c r="E476" s="80" t="s">
        <v>323</v>
      </c>
      <c r="F476" s="81" t="s">
        <v>334</v>
      </c>
      <c r="G476" s="88" t="s">
        <v>320</v>
      </c>
      <c r="H476" s="96">
        <f t="shared" si="15"/>
        <v>12</v>
      </c>
      <c r="I476">
        <f t="shared" si="16"/>
        <v>4564631</v>
      </c>
    </row>
    <row r="477" spans="1:9" x14ac:dyDescent="0.25">
      <c r="A477" s="89">
        <v>31</v>
      </c>
      <c r="B477" s="82">
        <v>45647</v>
      </c>
      <c r="C477" s="83" t="s">
        <v>316</v>
      </c>
      <c r="D477" s="83" t="s">
        <v>333</v>
      </c>
      <c r="E477" s="83" t="s">
        <v>323</v>
      </c>
      <c r="F477" s="84" t="s">
        <v>334</v>
      </c>
      <c r="G477" s="90" t="s">
        <v>320</v>
      </c>
      <c r="H477" s="96">
        <f t="shared" si="15"/>
        <v>12</v>
      </c>
      <c r="I477">
        <f t="shared" si="16"/>
        <v>4564731</v>
      </c>
    </row>
    <row r="478" spans="1:9" x14ac:dyDescent="0.25">
      <c r="A478" s="87">
        <v>31</v>
      </c>
      <c r="B478" s="79">
        <v>45648</v>
      </c>
      <c r="C478" s="80" t="s">
        <v>310</v>
      </c>
      <c r="D478" s="80" t="s">
        <v>333</v>
      </c>
      <c r="E478" s="80" t="s">
        <v>324</v>
      </c>
      <c r="F478" s="81" t="s">
        <v>334</v>
      </c>
      <c r="G478" s="88" t="s">
        <v>327</v>
      </c>
      <c r="H478" s="96">
        <f t="shared" si="15"/>
        <v>8</v>
      </c>
      <c r="I478">
        <f t="shared" si="16"/>
        <v>4564831</v>
      </c>
    </row>
    <row r="479" spans="1:9" x14ac:dyDescent="0.25">
      <c r="A479" s="89">
        <v>31</v>
      </c>
      <c r="B479" s="82">
        <v>45649</v>
      </c>
      <c r="C479" s="83" t="s">
        <v>311</v>
      </c>
      <c r="D479" s="83" t="s">
        <v>333</v>
      </c>
      <c r="E479" s="83" t="s">
        <v>323</v>
      </c>
      <c r="F479" s="84" t="s">
        <v>334</v>
      </c>
      <c r="G479" s="90" t="s">
        <v>320</v>
      </c>
      <c r="H479" s="96">
        <f t="shared" si="15"/>
        <v>12</v>
      </c>
      <c r="I479">
        <f t="shared" si="16"/>
        <v>4564931</v>
      </c>
    </row>
    <row r="480" spans="1:9" x14ac:dyDescent="0.25">
      <c r="A480" s="87">
        <v>31</v>
      </c>
      <c r="B480" s="79">
        <v>45650</v>
      </c>
      <c r="C480" s="80" t="s">
        <v>312</v>
      </c>
      <c r="D480" s="80" t="s">
        <v>333</v>
      </c>
      <c r="E480" s="80" t="s">
        <v>319</v>
      </c>
      <c r="F480" s="81" t="s">
        <v>334</v>
      </c>
      <c r="G480" s="88" t="s">
        <v>318</v>
      </c>
      <c r="H480" s="96">
        <f t="shared" si="15"/>
        <v>8</v>
      </c>
      <c r="I480">
        <f t="shared" si="16"/>
        <v>4565031</v>
      </c>
    </row>
    <row r="481" spans="1:9" x14ac:dyDescent="0.25">
      <c r="A481" s="89">
        <v>31</v>
      </c>
      <c r="B481" s="82">
        <v>45651</v>
      </c>
      <c r="C481" s="83" t="s">
        <v>313</v>
      </c>
      <c r="D481" s="83" t="s">
        <v>333</v>
      </c>
      <c r="E481" s="83" t="s">
        <v>321</v>
      </c>
      <c r="F481" s="84" t="s">
        <v>334</v>
      </c>
      <c r="G481" s="90" t="s">
        <v>321</v>
      </c>
      <c r="H481" s="96" t="str">
        <f t="shared" si="15"/>
        <v/>
      </c>
      <c r="I481">
        <f t="shared" si="16"/>
        <v>4565131</v>
      </c>
    </row>
    <row r="482" spans="1:9" x14ac:dyDescent="0.25">
      <c r="A482" s="87">
        <v>31</v>
      </c>
      <c r="B482" s="79">
        <v>45652</v>
      </c>
      <c r="C482" s="80" t="s">
        <v>314</v>
      </c>
      <c r="D482" s="80" t="s">
        <v>333</v>
      </c>
      <c r="E482" s="80" t="s">
        <v>323</v>
      </c>
      <c r="F482" s="81" t="s">
        <v>334</v>
      </c>
      <c r="G482" s="88" t="s">
        <v>320</v>
      </c>
      <c r="H482" s="96">
        <f t="shared" si="15"/>
        <v>12</v>
      </c>
      <c r="I482">
        <f t="shared" si="16"/>
        <v>4565231</v>
      </c>
    </row>
    <row r="483" spans="1:9" x14ac:dyDescent="0.25">
      <c r="A483" s="89">
        <v>31</v>
      </c>
      <c r="B483" s="82">
        <v>45653</v>
      </c>
      <c r="C483" s="83" t="s">
        <v>315</v>
      </c>
      <c r="D483" s="83" t="s">
        <v>333</v>
      </c>
      <c r="E483" s="83" t="s">
        <v>319</v>
      </c>
      <c r="F483" s="84" t="s">
        <v>334</v>
      </c>
      <c r="G483" s="90" t="s">
        <v>320</v>
      </c>
      <c r="H483" s="96">
        <f t="shared" si="15"/>
        <v>11</v>
      </c>
      <c r="I483">
        <f t="shared" si="16"/>
        <v>4565331</v>
      </c>
    </row>
    <row r="484" spans="1:9" x14ac:dyDescent="0.25">
      <c r="A484" s="87">
        <v>31</v>
      </c>
      <c r="B484" s="79">
        <v>45654</v>
      </c>
      <c r="C484" s="80" t="s">
        <v>316</v>
      </c>
      <c r="D484" s="80" t="s">
        <v>333</v>
      </c>
      <c r="E484" s="80" t="s">
        <v>319</v>
      </c>
      <c r="F484" s="81" t="s">
        <v>334</v>
      </c>
      <c r="G484" s="88" t="s">
        <v>320</v>
      </c>
      <c r="H484" s="96">
        <f t="shared" si="15"/>
        <v>11</v>
      </c>
      <c r="I484">
        <f t="shared" si="16"/>
        <v>4565431</v>
      </c>
    </row>
    <row r="485" spans="1:9" x14ac:dyDescent="0.25">
      <c r="A485" s="89">
        <v>31</v>
      </c>
      <c r="B485" s="82">
        <v>45655</v>
      </c>
      <c r="C485" s="83" t="s">
        <v>310</v>
      </c>
      <c r="D485" s="83" t="s">
        <v>333</v>
      </c>
      <c r="E485" s="83" t="s">
        <v>317</v>
      </c>
      <c r="F485" s="84" t="s">
        <v>334</v>
      </c>
      <c r="G485" s="90" t="s">
        <v>318</v>
      </c>
      <c r="H485" s="96">
        <f t="shared" si="15"/>
        <v>6</v>
      </c>
      <c r="I485">
        <f t="shared" si="16"/>
        <v>4565531</v>
      </c>
    </row>
    <row r="486" spans="1:9" x14ac:dyDescent="0.25">
      <c r="A486" s="87">
        <v>31</v>
      </c>
      <c r="B486" s="79">
        <v>45656</v>
      </c>
      <c r="C486" s="80" t="s">
        <v>311</v>
      </c>
      <c r="D486" s="80" t="s">
        <v>333</v>
      </c>
      <c r="E486" s="80" t="s">
        <v>319</v>
      </c>
      <c r="F486" s="81" t="s">
        <v>334</v>
      </c>
      <c r="G486" s="88" t="s">
        <v>320</v>
      </c>
      <c r="H486" s="96">
        <f t="shared" si="15"/>
        <v>11</v>
      </c>
      <c r="I486">
        <f t="shared" si="16"/>
        <v>4565631</v>
      </c>
    </row>
    <row r="487" spans="1:9" x14ac:dyDescent="0.25">
      <c r="A487" s="89">
        <v>31</v>
      </c>
      <c r="B487" s="82">
        <v>45657</v>
      </c>
      <c r="C487" s="83" t="s">
        <v>312</v>
      </c>
      <c r="D487" s="83" t="s">
        <v>333</v>
      </c>
      <c r="E487" s="83" t="s">
        <v>319</v>
      </c>
      <c r="F487" s="84" t="s">
        <v>334</v>
      </c>
      <c r="G487" s="90" t="s">
        <v>318</v>
      </c>
      <c r="H487" s="96">
        <f t="shared" si="15"/>
        <v>8</v>
      </c>
      <c r="I487">
        <f t="shared" si="16"/>
        <v>4565731</v>
      </c>
    </row>
    <row r="488" spans="1:9" x14ac:dyDescent="0.25">
      <c r="A488" s="87">
        <v>31</v>
      </c>
      <c r="B488" s="79">
        <v>45658</v>
      </c>
      <c r="C488" s="80" t="s">
        <v>313</v>
      </c>
      <c r="D488" s="80" t="s">
        <v>333</v>
      </c>
      <c r="E488" s="80" t="s">
        <v>319</v>
      </c>
      <c r="F488" s="81" t="s">
        <v>334</v>
      </c>
      <c r="G488" s="88" t="s">
        <v>320</v>
      </c>
      <c r="H488" s="96">
        <f t="shared" si="15"/>
        <v>11</v>
      </c>
      <c r="I488">
        <f t="shared" si="16"/>
        <v>4565831</v>
      </c>
    </row>
    <row r="489" spans="1:9" x14ac:dyDescent="0.25">
      <c r="A489" s="89">
        <v>31</v>
      </c>
      <c r="B489" s="82">
        <v>45659</v>
      </c>
      <c r="C489" s="83" t="s">
        <v>314</v>
      </c>
      <c r="D489" s="83" t="s">
        <v>333</v>
      </c>
      <c r="E489" s="83" t="s">
        <v>319</v>
      </c>
      <c r="F489" s="84" t="s">
        <v>334</v>
      </c>
      <c r="G489" s="90" t="s">
        <v>320</v>
      </c>
      <c r="H489" s="96">
        <f t="shared" si="15"/>
        <v>11</v>
      </c>
      <c r="I489">
        <f t="shared" si="16"/>
        <v>4565931</v>
      </c>
    </row>
    <row r="490" spans="1:9" x14ac:dyDescent="0.25">
      <c r="A490" s="87">
        <v>31</v>
      </c>
      <c r="B490" s="79">
        <v>45660</v>
      </c>
      <c r="C490" s="80" t="s">
        <v>315</v>
      </c>
      <c r="D490" s="80" t="s">
        <v>333</v>
      </c>
      <c r="E490" s="80" t="s">
        <v>319</v>
      </c>
      <c r="F490" s="81" t="s">
        <v>334</v>
      </c>
      <c r="G490" s="88" t="s">
        <v>320</v>
      </c>
      <c r="H490" s="96">
        <f t="shared" si="15"/>
        <v>11</v>
      </c>
      <c r="I490">
        <f t="shared" si="16"/>
        <v>4566031</v>
      </c>
    </row>
    <row r="491" spans="1:9" x14ac:dyDescent="0.25">
      <c r="A491" s="89">
        <v>31</v>
      </c>
      <c r="B491" s="82">
        <v>45661</v>
      </c>
      <c r="C491" s="83" t="s">
        <v>316</v>
      </c>
      <c r="D491" s="83" t="s">
        <v>333</v>
      </c>
      <c r="E491" s="83" t="s">
        <v>319</v>
      </c>
      <c r="F491" s="84" t="s">
        <v>334</v>
      </c>
      <c r="G491" s="90" t="s">
        <v>320</v>
      </c>
      <c r="H491" s="96">
        <f t="shared" si="15"/>
        <v>11</v>
      </c>
      <c r="I491">
        <f t="shared" si="16"/>
        <v>4566131</v>
      </c>
    </row>
    <row r="492" spans="1:9" x14ac:dyDescent="0.25">
      <c r="A492" s="87">
        <v>76</v>
      </c>
      <c r="B492" s="79">
        <v>45613</v>
      </c>
      <c r="C492" s="80" t="s">
        <v>310</v>
      </c>
      <c r="D492" s="80" t="s">
        <v>333</v>
      </c>
      <c r="E492" s="80" t="s">
        <v>317</v>
      </c>
      <c r="F492" s="81" t="s">
        <v>334</v>
      </c>
      <c r="G492" s="88" t="s">
        <v>318</v>
      </c>
      <c r="H492" s="96">
        <f t="shared" si="15"/>
        <v>6</v>
      </c>
      <c r="I492">
        <f t="shared" si="16"/>
        <v>4561376</v>
      </c>
    </row>
    <row r="493" spans="1:9" x14ac:dyDescent="0.25">
      <c r="A493" s="89">
        <v>76</v>
      </c>
      <c r="B493" s="82">
        <v>45614</v>
      </c>
      <c r="C493" s="83" t="s">
        <v>311</v>
      </c>
      <c r="D493" s="83" t="s">
        <v>333</v>
      </c>
      <c r="E493" s="83" t="s">
        <v>319</v>
      </c>
      <c r="F493" s="84" t="s">
        <v>334</v>
      </c>
      <c r="G493" s="90" t="s">
        <v>325</v>
      </c>
      <c r="H493" s="96">
        <f t="shared" si="15"/>
        <v>10</v>
      </c>
      <c r="I493">
        <f t="shared" si="16"/>
        <v>4561476</v>
      </c>
    </row>
    <row r="494" spans="1:9" x14ac:dyDescent="0.25">
      <c r="A494" s="87">
        <v>76</v>
      </c>
      <c r="B494" s="79">
        <v>45615</v>
      </c>
      <c r="C494" s="80" t="s">
        <v>312</v>
      </c>
      <c r="D494" s="80" t="s">
        <v>333</v>
      </c>
      <c r="E494" s="80" t="s">
        <v>319</v>
      </c>
      <c r="F494" s="81" t="s">
        <v>334</v>
      </c>
      <c r="G494" s="88" t="s">
        <v>325</v>
      </c>
      <c r="H494" s="96">
        <f t="shared" si="15"/>
        <v>10</v>
      </c>
      <c r="I494">
        <f t="shared" si="16"/>
        <v>4561576</v>
      </c>
    </row>
    <row r="495" spans="1:9" x14ac:dyDescent="0.25">
      <c r="A495" s="89">
        <v>76</v>
      </c>
      <c r="B495" s="82">
        <v>45616</v>
      </c>
      <c r="C495" s="83" t="s">
        <v>313</v>
      </c>
      <c r="D495" s="83" t="s">
        <v>333</v>
      </c>
      <c r="E495" s="83" t="s">
        <v>319</v>
      </c>
      <c r="F495" s="84" t="s">
        <v>334</v>
      </c>
      <c r="G495" s="90" t="s">
        <v>325</v>
      </c>
      <c r="H495" s="96">
        <f t="shared" si="15"/>
        <v>10</v>
      </c>
      <c r="I495">
        <f t="shared" si="16"/>
        <v>4561676</v>
      </c>
    </row>
    <row r="496" spans="1:9" x14ac:dyDescent="0.25">
      <c r="A496" s="87">
        <v>76</v>
      </c>
      <c r="B496" s="79">
        <v>45617</v>
      </c>
      <c r="C496" s="80" t="s">
        <v>314</v>
      </c>
      <c r="D496" s="80" t="s">
        <v>333</v>
      </c>
      <c r="E496" s="80" t="s">
        <v>319</v>
      </c>
      <c r="F496" s="81" t="s">
        <v>334</v>
      </c>
      <c r="G496" s="88" t="s">
        <v>325</v>
      </c>
      <c r="H496" s="96">
        <f t="shared" si="15"/>
        <v>10</v>
      </c>
      <c r="I496">
        <f t="shared" si="16"/>
        <v>4561776</v>
      </c>
    </row>
    <row r="497" spans="1:9" x14ac:dyDescent="0.25">
      <c r="A497" s="89">
        <v>76</v>
      </c>
      <c r="B497" s="82">
        <v>45618</v>
      </c>
      <c r="C497" s="83" t="s">
        <v>315</v>
      </c>
      <c r="D497" s="83" t="s">
        <v>333</v>
      </c>
      <c r="E497" s="83" t="s">
        <v>319</v>
      </c>
      <c r="F497" s="84" t="s">
        <v>334</v>
      </c>
      <c r="G497" s="90" t="s">
        <v>320</v>
      </c>
      <c r="H497" s="96">
        <f t="shared" si="15"/>
        <v>11</v>
      </c>
      <c r="I497">
        <f t="shared" si="16"/>
        <v>4561876</v>
      </c>
    </row>
    <row r="498" spans="1:9" x14ac:dyDescent="0.25">
      <c r="A498" s="87">
        <v>76</v>
      </c>
      <c r="B498" s="79">
        <v>45619</v>
      </c>
      <c r="C498" s="80" t="s">
        <v>316</v>
      </c>
      <c r="D498" s="80" t="s">
        <v>333</v>
      </c>
      <c r="E498" s="80" t="s">
        <v>319</v>
      </c>
      <c r="F498" s="81" t="s">
        <v>334</v>
      </c>
      <c r="G498" s="88" t="s">
        <v>320</v>
      </c>
      <c r="H498" s="96">
        <f t="shared" si="15"/>
        <v>11</v>
      </c>
      <c r="I498">
        <f t="shared" si="16"/>
        <v>4561976</v>
      </c>
    </row>
    <row r="499" spans="1:9" x14ac:dyDescent="0.25">
      <c r="A499" s="89">
        <v>76</v>
      </c>
      <c r="B499" s="82">
        <v>45620</v>
      </c>
      <c r="C499" s="83" t="s">
        <v>310</v>
      </c>
      <c r="D499" s="83" t="s">
        <v>333</v>
      </c>
      <c r="E499" s="83" t="s">
        <v>317</v>
      </c>
      <c r="F499" s="84" t="s">
        <v>334</v>
      </c>
      <c r="G499" s="90" t="s">
        <v>318</v>
      </c>
      <c r="H499" s="96">
        <f t="shared" si="15"/>
        <v>6</v>
      </c>
      <c r="I499">
        <f t="shared" si="16"/>
        <v>4562076</v>
      </c>
    </row>
    <row r="500" spans="1:9" x14ac:dyDescent="0.25">
      <c r="A500" s="87">
        <v>76</v>
      </c>
      <c r="B500" s="79">
        <v>45621</v>
      </c>
      <c r="C500" s="80" t="s">
        <v>311</v>
      </c>
      <c r="D500" s="80" t="s">
        <v>333</v>
      </c>
      <c r="E500" s="80" t="s">
        <v>319</v>
      </c>
      <c r="F500" s="81" t="s">
        <v>334</v>
      </c>
      <c r="G500" s="88" t="s">
        <v>325</v>
      </c>
      <c r="H500" s="96">
        <f t="shared" si="15"/>
        <v>10</v>
      </c>
      <c r="I500">
        <f t="shared" si="16"/>
        <v>4562176</v>
      </c>
    </row>
    <row r="501" spans="1:9" x14ac:dyDescent="0.25">
      <c r="A501" s="89">
        <v>76</v>
      </c>
      <c r="B501" s="82">
        <v>45622</v>
      </c>
      <c r="C501" s="83" t="s">
        <v>312</v>
      </c>
      <c r="D501" s="83" t="s">
        <v>333</v>
      </c>
      <c r="E501" s="83" t="s">
        <v>319</v>
      </c>
      <c r="F501" s="84" t="s">
        <v>334</v>
      </c>
      <c r="G501" s="90" t="s">
        <v>325</v>
      </c>
      <c r="H501" s="96">
        <f t="shared" si="15"/>
        <v>10</v>
      </c>
      <c r="I501">
        <f t="shared" si="16"/>
        <v>4562276</v>
      </c>
    </row>
    <row r="502" spans="1:9" x14ac:dyDescent="0.25">
      <c r="A502" s="87">
        <v>76</v>
      </c>
      <c r="B502" s="79">
        <v>45623</v>
      </c>
      <c r="C502" s="80" t="s">
        <v>313</v>
      </c>
      <c r="D502" s="80" t="s">
        <v>333</v>
      </c>
      <c r="E502" s="80" t="s">
        <v>319</v>
      </c>
      <c r="F502" s="81" t="s">
        <v>334</v>
      </c>
      <c r="G502" s="88" t="s">
        <v>325</v>
      </c>
      <c r="H502" s="96">
        <f t="shared" si="15"/>
        <v>10</v>
      </c>
      <c r="I502">
        <f t="shared" si="16"/>
        <v>4562376</v>
      </c>
    </row>
    <row r="503" spans="1:9" x14ac:dyDescent="0.25">
      <c r="A503" s="89">
        <v>76</v>
      </c>
      <c r="B503" s="82">
        <v>45624</v>
      </c>
      <c r="C503" s="83" t="s">
        <v>314</v>
      </c>
      <c r="D503" s="83" t="s">
        <v>333</v>
      </c>
      <c r="E503" s="83" t="s">
        <v>321</v>
      </c>
      <c r="F503" s="84" t="s">
        <v>334</v>
      </c>
      <c r="G503" s="90" t="s">
        <v>321</v>
      </c>
      <c r="H503" s="96" t="str">
        <f t="shared" si="15"/>
        <v/>
      </c>
      <c r="I503">
        <f t="shared" si="16"/>
        <v>4562476</v>
      </c>
    </row>
    <row r="504" spans="1:9" x14ac:dyDescent="0.25">
      <c r="A504" s="87">
        <v>76</v>
      </c>
      <c r="B504" s="79">
        <v>45625</v>
      </c>
      <c r="C504" s="80" t="s">
        <v>315</v>
      </c>
      <c r="D504" s="80" t="s">
        <v>333</v>
      </c>
      <c r="E504" s="80" t="s">
        <v>329</v>
      </c>
      <c r="F504" s="81" t="s">
        <v>334</v>
      </c>
      <c r="G504" s="88" t="s">
        <v>320</v>
      </c>
      <c r="H504" s="96">
        <f t="shared" si="15"/>
        <v>15</v>
      </c>
      <c r="I504">
        <f t="shared" si="16"/>
        <v>4562576</v>
      </c>
    </row>
    <row r="505" spans="1:9" x14ac:dyDescent="0.25">
      <c r="A505" s="89">
        <v>76</v>
      </c>
      <c r="B505" s="82">
        <v>45626</v>
      </c>
      <c r="C505" s="83" t="s">
        <v>316</v>
      </c>
      <c r="D505" s="83" t="s">
        <v>333</v>
      </c>
      <c r="E505" s="83" t="s">
        <v>319</v>
      </c>
      <c r="F505" s="84" t="s">
        <v>334</v>
      </c>
      <c r="G505" s="90" t="s">
        <v>320</v>
      </c>
      <c r="H505" s="96">
        <f t="shared" si="15"/>
        <v>11</v>
      </c>
      <c r="I505">
        <f t="shared" si="16"/>
        <v>4562676</v>
      </c>
    </row>
    <row r="506" spans="1:9" x14ac:dyDescent="0.25">
      <c r="A506" s="87">
        <v>76</v>
      </c>
      <c r="B506" s="79">
        <v>45627</v>
      </c>
      <c r="C506" s="80" t="s">
        <v>310</v>
      </c>
      <c r="D506" s="80" t="s">
        <v>333</v>
      </c>
      <c r="E506" s="80" t="s">
        <v>317</v>
      </c>
      <c r="F506" s="81" t="s">
        <v>334</v>
      </c>
      <c r="G506" s="88" t="s">
        <v>318</v>
      </c>
      <c r="H506" s="96">
        <f t="shared" si="15"/>
        <v>6</v>
      </c>
      <c r="I506">
        <f t="shared" si="16"/>
        <v>4562776</v>
      </c>
    </row>
    <row r="507" spans="1:9" x14ac:dyDescent="0.25">
      <c r="A507" s="89">
        <v>76</v>
      </c>
      <c r="B507" s="82">
        <v>45628</v>
      </c>
      <c r="C507" s="83" t="s">
        <v>311</v>
      </c>
      <c r="D507" s="83" t="s">
        <v>333</v>
      </c>
      <c r="E507" s="83" t="s">
        <v>319</v>
      </c>
      <c r="F507" s="84" t="s">
        <v>334</v>
      </c>
      <c r="G507" s="90" t="s">
        <v>325</v>
      </c>
      <c r="H507" s="96">
        <f t="shared" si="15"/>
        <v>10</v>
      </c>
      <c r="I507">
        <f t="shared" si="16"/>
        <v>4562876</v>
      </c>
    </row>
    <row r="508" spans="1:9" x14ac:dyDescent="0.25">
      <c r="A508" s="87">
        <v>76</v>
      </c>
      <c r="B508" s="79">
        <v>45629</v>
      </c>
      <c r="C508" s="80" t="s">
        <v>312</v>
      </c>
      <c r="D508" s="80" t="s">
        <v>333</v>
      </c>
      <c r="E508" s="80" t="s">
        <v>319</v>
      </c>
      <c r="F508" s="81" t="s">
        <v>334</v>
      </c>
      <c r="G508" s="88" t="s">
        <v>325</v>
      </c>
      <c r="H508" s="96">
        <f t="shared" si="15"/>
        <v>10</v>
      </c>
      <c r="I508">
        <f t="shared" si="16"/>
        <v>4562976</v>
      </c>
    </row>
    <row r="509" spans="1:9" x14ac:dyDescent="0.25">
      <c r="A509" s="89">
        <v>76</v>
      </c>
      <c r="B509" s="82">
        <v>45630</v>
      </c>
      <c r="C509" s="83" t="s">
        <v>313</v>
      </c>
      <c r="D509" s="83" t="s">
        <v>333</v>
      </c>
      <c r="E509" s="83" t="s">
        <v>319</v>
      </c>
      <c r="F509" s="84" t="s">
        <v>334</v>
      </c>
      <c r="G509" s="90" t="s">
        <v>325</v>
      </c>
      <c r="H509" s="96">
        <f t="shared" si="15"/>
        <v>10</v>
      </c>
      <c r="I509">
        <f t="shared" si="16"/>
        <v>4563076</v>
      </c>
    </row>
    <row r="510" spans="1:9" x14ac:dyDescent="0.25">
      <c r="A510" s="87">
        <v>76</v>
      </c>
      <c r="B510" s="79">
        <v>45631</v>
      </c>
      <c r="C510" s="80" t="s">
        <v>314</v>
      </c>
      <c r="D510" s="80" t="s">
        <v>333</v>
      </c>
      <c r="E510" s="80" t="s">
        <v>319</v>
      </c>
      <c r="F510" s="81" t="s">
        <v>334</v>
      </c>
      <c r="G510" s="88" t="s">
        <v>325</v>
      </c>
      <c r="H510" s="96">
        <f t="shared" si="15"/>
        <v>10</v>
      </c>
      <c r="I510">
        <f t="shared" si="16"/>
        <v>4563176</v>
      </c>
    </row>
    <row r="511" spans="1:9" x14ac:dyDescent="0.25">
      <c r="A511" s="89">
        <v>76</v>
      </c>
      <c r="B511" s="82">
        <v>45632</v>
      </c>
      <c r="C511" s="83" t="s">
        <v>315</v>
      </c>
      <c r="D511" s="83" t="s">
        <v>333</v>
      </c>
      <c r="E511" s="83" t="s">
        <v>319</v>
      </c>
      <c r="F511" s="84" t="s">
        <v>334</v>
      </c>
      <c r="G511" s="90" t="s">
        <v>320</v>
      </c>
      <c r="H511" s="96">
        <f t="shared" si="15"/>
        <v>11</v>
      </c>
      <c r="I511">
        <f t="shared" si="16"/>
        <v>4563276</v>
      </c>
    </row>
    <row r="512" spans="1:9" x14ac:dyDescent="0.25">
      <c r="A512" s="87">
        <v>76</v>
      </c>
      <c r="B512" s="79">
        <v>45633</v>
      </c>
      <c r="C512" s="80" t="s">
        <v>316</v>
      </c>
      <c r="D512" s="80" t="s">
        <v>333</v>
      </c>
      <c r="E512" s="80" t="s">
        <v>319</v>
      </c>
      <c r="F512" s="81" t="s">
        <v>334</v>
      </c>
      <c r="G512" s="88" t="s">
        <v>320</v>
      </c>
      <c r="H512" s="96">
        <f t="shared" si="15"/>
        <v>11</v>
      </c>
      <c r="I512">
        <f t="shared" si="16"/>
        <v>4563376</v>
      </c>
    </row>
    <row r="513" spans="1:9" x14ac:dyDescent="0.25">
      <c r="A513" s="89">
        <v>76</v>
      </c>
      <c r="B513" s="82">
        <v>45634</v>
      </c>
      <c r="C513" s="83" t="s">
        <v>310</v>
      </c>
      <c r="D513" s="83" t="s">
        <v>333</v>
      </c>
      <c r="E513" s="83" t="s">
        <v>317</v>
      </c>
      <c r="F513" s="84" t="s">
        <v>334</v>
      </c>
      <c r="G513" s="90" t="s">
        <v>318</v>
      </c>
      <c r="H513" s="96">
        <f t="shared" si="15"/>
        <v>6</v>
      </c>
      <c r="I513">
        <f t="shared" si="16"/>
        <v>4563476</v>
      </c>
    </row>
    <row r="514" spans="1:9" x14ac:dyDescent="0.25">
      <c r="A514" s="87">
        <v>76</v>
      </c>
      <c r="B514" s="79">
        <v>45635</v>
      </c>
      <c r="C514" s="80" t="s">
        <v>311</v>
      </c>
      <c r="D514" s="80" t="s">
        <v>333</v>
      </c>
      <c r="E514" s="80" t="s">
        <v>319</v>
      </c>
      <c r="F514" s="81" t="s">
        <v>334</v>
      </c>
      <c r="G514" s="88" t="s">
        <v>325</v>
      </c>
      <c r="H514" s="96">
        <f t="shared" si="15"/>
        <v>10</v>
      </c>
      <c r="I514">
        <f t="shared" si="16"/>
        <v>4563576</v>
      </c>
    </row>
    <row r="515" spans="1:9" x14ac:dyDescent="0.25">
      <c r="A515" s="89">
        <v>76</v>
      </c>
      <c r="B515" s="82">
        <v>45636</v>
      </c>
      <c r="C515" s="83" t="s">
        <v>312</v>
      </c>
      <c r="D515" s="83" t="s">
        <v>333</v>
      </c>
      <c r="E515" s="83" t="s">
        <v>319</v>
      </c>
      <c r="F515" s="84" t="s">
        <v>334</v>
      </c>
      <c r="G515" s="90" t="s">
        <v>325</v>
      </c>
      <c r="H515" s="96">
        <f t="shared" ref="H515:H578" si="17">IF(ISERROR(INT((G515-E515)*24)),"",(INT((G515-E515)*24)))</f>
        <v>10</v>
      </c>
      <c r="I515">
        <f t="shared" ref="I515:I578" si="18">VALUE(CONCATENATE(B515,A515))</f>
        <v>4563676</v>
      </c>
    </row>
    <row r="516" spans="1:9" x14ac:dyDescent="0.25">
      <c r="A516" s="87">
        <v>76</v>
      </c>
      <c r="B516" s="79">
        <v>45637</v>
      </c>
      <c r="C516" s="80" t="s">
        <v>313</v>
      </c>
      <c r="D516" s="80" t="s">
        <v>333</v>
      </c>
      <c r="E516" s="80" t="s">
        <v>319</v>
      </c>
      <c r="F516" s="81" t="s">
        <v>334</v>
      </c>
      <c r="G516" s="88" t="s">
        <v>325</v>
      </c>
      <c r="H516" s="96">
        <f t="shared" si="17"/>
        <v>10</v>
      </c>
      <c r="I516">
        <f t="shared" si="18"/>
        <v>4563776</v>
      </c>
    </row>
    <row r="517" spans="1:9" x14ac:dyDescent="0.25">
      <c r="A517" s="89">
        <v>76</v>
      </c>
      <c r="B517" s="82">
        <v>45638</v>
      </c>
      <c r="C517" s="83" t="s">
        <v>314</v>
      </c>
      <c r="D517" s="83" t="s">
        <v>333</v>
      </c>
      <c r="E517" s="83" t="s">
        <v>319</v>
      </c>
      <c r="F517" s="84" t="s">
        <v>334</v>
      </c>
      <c r="G517" s="90" t="s">
        <v>325</v>
      </c>
      <c r="H517" s="96">
        <f t="shared" si="17"/>
        <v>10</v>
      </c>
      <c r="I517">
        <f t="shared" si="18"/>
        <v>4563876</v>
      </c>
    </row>
    <row r="518" spans="1:9" x14ac:dyDescent="0.25">
      <c r="A518" s="87">
        <v>76</v>
      </c>
      <c r="B518" s="79">
        <v>45639</v>
      </c>
      <c r="C518" s="80" t="s">
        <v>315</v>
      </c>
      <c r="D518" s="80" t="s">
        <v>333</v>
      </c>
      <c r="E518" s="80" t="s">
        <v>319</v>
      </c>
      <c r="F518" s="81" t="s">
        <v>334</v>
      </c>
      <c r="G518" s="88" t="s">
        <v>320</v>
      </c>
      <c r="H518" s="96">
        <f t="shared" si="17"/>
        <v>11</v>
      </c>
      <c r="I518">
        <f t="shared" si="18"/>
        <v>4563976</v>
      </c>
    </row>
    <row r="519" spans="1:9" x14ac:dyDescent="0.25">
      <c r="A519" s="89">
        <v>76</v>
      </c>
      <c r="B519" s="82">
        <v>45640</v>
      </c>
      <c r="C519" s="83" t="s">
        <v>316</v>
      </c>
      <c r="D519" s="83" t="s">
        <v>333</v>
      </c>
      <c r="E519" s="83" t="s">
        <v>319</v>
      </c>
      <c r="F519" s="84" t="s">
        <v>334</v>
      </c>
      <c r="G519" s="90" t="s">
        <v>320</v>
      </c>
      <c r="H519" s="96">
        <f t="shared" si="17"/>
        <v>11</v>
      </c>
      <c r="I519">
        <f t="shared" si="18"/>
        <v>4564076</v>
      </c>
    </row>
    <row r="520" spans="1:9" x14ac:dyDescent="0.25">
      <c r="A520" s="87">
        <v>76</v>
      </c>
      <c r="B520" s="79">
        <v>45641</v>
      </c>
      <c r="C520" s="80" t="s">
        <v>310</v>
      </c>
      <c r="D520" s="80" t="s">
        <v>333</v>
      </c>
      <c r="E520" s="80" t="s">
        <v>317</v>
      </c>
      <c r="F520" s="81" t="s">
        <v>334</v>
      </c>
      <c r="G520" s="88" t="s">
        <v>318</v>
      </c>
      <c r="H520" s="96">
        <f t="shared" si="17"/>
        <v>6</v>
      </c>
      <c r="I520">
        <f t="shared" si="18"/>
        <v>4564176</v>
      </c>
    </row>
    <row r="521" spans="1:9" x14ac:dyDescent="0.25">
      <c r="A521" s="89">
        <v>76</v>
      </c>
      <c r="B521" s="82">
        <v>45642</v>
      </c>
      <c r="C521" s="83" t="s">
        <v>311</v>
      </c>
      <c r="D521" s="83" t="s">
        <v>333</v>
      </c>
      <c r="E521" s="83" t="s">
        <v>319</v>
      </c>
      <c r="F521" s="84" t="s">
        <v>334</v>
      </c>
      <c r="G521" s="90" t="s">
        <v>325</v>
      </c>
      <c r="H521" s="96">
        <f t="shared" si="17"/>
        <v>10</v>
      </c>
      <c r="I521">
        <f t="shared" si="18"/>
        <v>4564276</v>
      </c>
    </row>
    <row r="522" spans="1:9" x14ac:dyDescent="0.25">
      <c r="A522" s="87">
        <v>76</v>
      </c>
      <c r="B522" s="79">
        <v>45643</v>
      </c>
      <c r="C522" s="80" t="s">
        <v>312</v>
      </c>
      <c r="D522" s="80" t="s">
        <v>333</v>
      </c>
      <c r="E522" s="80" t="s">
        <v>319</v>
      </c>
      <c r="F522" s="81" t="s">
        <v>334</v>
      </c>
      <c r="G522" s="88" t="s">
        <v>325</v>
      </c>
      <c r="H522" s="96">
        <f t="shared" si="17"/>
        <v>10</v>
      </c>
      <c r="I522">
        <f t="shared" si="18"/>
        <v>4564376</v>
      </c>
    </row>
    <row r="523" spans="1:9" x14ac:dyDescent="0.25">
      <c r="A523" s="89">
        <v>76</v>
      </c>
      <c r="B523" s="82">
        <v>45644</v>
      </c>
      <c r="C523" s="83" t="s">
        <v>313</v>
      </c>
      <c r="D523" s="83" t="s">
        <v>333</v>
      </c>
      <c r="E523" s="83" t="s">
        <v>319</v>
      </c>
      <c r="F523" s="84" t="s">
        <v>334</v>
      </c>
      <c r="G523" s="90" t="s">
        <v>325</v>
      </c>
      <c r="H523" s="96">
        <f t="shared" si="17"/>
        <v>10</v>
      </c>
      <c r="I523">
        <f t="shared" si="18"/>
        <v>4564476</v>
      </c>
    </row>
    <row r="524" spans="1:9" x14ac:dyDescent="0.25">
      <c r="A524" s="87">
        <v>76</v>
      </c>
      <c r="B524" s="79">
        <v>45645</v>
      </c>
      <c r="C524" s="80" t="s">
        <v>314</v>
      </c>
      <c r="D524" s="80" t="s">
        <v>333</v>
      </c>
      <c r="E524" s="80" t="s">
        <v>319</v>
      </c>
      <c r="F524" s="81" t="s">
        <v>334</v>
      </c>
      <c r="G524" s="88" t="s">
        <v>325</v>
      </c>
      <c r="H524" s="96">
        <f t="shared" si="17"/>
        <v>10</v>
      </c>
      <c r="I524">
        <f t="shared" si="18"/>
        <v>4564576</v>
      </c>
    </row>
    <row r="525" spans="1:9" x14ac:dyDescent="0.25">
      <c r="A525" s="89">
        <v>76</v>
      </c>
      <c r="B525" s="82">
        <v>45646</v>
      </c>
      <c r="C525" s="83" t="s">
        <v>315</v>
      </c>
      <c r="D525" s="83" t="s">
        <v>333</v>
      </c>
      <c r="E525" s="83" t="s">
        <v>319</v>
      </c>
      <c r="F525" s="84" t="s">
        <v>334</v>
      </c>
      <c r="G525" s="90" t="s">
        <v>320</v>
      </c>
      <c r="H525" s="96">
        <f t="shared" si="17"/>
        <v>11</v>
      </c>
      <c r="I525">
        <f t="shared" si="18"/>
        <v>4564676</v>
      </c>
    </row>
    <row r="526" spans="1:9" x14ac:dyDescent="0.25">
      <c r="A526" s="87">
        <v>76</v>
      </c>
      <c r="B526" s="79">
        <v>45647</v>
      </c>
      <c r="C526" s="80" t="s">
        <v>316</v>
      </c>
      <c r="D526" s="80" t="s">
        <v>333</v>
      </c>
      <c r="E526" s="80" t="s">
        <v>319</v>
      </c>
      <c r="F526" s="81" t="s">
        <v>334</v>
      </c>
      <c r="G526" s="88" t="s">
        <v>320</v>
      </c>
      <c r="H526" s="96">
        <f t="shared" si="17"/>
        <v>11</v>
      </c>
      <c r="I526">
        <f t="shared" si="18"/>
        <v>4564776</v>
      </c>
    </row>
    <row r="527" spans="1:9" x14ac:dyDescent="0.25">
      <c r="A527" s="89">
        <v>76</v>
      </c>
      <c r="B527" s="82">
        <v>45648</v>
      </c>
      <c r="C527" s="83" t="s">
        <v>310</v>
      </c>
      <c r="D527" s="83" t="s">
        <v>333</v>
      </c>
      <c r="E527" s="83" t="s">
        <v>317</v>
      </c>
      <c r="F527" s="84" t="s">
        <v>334</v>
      </c>
      <c r="G527" s="90" t="s">
        <v>318</v>
      </c>
      <c r="H527" s="96">
        <f t="shared" si="17"/>
        <v>6</v>
      </c>
      <c r="I527">
        <f t="shared" si="18"/>
        <v>4564876</v>
      </c>
    </row>
    <row r="528" spans="1:9" x14ac:dyDescent="0.25">
      <c r="A528" s="87">
        <v>76</v>
      </c>
      <c r="B528" s="79">
        <v>45649</v>
      </c>
      <c r="C528" s="80" t="s">
        <v>311</v>
      </c>
      <c r="D528" s="80" t="s">
        <v>333</v>
      </c>
      <c r="E528" s="80" t="s">
        <v>319</v>
      </c>
      <c r="F528" s="81" t="s">
        <v>334</v>
      </c>
      <c r="G528" s="88" t="s">
        <v>325</v>
      </c>
      <c r="H528" s="96">
        <f t="shared" si="17"/>
        <v>10</v>
      </c>
      <c r="I528">
        <f t="shared" si="18"/>
        <v>4564976</v>
      </c>
    </row>
    <row r="529" spans="1:9" x14ac:dyDescent="0.25">
      <c r="A529" s="89">
        <v>76</v>
      </c>
      <c r="B529" s="82">
        <v>45650</v>
      </c>
      <c r="C529" s="83" t="s">
        <v>312</v>
      </c>
      <c r="D529" s="83" t="s">
        <v>333</v>
      </c>
      <c r="E529" s="83" t="s">
        <v>322</v>
      </c>
      <c r="F529" s="84" t="s">
        <v>334</v>
      </c>
      <c r="G529" s="90" t="s">
        <v>318</v>
      </c>
      <c r="H529" s="96">
        <f t="shared" si="17"/>
        <v>10</v>
      </c>
      <c r="I529">
        <f t="shared" si="18"/>
        <v>4565076</v>
      </c>
    </row>
    <row r="530" spans="1:9" x14ac:dyDescent="0.25">
      <c r="A530" s="87">
        <v>76</v>
      </c>
      <c r="B530" s="79">
        <v>45651</v>
      </c>
      <c r="C530" s="80" t="s">
        <v>313</v>
      </c>
      <c r="D530" s="80" t="s">
        <v>333</v>
      </c>
      <c r="E530" s="80" t="s">
        <v>321</v>
      </c>
      <c r="F530" s="81" t="s">
        <v>334</v>
      </c>
      <c r="G530" s="88" t="s">
        <v>321</v>
      </c>
      <c r="H530" s="96" t="str">
        <f t="shared" si="17"/>
        <v/>
      </c>
      <c r="I530">
        <f t="shared" si="18"/>
        <v>4565176</v>
      </c>
    </row>
    <row r="531" spans="1:9" x14ac:dyDescent="0.25">
      <c r="A531" s="89">
        <v>76</v>
      </c>
      <c r="B531" s="82">
        <v>45652</v>
      </c>
      <c r="C531" s="83" t="s">
        <v>314</v>
      </c>
      <c r="D531" s="83" t="s">
        <v>333</v>
      </c>
      <c r="E531" s="83" t="s">
        <v>319</v>
      </c>
      <c r="F531" s="84" t="s">
        <v>334</v>
      </c>
      <c r="G531" s="90" t="s">
        <v>325</v>
      </c>
      <c r="H531" s="96">
        <f t="shared" si="17"/>
        <v>10</v>
      </c>
      <c r="I531">
        <f t="shared" si="18"/>
        <v>4565276</v>
      </c>
    </row>
    <row r="532" spans="1:9" x14ac:dyDescent="0.25">
      <c r="A532" s="87">
        <v>76</v>
      </c>
      <c r="B532" s="79">
        <v>45653</v>
      </c>
      <c r="C532" s="80" t="s">
        <v>315</v>
      </c>
      <c r="D532" s="80" t="s">
        <v>333</v>
      </c>
      <c r="E532" s="80" t="s">
        <v>319</v>
      </c>
      <c r="F532" s="81" t="s">
        <v>334</v>
      </c>
      <c r="G532" s="88" t="s">
        <v>320</v>
      </c>
      <c r="H532" s="96">
        <f t="shared" si="17"/>
        <v>11</v>
      </c>
      <c r="I532">
        <f t="shared" si="18"/>
        <v>4565376</v>
      </c>
    </row>
    <row r="533" spans="1:9" x14ac:dyDescent="0.25">
      <c r="A533" s="89">
        <v>76</v>
      </c>
      <c r="B533" s="82">
        <v>45654</v>
      </c>
      <c r="C533" s="83" t="s">
        <v>316</v>
      </c>
      <c r="D533" s="83" t="s">
        <v>333</v>
      </c>
      <c r="E533" s="83" t="s">
        <v>319</v>
      </c>
      <c r="F533" s="84" t="s">
        <v>334</v>
      </c>
      <c r="G533" s="90" t="s">
        <v>320</v>
      </c>
      <c r="H533" s="96">
        <f t="shared" si="17"/>
        <v>11</v>
      </c>
      <c r="I533">
        <f t="shared" si="18"/>
        <v>4565476</v>
      </c>
    </row>
    <row r="534" spans="1:9" x14ac:dyDescent="0.25">
      <c r="A534" s="87">
        <v>76</v>
      </c>
      <c r="B534" s="79">
        <v>45655</v>
      </c>
      <c r="C534" s="80" t="s">
        <v>310</v>
      </c>
      <c r="D534" s="80" t="s">
        <v>333</v>
      </c>
      <c r="E534" s="80" t="s">
        <v>317</v>
      </c>
      <c r="F534" s="81" t="s">
        <v>334</v>
      </c>
      <c r="G534" s="88" t="s">
        <v>318</v>
      </c>
      <c r="H534" s="96">
        <f t="shared" si="17"/>
        <v>6</v>
      </c>
      <c r="I534">
        <f t="shared" si="18"/>
        <v>4565576</v>
      </c>
    </row>
    <row r="535" spans="1:9" x14ac:dyDescent="0.25">
      <c r="A535" s="89">
        <v>76</v>
      </c>
      <c r="B535" s="82">
        <v>45656</v>
      </c>
      <c r="C535" s="83" t="s">
        <v>311</v>
      </c>
      <c r="D535" s="83" t="s">
        <v>333</v>
      </c>
      <c r="E535" s="83" t="s">
        <v>319</v>
      </c>
      <c r="F535" s="84" t="s">
        <v>334</v>
      </c>
      <c r="G535" s="90" t="s">
        <v>325</v>
      </c>
      <c r="H535" s="96">
        <f t="shared" si="17"/>
        <v>10</v>
      </c>
      <c r="I535">
        <f t="shared" si="18"/>
        <v>4565676</v>
      </c>
    </row>
    <row r="536" spans="1:9" x14ac:dyDescent="0.25">
      <c r="A536" s="87">
        <v>76</v>
      </c>
      <c r="B536" s="79">
        <v>45657</v>
      </c>
      <c r="C536" s="80" t="s">
        <v>312</v>
      </c>
      <c r="D536" s="80" t="s">
        <v>333</v>
      </c>
      <c r="E536" s="80" t="s">
        <v>319</v>
      </c>
      <c r="F536" s="81" t="s">
        <v>334</v>
      </c>
      <c r="G536" s="88" t="s">
        <v>318</v>
      </c>
      <c r="H536" s="96">
        <f t="shared" si="17"/>
        <v>8</v>
      </c>
      <c r="I536">
        <f t="shared" si="18"/>
        <v>4565776</v>
      </c>
    </row>
    <row r="537" spans="1:9" x14ac:dyDescent="0.25">
      <c r="A537" s="89">
        <v>76</v>
      </c>
      <c r="B537" s="82">
        <v>45658</v>
      </c>
      <c r="C537" s="83" t="s">
        <v>313</v>
      </c>
      <c r="D537" s="83" t="s">
        <v>333</v>
      </c>
      <c r="E537" s="83" t="s">
        <v>319</v>
      </c>
      <c r="F537" s="84" t="s">
        <v>334</v>
      </c>
      <c r="G537" s="90" t="s">
        <v>318</v>
      </c>
      <c r="H537" s="96">
        <f t="shared" si="17"/>
        <v>8</v>
      </c>
      <c r="I537">
        <f t="shared" si="18"/>
        <v>4565876</v>
      </c>
    </row>
    <row r="538" spans="1:9" x14ac:dyDescent="0.25">
      <c r="A538" s="87">
        <v>76</v>
      </c>
      <c r="B538" s="79">
        <v>45659</v>
      </c>
      <c r="C538" s="80" t="s">
        <v>314</v>
      </c>
      <c r="D538" s="80" t="s">
        <v>333</v>
      </c>
      <c r="E538" s="80" t="s">
        <v>319</v>
      </c>
      <c r="F538" s="81" t="s">
        <v>334</v>
      </c>
      <c r="G538" s="88" t="s">
        <v>325</v>
      </c>
      <c r="H538" s="96">
        <f t="shared" si="17"/>
        <v>10</v>
      </c>
      <c r="I538">
        <f t="shared" si="18"/>
        <v>4565976</v>
      </c>
    </row>
    <row r="539" spans="1:9" x14ac:dyDescent="0.25">
      <c r="A539" s="89">
        <v>76</v>
      </c>
      <c r="B539" s="82">
        <v>45660</v>
      </c>
      <c r="C539" s="83" t="s">
        <v>315</v>
      </c>
      <c r="D539" s="83" t="s">
        <v>333</v>
      </c>
      <c r="E539" s="83" t="s">
        <v>319</v>
      </c>
      <c r="F539" s="84" t="s">
        <v>334</v>
      </c>
      <c r="G539" s="90" t="s">
        <v>320</v>
      </c>
      <c r="H539" s="96">
        <f t="shared" si="17"/>
        <v>11</v>
      </c>
      <c r="I539">
        <f t="shared" si="18"/>
        <v>4566076</v>
      </c>
    </row>
    <row r="540" spans="1:9" x14ac:dyDescent="0.25">
      <c r="A540" s="87">
        <v>76</v>
      </c>
      <c r="B540" s="79">
        <v>45661</v>
      </c>
      <c r="C540" s="80" t="s">
        <v>316</v>
      </c>
      <c r="D540" s="80" t="s">
        <v>333</v>
      </c>
      <c r="E540" s="80" t="s">
        <v>319</v>
      </c>
      <c r="F540" s="81" t="s">
        <v>334</v>
      </c>
      <c r="G540" s="88" t="s">
        <v>320</v>
      </c>
      <c r="H540" s="96">
        <f t="shared" si="17"/>
        <v>11</v>
      </c>
      <c r="I540">
        <f t="shared" si="18"/>
        <v>4566176</v>
      </c>
    </row>
    <row r="541" spans="1:9" x14ac:dyDescent="0.25">
      <c r="A541" s="89">
        <v>92</v>
      </c>
      <c r="B541" s="82">
        <v>45613</v>
      </c>
      <c r="C541" s="83" t="s">
        <v>310</v>
      </c>
      <c r="D541" s="83" t="s">
        <v>333</v>
      </c>
      <c r="E541" s="83" t="s">
        <v>324</v>
      </c>
      <c r="F541" s="84" t="s">
        <v>334</v>
      </c>
      <c r="G541" s="90" t="s">
        <v>318</v>
      </c>
      <c r="H541" s="96">
        <f t="shared" si="17"/>
        <v>7</v>
      </c>
      <c r="I541">
        <f t="shared" si="18"/>
        <v>4561392</v>
      </c>
    </row>
    <row r="542" spans="1:9" x14ac:dyDescent="0.25">
      <c r="A542" s="87">
        <v>92</v>
      </c>
      <c r="B542" s="79">
        <v>45614</v>
      </c>
      <c r="C542" s="80" t="s">
        <v>311</v>
      </c>
      <c r="D542" s="80" t="s">
        <v>333</v>
      </c>
      <c r="E542" s="80" t="s">
        <v>319</v>
      </c>
      <c r="F542" s="81" t="s">
        <v>334</v>
      </c>
      <c r="G542" s="88" t="s">
        <v>320</v>
      </c>
      <c r="H542" s="96">
        <f t="shared" si="17"/>
        <v>11</v>
      </c>
      <c r="I542">
        <f t="shared" si="18"/>
        <v>4561492</v>
      </c>
    </row>
    <row r="543" spans="1:9" x14ac:dyDescent="0.25">
      <c r="A543" s="89">
        <v>92</v>
      </c>
      <c r="B543" s="82">
        <v>45615</v>
      </c>
      <c r="C543" s="83" t="s">
        <v>312</v>
      </c>
      <c r="D543" s="83" t="s">
        <v>333</v>
      </c>
      <c r="E543" s="83" t="s">
        <v>319</v>
      </c>
      <c r="F543" s="84" t="s">
        <v>334</v>
      </c>
      <c r="G543" s="90" t="s">
        <v>320</v>
      </c>
      <c r="H543" s="96">
        <f t="shared" si="17"/>
        <v>11</v>
      </c>
      <c r="I543">
        <f t="shared" si="18"/>
        <v>4561592</v>
      </c>
    </row>
    <row r="544" spans="1:9" x14ac:dyDescent="0.25">
      <c r="A544" s="87">
        <v>92</v>
      </c>
      <c r="B544" s="79">
        <v>45616</v>
      </c>
      <c r="C544" s="80" t="s">
        <v>313</v>
      </c>
      <c r="D544" s="80" t="s">
        <v>333</v>
      </c>
      <c r="E544" s="80" t="s">
        <v>319</v>
      </c>
      <c r="F544" s="81" t="s">
        <v>334</v>
      </c>
      <c r="G544" s="88" t="s">
        <v>320</v>
      </c>
      <c r="H544" s="96">
        <f t="shared" si="17"/>
        <v>11</v>
      </c>
      <c r="I544">
        <f t="shared" si="18"/>
        <v>4561692</v>
      </c>
    </row>
    <row r="545" spans="1:9" x14ac:dyDescent="0.25">
      <c r="A545" s="89">
        <v>92</v>
      </c>
      <c r="B545" s="82">
        <v>45617</v>
      </c>
      <c r="C545" s="83" t="s">
        <v>314</v>
      </c>
      <c r="D545" s="83" t="s">
        <v>333</v>
      </c>
      <c r="E545" s="83" t="s">
        <v>319</v>
      </c>
      <c r="F545" s="84" t="s">
        <v>334</v>
      </c>
      <c r="G545" s="90" t="s">
        <v>320</v>
      </c>
      <c r="H545" s="96">
        <f t="shared" si="17"/>
        <v>11</v>
      </c>
      <c r="I545">
        <f t="shared" si="18"/>
        <v>4561792</v>
      </c>
    </row>
    <row r="546" spans="1:9" x14ac:dyDescent="0.25">
      <c r="A546" s="87">
        <v>92</v>
      </c>
      <c r="B546" s="79">
        <v>45618</v>
      </c>
      <c r="C546" s="80" t="s">
        <v>315</v>
      </c>
      <c r="D546" s="80" t="s">
        <v>333</v>
      </c>
      <c r="E546" s="80" t="s">
        <v>319</v>
      </c>
      <c r="F546" s="81" t="s">
        <v>334</v>
      </c>
      <c r="G546" s="88" t="s">
        <v>320</v>
      </c>
      <c r="H546" s="96">
        <f t="shared" si="17"/>
        <v>11</v>
      </c>
      <c r="I546">
        <f t="shared" si="18"/>
        <v>4561892</v>
      </c>
    </row>
    <row r="547" spans="1:9" x14ac:dyDescent="0.25">
      <c r="A547" s="89">
        <v>92</v>
      </c>
      <c r="B547" s="82">
        <v>45619</v>
      </c>
      <c r="C547" s="83" t="s">
        <v>316</v>
      </c>
      <c r="D547" s="83" t="s">
        <v>333</v>
      </c>
      <c r="E547" s="83" t="s">
        <v>319</v>
      </c>
      <c r="F547" s="84" t="s">
        <v>334</v>
      </c>
      <c r="G547" s="90" t="s">
        <v>320</v>
      </c>
      <c r="H547" s="96">
        <f t="shared" si="17"/>
        <v>11</v>
      </c>
      <c r="I547">
        <f t="shared" si="18"/>
        <v>4561992</v>
      </c>
    </row>
    <row r="548" spans="1:9" x14ac:dyDescent="0.25">
      <c r="A548" s="87">
        <v>92</v>
      </c>
      <c r="B548" s="79">
        <v>45620</v>
      </c>
      <c r="C548" s="80" t="s">
        <v>310</v>
      </c>
      <c r="D548" s="80" t="s">
        <v>333</v>
      </c>
      <c r="E548" s="80" t="s">
        <v>324</v>
      </c>
      <c r="F548" s="81" t="s">
        <v>334</v>
      </c>
      <c r="G548" s="88" t="s">
        <v>318</v>
      </c>
      <c r="H548" s="96">
        <f t="shared" si="17"/>
        <v>7</v>
      </c>
      <c r="I548">
        <f t="shared" si="18"/>
        <v>4562092</v>
      </c>
    </row>
    <row r="549" spans="1:9" x14ac:dyDescent="0.25">
      <c r="A549" s="89">
        <v>92</v>
      </c>
      <c r="B549" s="82">
        <v>45621</v>
      </c>
      <c r="C549" s="83" t="s">
        <v>311</v>
      </c>
      <c r="D549" s="83" t="s">
        <v>333</v>
      </c>
      <c r="E549" s="83" t="s">
        <v>319</v>
      </c>
      <c r="F549" s="84" t="s">
        <v>334</v>
      </c>
      <c r="G549" s="90" t="s">
        <v>320</v>
      </c>
      <c r="H549" s="96">
        <f t="shared" si="17"/>
        <v>11</v>
      </c>
      <c r="I549">
        <f t="shared" si="18"/>
        <v>4562192</v>
      </c>
    </row>
    <row r="550" spans="1:9" x14ac:dyDescent="0.25">
      <c r="A550" s="87">
        <v>92</v>
      </c>
      <c r="B550" s="79">
        <v>45622</v>
      </c>
      <c r="C550" s="80" t="s">
        <v>312</v>
      </c>
      <c r="D550" s="80" t="s">
        <v>333</v>
      </c>
      <c r="E550" s="80" t="s">
        <v>319</v>
      </c>
      <c r="F550" s="81" t="s">
        <v>334</v>
      </c>
      <c r="G550" s="88" t="s">
        <v>320</v>
      </c>
      <c r="H550" s="96">
        <f t="shared" si="17"/>
        <v>11</v>
      </c>
      <c r="I550">
        <f t="shared" si="18"/>
        <v>4562292</v>
      </c>
    </row>
    <row r="551" spans="1:9" x14ac:dyDescent="0.25">
      <c r="A551" s="89">
        <v>92</v>
      </c>
      <c r="B551" s="82">
        <v>45623</v>
      </c>
      <c r="C551" s="83" t="s">
        <v>313</v>
      </c>
      <c r="D551" s="83" t="s">
        <v>333</v>
      </c>
      <c r="E551" s="83" t="s">
        <v>319</v>
      </c>
      <c r="F551" s="84" t="s">
        <v>334</v>
      </c>
      <c r="G551" s="90" t="s">
        <v>320</v>
      </c>
      <c r="H551" s="96">
        <f t="shared" si="17"/>
        <v>11</v>
      </c>
      <c r="I551">
        <f t="shared" si="18"/>
        <v>4562392</v>
      </c>
    </row>
    <row r="552" spans="1:9" x14ac:dyDescent="0.25">
      <c r="A552" s="87">
        <v>92</v>
      </c>
      <c r="B552" s="79">
        <v>45624</v>
      </c>
      <c r="C552" s="80" t="s">
        <v>314</v>
      </c>
      <c r="D552" s="80" t="s">
        <v>333</v>
      </c>
      <c r="E552" s="80" t="s">
        <v>321</v>
      </c>
      <c r="F552" s="81" t="s">
        <v>334</v>
      </c>
      <c r="G552" s="88" t="s">
        <v>321</v>
      </c>
      <c r="H552" s="96" t="str">
        <f t="shared" si="17"/>
        <v/>
      </c>
      <c r="I552">
        <f t="shared" si="18"/>
        <v>4562492</v>
      </c>
    </row>
    <row r="553" spans="1:9" x14ac:dyDescent="0.25">
      <c r="A553" s="89">
        <v>92</v>
      </c>
      <c r="B553" s="82">
        <v>45625</v>
      </c>
      <c r="C553" s="83" t="s">
        <v>315</v>
      </c>
      <c r="D553" s="83" t="s">
        <v>333</v>
      </c>
      <c r="E553" s="83" t="s">
        <v>319</v>
      </c>
      <c r="F553" s="84" t="s">
        <v>334</v>
      </c>
      <c r="G553" s="90" t="s">
        <v>320</v>
      </c>
      <c r="H553" s="96">
        <f t="shared" si="17"/>
        <v>11</v>
      </c>
      <c r="I553">
        <f t="shared" si="18"/>
        <v>4562592</v>
      </c>
    </row>
    <row r="554" spans="1:9" x14ac:dyDescent="0.25">
      <c r="A554" s="87">
        <v>92</v>
      </c>
      <c r="B554" s="79">
        <v>45626</v>
      </c>
      <c r="C554" s="80" t="s">
        <v>316</v>
      </c>
      <c r="D554" s="80" t="s">
        <v>333</v>
      </c>
      <c r="E554" s="80" t="s">
        <v>319</v>
      </c>
      <c r="F554" s="81" t="s">
        <v>334</v>
      </c>
      <c r="G554" s="88" t="s">
        <v>320</v>
      </c>
      <c r="H554" s="96">
        <f t="shared" si="17"/>
        <v>11</v>
      </c>
      <c r="I554">
        <f t="shared" si="18"/>
        <v>4562692</v>
      </c>
    </row>
    <row r="555" spans="1:9" x14ac:dyDescent="0.25">
      <c r="A555" s="89">
        <v>92</v>
      </c>
      <c r="B555" s="82">
        <v>45627</v>
      </c>
      <c r="C555" s="83" t="s">
        <v>310</v>
      </c>
      <c r="D555" s="83" t="s">
        <v>333</v>
      </c>
      <c r="E555" s="83" t="s">
        <v>324</v>
      </c>
      <c r="F555" s="84" t="s">
        <v>334</v>
      </c>
      <c r="G555" s="90" t="s">
        <v>318</v>
      </c>
      <c r="H555" s="96">
        <f t="shared" si="17"/>
        <v>7</v>
      </c>
      <c r="I555">
        <f t="shared" si="18"/>
        <v>4562792</v>
      </c>
    </row>
    <row r="556" spans="1:9" x14ac:dyDescent="0.25">
      <c r="A556" s="87">
        <v>92</v>
      </c>
      <c r="B556" s="79">
        <v>45628</v>
      </c>
      <c r="C556" s="80" t="s">
        <v>311</v>
      </c>
      <c r="D556" s="80" t="s">
        <v>333</v>
      </c>
      <c r="E556" s="80" t="s">
        <v>319</v>
      </c>
      <c r="F556" s="81" t="s">
        <v>334</v>
      </c>
      <c r="G556" s="88" t="s">
        <v>320</v>
      </c>
      <c r="H556" s="96">
        <f t="shared" si="17"/>
        <v>11</v>
      </c>
      <c r="I556">
        <f t="shared" si="18"/>
        <v>4562892</v>
      </c>
    </row>
    <row r="557" spans="1:9" x14ac:dyDescent="0.25">
      <c r="A557" s="89">
        <v>92</v>
      </c>
      <c r="B557" s="82">
        <v>45629</v>
      </c>
      <c r="C557" s="83" t="s">
        <v>312</v>
      </c>
      <c r="D557" s="83" t="s">
        <v>333</v>
      </c>
      <c r="E557" s="83" t="s">
        <v>319</v>
      </c>
      <c r="F557" s="84" t="s">
        <v>334</v>
      </c>
      <c r="G557" s="90" t="s">
        <v>320</v>
      </c>
      <c r="H557" s="96">
        <f t="shared" si="17"/>
        <v>11</v>
      </c>
      <c r="I557">
        <f t="shared" si="18"/>
        <v>4562992</v>
      </c>
    </row>
    <row r="558" spans="1:9" x14ac:dyDescent="0.25">
      <c r="A558" s="87">
        <v>92</v>
      </c>
      <c r="B558" s="79">
        <v>45630</v>
      </c>
      <c r="C558" s="80" t="s">
        <v>313</v>
      </c>
      <c r="D558" s="80" t="s">
        <v>333</v>
      </c>
      <c r="E558" s="80" t="s">
        <v>319</v>
      </c>
      <c r="F558" s="81" t="s">
        <v>334</v>
      </c>
      <c r="G558" s="88" t="s">
        <v>320</v>
      </c>
      <c r="H558" s="96">
        <f t="shared" si="17"/>
        <v>11</v>
      </c>
      <c r="I558">
        <f t="shared" si="18"/>
        <v>4563092</v>
      </c>
    </row>
    <row r="559" spans="1:9" x14ac:dyDescent="0.25">
      <c r="A559" s="89">
        <v>92</v>
      </c>
      <c r="B559" s="82">
        <v>45631</v>
      </c>
      <c r="C559" s="83" t="s">
        <v>314</v>
      </c>
      <c r="D559" s="83" t="s">
        <v>333</v>
      </c>
      <c r="E559" s="83" t="s">
        <v>319</v>
      </c>
      <c r="F559" s="84" t="s">
        <v>334</v>
      </c>
      <c r="G559" s="90" t="s">
        <v>320</v>
      </c>
      <c r="H559" s="96">
        <f t="shared" si="17"/>
        <v>11</v>
      </c>
      <c r="I559">
        <f t="shared" si="18"/>
        <v>4563192</v>
      </c>
    </row>
    <row r="560" spans="1:9" x14ac:dyDescent="0.25">
      <c r="A560" s="87">
        <v>92</v>
      </c>
      <c r="B560" s="79">
        <v>45632</v>
      </c>
      <c r="C560" s="80" t="s">
        <v>315</v>
      </c>
      <c r="D560" s="80" t="s">
        <v>333</v>
      </c>
      <c r="E560" s="80" t="s">
        <v>319</v>
      </c>
      <c r="F560" s="81" t="s">
        <v>334</v>
      </c>
      <c r="G560" s="88" t="s">
        <v>320</v>
      </c>
      <c r="H560" s="96">
        <f t="shared" si="17"/>
        <v>11</v>
      </c>
      <c r="I560">
        <f t="shared" si="18"/>
        <v>4563292</v>
      </c>
    </row>
    <row r="561" spans="1:9" x14ac:dyDescent="0.25">
      <c r="A561" s="89">
        <v>92</v>
      </c>
      <c r="B561" s="82">
        <v>45633</v>
      </c>
      <c r="C561" s="83" t="s">
        <v>316</v>
      </c>
      <c r="D561" s="83" t="s">
        <v>333</v>
      </c>
      <c r="E561" s="83" t="s">
        <v>319</v>
      </c>
      <c r="F561" s="84" t="s">
        <v>334</v>
      </c>
      <c r="G561" s="90" t="s">
        <v>320</v>
      </c>
      <c r="H561" s="96">
        <f t="shared" si="17"/>
        <v>11</v>
      </c>
      <c r="I561">
        <f t="shared" si="18"/>
        <v>4563392</v>
      </c>
    </row>
    <row r="562" spans="1:9" x14ac:dyDescent="0.25">
      <c r="A562" s="87">
        <v>92</v>
      </c>
      <c r="B562" s="79">
        <v>45634</v>
      </c>
      <c r="C562" s="80" t="s">
        <v>310</v>
      </c>
      <c r="D562" s="80" t="s">
        <v>333</v>
      </c>
      <c r="E562" s="80" t="s">
        <v>324</v>
      </c>
      <c r="F562" s="81" t="s">
        <v>334</v>
      </c>
      <c r="G562" s="88" t="s">
        <v>318</v>
      </c>
      <c r="H562" s="96">
        <f t="shared" si="17"/>
        <v>7</v>
      </c>
      <c r="I562">
        <f t="shared" si="18"/>
        <v>4563492</v>
      </c>
    </row>
    <row r="563" spans="1:9" x14ac:dyDescent="0.25">
      <c r="A563" s="89">
        <v>92</v>
      </c>
      <c r="B563" s="82">
        <v>45635</v>
      </c>
      <c r="C563" s="83" t="s">
        <v>311</v>
      </c>
      <c r="D563" s="83" t="s">
        <v>333</v>
      </c>
      <c r="E563" s="83" t="s">
        <v>319</v>
      </c>
      <c r="F563" s="84" t="s">
        <v>334</v>
      </c>
      <c r="G563" s="90" t="s">
        <v>320</v>
      </c>
      <c r="H563" s="96">
        <f t="shared" si="17"/>
        <v>11</v>
      </c>
      <c r="I563">
        <f t="shared" si="18"/>
        <v>4563592</v>
      </c>
    </row>
    <row r="564" spans="1:9" x14ac:dyDescent="0.25">
      <c r="A564" s="87">
        <v>92</v>
      </c>
      <c r="B564" s="79">
        <v>45636</v>
      </c>
      <c r="C564" s="80" t="s">
        <v>312</v>
      </c>
      <c r="D564" s="80" t="s">
        <v>333</v>
      </c>
      <c r="E564" s="80" t="s">
        <v>319</v>
      </c>
      <c r="F564" s="81" t="s">
        <v>334</v>
      </c>
      <c r="G564" s="88" t="s">
        <v>320</v>
      </c>
      <c r="H564" s="96">
        <f t="shared" si="17"/>
        <v>11</v>
      </c>
      <c r="I564">
        <f t="shared" si="18"/>
        <v>4563692</v>
      </c>
    </row>
    <row r="565" spans="1:9" x14ac:dyDescent="0.25">
      <c r="A565" s="89">
        <v>92</v>
      </c>
      <c r="B565" s="82">
        <v>45637</v>
      </c>
      <c r="C565" s="83" t="s">
        <v>313</v>
      </c>
      <c r="D565" s="83" t="s">
        <v>333</v>
      </c>
      <c r="E565" s="83" t="s">
        <v>319</v>
      </c>
      <c r="F565" s="84" t="s">
        <v>334</v>
      </c>
      <c r="G565" s="90" t="s">
        <v>320</v>
      </c>
      <c r="H565" s="96">
        <f t="shared" si="17"/>
        <v>11</v>
      </c>
      <c r="I565">
        <f t="shared" si="18"/>
        <v>4563792</v>
      </c>
    </row>
    <row r="566" spans="1:9" x14ac:dyDescent="0.25">
      <c r="A566" s="87">
        <v>92</v>
      </c>
      <c r="B566" s="79">
        <v>45638</v>
      </c>
      <c r="C566" s="80" t="s">
        <v>314</v>
      </c>
      <c r="D566" s="80" t="s">
        <v>333</v>
      </c>
      <c r="E566" s="80" t="s">
        <v>319</v>
      </c>
      <c r="F566" s="81" t="s">
        <v>334</v>
      </c>
      <c r="G566" s="88" t="s">
        <v>320</v>
      </c>
      <c r="H566" s="96">
        <f t="shared" si="17"/>
        <v>11</v>
      </c>
      <c r="I566">
        <f t="shared" si="18"/>
        <v>4563892</v>
      </c>
    </row>
    <row r="567" spans="1:9" x14ac:dyDescent="0.25">
      <c r="A567" s="89">
        <v>92</v>
      </c>
      <c r="B567" s="82">
        <v>45639</v>
      </c>
      <c r="C567" s="83" t="s">
        <v>315</v>
      </c>
      <c r="D567" s="83" t="s">
        <v>333</v>
      </c>
      <c r="E567" s="83" t="s">
        <v>319</v>
      </c>
      <c r="F567" s="84" t="s">
        <v>334</v>
      </c>
      <c r="G567" s="90" t="s">
        <v>320</v>
      </c>
      <c r="H567" s="96">
        <f t="shared" si="17"/>
        <v>11</v>
      </c>
      <c r="I567">
        <f t="shared" si="18"/>
        <v>4563992</v>
      </c>
    </row>
    <row r="568" spans="1:9" x14ac:dyDescent="0.25">
      <c r="A568" s="87">
        <v>92</v>
      </c>
      <c r="B568" s="79">
        <v>45640</v>
      </c>
      <c r="C568" s="80" t="s">
        <v>316</v>
      </c>
      <c r="D568" s="80" t="s">
        <v>333</v>
      </c>
      <c r="E568" s="80" t="s">
        <v>319</v>
      </c>
      <c r="F568" s="81" t="s">
        <v>334</v>
      </c>
      <c r="G568" s="88" t="s">
        <v>320</v>
      </c>
      <c r="H568" s="96">
        <f t="shared" si="17"/>
        <v>11</v>
      </c>
      <c r="I568">
        <f t="shared" si="18"/>
        <v>4564092</v>
      </c>
    </row>
    <row r="569" spans="1:9" x14ac:dyDescent="0.25">
      <c r="A569" s="89">
        <v>92</v>
      </c>
      <c r="B569" s="82">
        <v>45641</v>
      </c>
      <c r="C569" s="83" t="s">
        <v>310</v>
      </c>
      <c r="D569" s="83" t="s">
        <v>333</v>
      </c>
      <c r="E569" s="83" t="s">
        <v>324</v>
      </c>
      <c r="F569" s="84" t="s">
        <v>334</v>
      </c>
      <c r="G569" s="90" t="s">
        <v>318</v>
      </c>
      <c r="H569" s="96">
        <f t="shared" si="17"/>
        <v>7</v>
      </c>
      <c r="I569">
        <f t="shared" si="18"/>
        <v>4564192</v>
      </c>
    </row>
    <row r="570" spans="1:9" x14ac:dyDescent="0.25">
      <c r="A570" s="87">
        <v>92</v>
      </c>
      <c r="B570" s="79">
        <v>45642</v>
      </c>
      <c r="C570" s="80" t="s">
        <v>311</v>
      </c>
      <c r="D570" s="80" t="s">
        <v>333</v>
      </c>
      <c r="E570" s="80" t="s">
        <v>319</v>
      </c>
      <c r="F570" s="81" t="s">
        <v>334</v>
      </c>
      <c r="G570" s="88" t="s">
        <v>320</v>
      </c>
      <c r="H570" s="96">
        <f t="shared" si="17"/>
        <v>11</v>
      </c>
      <c r="I570">
        <f t="shared" si="18"/>
        <v>4564292</v>
      </c>
    </row>
    <row r="571" spans="1:9" x14ac:dyDescent="0.25">
      <c r="A571" s="89">
        <v>92</v>
      </c>
      <c r="B571" s="82">
        <v>45643</v>
      </c>
      <c r="C571" s="83" t="s">
        <v>312</v>
      </c>
      <c r="D571" s="83" t="s">
        <v>333</v>
      </c>
      <c r="E571" s="83" t="s">
        <v>319</v>
      </c>
      <c r="F571" s="84" t="s">
        <v>334</v>
      </c>
      <c r="G571" s="90" t="s">
        <v>320</v>
      </c>
      <c r="H571" s="96">
        <f t="shared" si="17"/>
        <v>11</v>
      </c>
      <c r="I571">
        <f t="shared" si="18"/>
        <v>4564392</v>
      </c>
    </row>
    <row r="572" spans="1:9" x14ac:dyDescent="0.25">
      <c r="A572" s="87">
        <v>92</v>
      </c>
      <c r="B572" s="79">
        <v>45644</v>
      </c>
      <c r="C572" s="80" t="s">
        <v>313</v>
      </c>
      <c r="D572" s="80" t="s">
        <v>333</v>
      </c>
      <c r="E572" s="80" t="s">
        <v>319</v>
      </c>
      <c r="F572" s="81" t="s">
        <v>334</v>
      </c>
      <c r="G572" s="88" t="s">
        <v>320</v>
      </c>
      <c r="H572" s="96">
        <f t="shared" si="17"/>
        <v>11</v>
      </c>
      <c r="I572">
        <f t="shared" si="18"/>
        <v>4564492</v>
      </c>
    </row>
    <row r="573" spans="1:9" x14ac:dyDescent="0.25">
      <c r="A573" s="89">
        <v>92</v>
      </c>
      <c r="B573" s="82">
        <v>45645</v>
      </c>
      <c r="C573" s="83" t="s">
        <v>314</v>
      </c>
      <c r="D573" s="83" t="s">
        <v>333</v>
      </c>
      <c r="E573" s="83" t="s">
        <v>319</v>
      </c>
      <c r="F573" s="84" t="s">
        <v>334</v>
      </c>
      <c r="G573" s="90" t="s">
        <v>320</v>
      </c>
      <c r="H573" s="96">
        <f t="shared" si="17"/>
        <v>11</v>
      </c>
      <c r="I573">
        <f t="shared" si="18"/>
        <v>4564592</v>
      </c>
    </row>
    <row r="574" spans="1:9" x14ac:dyDescent="0.25">
      <c r="A574" s="87">
        <v>92</v>
      </c>
      <c r="B574" s="79">
        <v>45646</v>
      </c>
      <c r="C574" s="80" t="s">
        <v>315</v>
      </c>
      <c r="D574" s="80" t="s">
        <v>333</v>
      </c>
      <c r="E574" s="80" t="s">
        <v>319</v>
      </c>
      <c r="F574" s="81" t="s">
        <v>334</v>
      </c>
      <c r="G574" s="88" t="s">
        <v>320</v>
      </c>
      <c r="H574" s="96">
        <f t="shared" si="17"/>
        <v>11</v>
      </c>
      <c r="I574">
        <f t="shared" si="18"/>
        <v>4564692</v>
      </c>
    </row>
    <row r="575" spans="1:9" x14ac:dyDescent="0.25">
      <c r="A575" s="89">
        <v>92</v>
      </c>
      <c r="B575" s="82">
        <v>45647</v>
      </c>
      <c r="C575" s="83" t="s">
        <v>316</v>
      </c>
      <c r="D575" s="83" t="s">
        <v>333</v>
      </c>
      <c r="E575" s="83" t="s">
        <v>319</v>
      </c>
      <c r="F575" s="84" t="s">
        <v>334</v>
      </c>
      <c r="G575" s="90" t="s">
        <v>320</v>
      </c>
      <c r="H575" s="96">
        <f t="shared" si="17"/>
        <v>11</v>
      </c>
      <c r="I575">
        <f t="shared" si="18"/>
        <v>4564792</v>
      </c>
    </row>
    <row r="576" spans="1:9" x14ac:dyDescent="0.25">
      <c r="A576" s="87">
        <v>92</v>
      </c>
      <c r="B576" s="79">
        <v>45648</v>
      </c>
      <c r="C576" s="80" t="s">
        <v>310</v>
      </c>
      <c r="D576" s="80" t="s">
        <v>333</v>
      </c>
      <c r="E576" s="80" t="s">
        <v>324</v>
      </c>
      <c r="F576" s="81" t="s">
        <v>334</v>
      </c>
      <c r="G576" s="88" t="s">
        <v>318</v>
      </c>
      <c r="H576" s="96">
        <f t="shared" si="17"/>
        <v>7</v>
      </c>
      <c r="I576">
        <f t="shared" si="18"/>
        <v>4564892</v>
      </c>
    </row>
    <row r="577" spans="1:9" x14ac:dyDescent="0.25">
      <c r="A577" s="89">
        <v>92</v>
      </c>
      <c r="B577" s="82">
        <v>45649</v>
      </c>
      <c r="C577" s="83" t="s">
        <v>311</v>
      </c>
      <c r="D577" s="83" t="s">
        <v>333</v>
      </c>
      <c r="E577" s="83" t="s">
        <v>319</v>
      </c>
      <c r="F577" s="84" t="s">
        <v>334</v>
      </c>
      <c r="G577" s="90" t="s">
        <v>320</v>
      </c>
      <c r="H577" s="96">
        <f t="shared" si="17"/>
        <v>11</v>
      </c>
      <c r="I577">
        <f t="shared" si="18"/>
        <v>4564992</v>
      </c>
    </row>
    <row r="578" spans="1:9" x14ac:dyDescent="0.25">
      <c r="A578" s="87">
        <v>92</v>
      </c>
      <c r="B578" s="79">
        <v>45650</v>
      </c>
      <c r="C578" s="80" t="s">
        <v>312</v>
      </c>
      <c r="D578" s="80" t="s">
        <v>333</v>
      </c>
      <c r="E578" s="80" t="s">
        <v>319</v>
      </c>
      <c r="F578" s="81" t="s">
        <v>334</v>
      </c>
      <c r="G578" s="88" t="s">
        <v>318</v>
      </c>
      <c r="H578" s="96">
        <f t="shared" si="17"/>
        <v>8</v>
      </c>
      <c r="I578">
        <f t="shared" si="18"/>
        <v>4565092</v>
      </c>
    </row>
    <row r="579" spans="1:9" x14ac:dyDescent="0.25">
      <c r="A579" s="89">
        <v>92</v>
      </c>
      <c r="B579" s="82">
        <v>45651</v>
      </c>
      <c r="C579" s="83" t="s">
        <v>313</v>
      </c>
      <c r="D579" s="83" t="s">
        <v>333</v>
      </c>
      <c r="E579" s="83" t="s">
        <v>321</v>
      </c>
      <c r="F579" s="84" t="s">
        <v>334</v>
      </c>
      <c r="G579" s="90" t="s">
        <v>321</v>
      </c>
      <c r="H579" s="96" t="str">
        <f t="shared" ref="H579:H642" si="19">IF(ISERROR(INT((G579-E579)*24)),"",(INT((G579-E579)*24)))</f>
        <v/>
      </c>
      <c r="I579">
        <f t="shared" ref="I579:I642" si="20">VALUE(CONCATENATE(B579,A579))</f>
        <v>4565192</v>
      </c>
    </row>
    <row r="580" spans="1:9" x14ac:dyDescent="0.25">
      <c r="A580" s="87">
        <v>92</v>
      </c>
      <c r="B580" s="79">
        <v>45652</v>
      </c>
      <c r="C580" s="80" t="s">
        <v>314</v>
      </c>
      <c r="D580" s="80" t="s">
        <v>333</v>
      </c>
      <c r="E580" s="80" t="s">
        <v>319</v>
      </c>
      <c r="F580" s="81" t="s">
        <v>334</v>
      </c>
      <c r="G580" s="88" t="s">
        <v>320</v>
      </c>
      <c r="H580" s="96">
        <f t="shared" si="19"/>
        <v>11</v>
      </c>
      <c r="I580">
        <f t="shared" si="20"/>
        <v>4565292</v>
      </c>
    </row>
    <row r="581" spans="1:9" x14ac:dyDescent="0.25">
      <c r="A581" s="89">
        <v>92</v>
      </c>
      <c r="B581" s="82">
        <v>45653</v>
      </c>
      <c r="C581" s="83" t="s">
        <v>315</v>
      </c>
      <c r="D581" s="83" t="s">
        <v>333</v>
      </c>
      <c r="E581" s="83" t="s">
        <v>319</v>
      </c>
      <c r="F581" s="84" t="s">
        <v>334</v>
      </c>
      <c r="G581" s="90" t="s">
        <v>320</v>
      </c>
      <c r="H581" s="96">
        <f t="shared" si="19"/>
        <v>11</v>
      </c>
      <c r="I581">
        <f t="shared" si="20"/>
        <v>4565392</v>
      </c>
    </row>
    <row r="582" spans="1:9" x14ac:dyDescent="0.25">
      <c r="A582" s="87">
        <v>92</v>
      </c>
      <c r="B582" s="79">
        <v>45654</v>
      </c>
      <c r="C582" s="80" t="s">
        <v>316</v>
      </c>
      <c r="D582" s="80" t="s">
        <v>333</v>
      </c>
      <c r="E582" s="80" t="s">
        <v>319</v>
      </c>
      <c r="F582" s="81" t="s">
        <v>334</v>
      </c>
      <c r="G582" s="88" t="s">
        <v>320</v>
      </c>
      <c r="H582" s="96">
        <f t="shared" si="19"/>
        <v>11</v>
      </c>
      <c r="I582">
        <f t="shared" si="20"/>
        <v>4565492</v>
      </c>
    </row>
    <row r="583" spans="1:9" x14ac:dyDescent="0.25">
      <c r="A583" s="89">
        <v>92</v>
      </c>
      <c r="B583" s="82">
        <v>45655</v>
      </c>
      <c r="C583" s="83" t="s">
        <v>310</v>
      </c>
      <c r="D583" s="83" t="s">
        <v>333</v>
      </c>
      <c r="E583" s="83" t="s">
        <v>324</v>
      </c>
      <c r="F583" s="84" t="s">
        <v>334</v>
      </c>
      <c r="G583" s="90" t="s">
        <v>318</v>
      </c>
      <c r="H583" s="96">
        <f t="shared" si="19"/>
        <v>7</v>
      </c>
      <c r="I583">
        <f t="shared" si="20"/>
        <v>4565592</v>
      </c>
    </row>
    <row r="584" spans="1:9" x14ac:dyDescent="0.25">
      <c r="A584" s="87">
        <v>92</v>
      </c>
      <c r="B584" s="79">
        <v>45656</v>
      </c>
      <c r="C584" s="80" t="s">
        <v>311</v>
      </c>
      <c r="D584" s="80" t="s">
        <v>333</v>
      </c>
      <c r="E584" s="80" t="s">
        <v>319</v>
      </c>
      <c r="F584" s="81" t="s">
        <v>334</v>
      </c>
      <c r="G584" s="88" t="s">
        <v>320</v>
      </c>
      <c r="H584" s="96">
        <f t="shared" si="19"/>
        <v>11</v>
      </c>
      <c r="I584">
        <f t="shared" si="20"/>
        <v>4565692</v>
      </c>
    </row>
    <row r="585" spans="1:9" x14ac:dyDescent="0.25">
      <c r="A585" s="89">
        <v>92</v>
      </c>
      <c r="B585" s="82">
        <v>45657</v>
      </c>
      <c r="C585" s="83" t="s">
        <v>312</v>
      </c>
      <c r="D585" s="83" t="s">
        <v>333</v>
      </c>
      <c r="E585" s="83" t="s">
        <v>319</v>
      </c>
      <c r="F585" s="84" t="s">
        <v>334</v>
      </c>
      <c r="G585" s="90" t="s">
        <v>318</v>
      </c>
      <c r="H585" s="96">
        <f t="shared" si="19"/>
        <v>8</v>
      </c>
      <c r="I585">
        <f t="shared" si="20"/>
        <v>4565792</v>
      </c>
    </row>
    <row r="586" spans="1:9" x14ac:dyDescent="0.25">
      <c r="A586" s="87">
        <v>92</v>
      </c>
      <c r="B586" s="79">
        <v>45658</v>
      </c>
      <c r="C586" s="80" t="s">
        <v>313</v>
      </c>
      <c r="D586" s="80" t="s">
        <v>333</v>
      </c>
      <c r="E586" s="80" t="s">
        <v>319</v>
      </c>
      <c r="F586" s="81" t="s">
        <v>334</v>
      </c>
      <c r="G586" s="88" t="s">
        <v>320</v>
      </c>
      <c r="H586" s="96">
        <f t="shared" si="19"/>
        <v>11</v>
      </c>
      <c r="I586">
        <f t="shared" si="20"/>
        <v>4565892</v>
      </c>
    </row>
    <row r="587" spans="1:9" x14ac:dyDescent="0.25">
      <c r="A587" s="89">
        <v>92</v>
      </c>
      <c r="B587" s="82">
        <v>45659</v>
      </c>
      <c r="C587" s="83" t="s">
        <v>314</v>
      </c>
      <c r="D587" s="83" t="s">
        <v>333</v>
      </c>
      <c r="E587" s="83" t="s">
        <v>319</v>
      </c>
      <c r="F587" s="84" t="s">
        <v>334</v>
      </c>
      <c r="G587" s="90" t="s">
        <v>320</v>
      </c>
      <c r="H587" s="96">
        <f t="shared" si="19"/>
        <v>11</v>
      </c>
      <c r="I587">
        <f t="shared" si="20"/>
        <v>4565992</v>
      </c>
    </row>
    <row r="588" spans="1:9" x14ac:dyDescent="0.25">
      <c r="A588" s="87">
        <v>92</v>
      </c>
      <c r="B588" s="79">
        <v>45660</v>
      </c>
      <c r="C588" s="80" t="s">
        <v>315</v>
      </c>
      <c r="D588" s="80" t="s">
        <v>333</v>
      </c>
      <c r="E588" s="80" t="s">
        <v>319</v>
      </c>
      <c r="F588" s="81" t="s">
        <v>334</v>
      </c>
      <c r="G588" s="88" t="s">
        <v>320</v>
      </c>
      <c r="H588" s="96">
        <f t="shared" si="19"/>
        <v>11</v>
      </c>
      <c r="I588">
        <f t="shared" si="20"/>
        <v>4566092</v>
      </c>
    </row>
    <row r="589" spans="1:9" x14ac:dyDescent="0.25">
      <c r="A589" s="89">
        <v>92</v>
      </c>
      <c r="B589" s="82">
        <v>45661</v>
      </c>
      <c r="C589" s="83" t="s">
        <v>316</v>
      </c>
      <c r="D589" s="83" t="s">
        <v>333</v>
      </c>
      <c r="E589" s="83" t="s">
        <v>319</v>
      </c>
      <c r="F589" s="84" t="s">
        <v>334</v>
      </c>
      <c r="G589" s="90" t="s">
        <v>320</v>
      </c>
      <c r="H589" s="96">
        <f t="shared" si="19"/>
        <v>11</v>
      </c>
      <c r="I589">
        <f t="shared" si="20"/>
        <v>4566192</v>
      </c>
    </row>
    <row r="590" spans="1:9" x14ac:dyDescent="0.25">
      <c r="A590" s="87">
        <v>102</v>
      </c>
      <c r="B590" s="79">
        <v>45613</v>
      </c>
      <c r="C590" s="80" t="s">
        <v>310</v>
      </c>
      <c r="D590" s="80" t="s">
        <v>333</v>
      </c>
      <c r="E590" s="80" t="s">
        <v>317</v>
      </c>
      <c r="F590" s="81" t="s">
        <v>334</v>
      </c>
      <c r="G590" s="88" t="s">
        <v>318</v>
      </c>
      <c r="H590" s="96">
        <f t="shared" si="19"/>
        <v>6</v>
      </c>
      <c r="I590">
        <f t="shared" si="20"/>
        <v>45613102</v>
      </c>
    </row>
    <row r="591" spans="1:9" x14ac:dyDescent="0.25">
      <c r="A591" s="89">
        <v>102</v>
      </c>
      <c r="B591" s="82">
        <v>45614</v>
      </c>
      <c r="C591" s="83" t="s">
        <v>311</v>
      </c>
      <c r="D591" s="83" t="s">
        <v>333</v>
      </c>
      <c r="E591" s="83" t="s">
        <v>319</v>
      </c>
      <c r="F591" s="84" t="s">
        <v>334</v>
      </c>
      <c r="G591" s="90" t="s">
        <v>320</v>
      </c>
      <c r="H591" s="96">
        <f t="shared" si="19"/>
        <v>11</v>
      </c>
      <c r="I591">
        <f t="shared" si="20"/>
        <v>45614102</v>
      </c>
    </row>
    <row r="592" spans="1:9" x14ac:dyDescent="0.25">
      <c r="A592" s="87">
        <v>102</v>
      </c>
      <c r="B592" s="79">
        <v>45615</v>
      </c>
      <c r="C592" s="80" t="s">
        <v>312</v>
      </c>
      <c r="D592" s="80" t="s">
        <v>333</v>
      </c>
      <c r="E592" s="80" t="s">
        <v>319</v>
      </c>
      <c r="F592" s="81" t="s">
        <v>334</v>
      </c>
      <c r="G592" s="88" t="s">
        <v>320</v>
      </c>
      <c r="H592" s="96">
        <f t="shared" si="19"/>
        <v>11</v>
      </c>
      <c r="I592">
        <f t="shared" si="20"/>
        <v>45615102</v>
      </c>
    </row>
    <row r="593" spans="1:9" x14ac:dyDescent="0.25">
      <c r="A593" s="89">
        <v>102</v>
      </c>
      <c r="B593" s="82">
        <v>45616</v>
      </c>
      <c r="C593" s="83" t="s">
        <v>313</v>
      </c>
      <c r="D593" s="83" t="s">
        <v>333</v>
      </c>
      <c r="E593" s="83" t="s">
        <v>319</v>
      </c>
      <c r="F593" s="84" t="s">
        <v>334</v>
      </c>
      <c r="G593" s="90" t="s">
        <v>320</v>
      </c>
      <c r="H593" s="96">
        <f t="shared" si="19"/>
        <v>11</v>
      </c>
      <c r="I593">
        <f t="shared" si="20"/>
        <v>45616102</v>
      </c>
    </row>
    <row r="594" spans="1:9" x14ac:dyDescent="0.25">
      <c r="A594" s="87">
        <v>102</v>
      </c>
      <c r="B594" s="79">
        <v>45617</v>
      </c>
      <c r="C594" s="80" t="s">
        <v>314</v>
      </c>
      <c r="D594" s="80" t="s">
        <v>333</v>
      </c>
      <c r="E594" s="80" t="s">
        <v>319</v>
      </c>
      <c r="F594" s="81" t="s">
        <v>334</v>
      </c>
      <c r="G594" s="88" t="s">
        <v>320</v>
      </c>
      <c r="H594" s="96">
        <f t="shared" si="19"/>
        <v>11</v>
      </c>
      <c r="I594">
        <f t="shared" si="20"/>
        <v>45617102</v>
      </c>
    </row>
    <row r="595" spans="1:9" x14ac:dyDescent="0.25">
      <c r="A595" s="89">
        <v>102</v>
      </c>
      <c r="B595" s="82">
        <v>45618</v>
      </c>
      <c r="C595" s="83" t="s">
        <v>315</v>
      </c>
      <c r="D595" s="83" t="s">
        <v>333</v>
      </c>
      <c r="E595" s="83" t="s">
        <v>319</v>
      </c>
      <c r="F595" s="84" t="s">
        <v>334</v>
      </c>
      <c r="G595" s="90" t="s">
        <v>320</v>
      </c>
      <c r="H595" s="96">
        <f t="shared" si="19"/>
        <v>11</v>
      </c>
      <c r="I595">
        <f t="shared" si="20"/>
        <v>45618102</v>
      </c>
    </row>
    <row r="596" spans="1:9" x14ac:dyDescent="0.25">
      <c r="A596" s="87">
        <v>102</v>
      </c>
      <c r="B596" s="79">
        <v>45619</v>
      </c>
      <c r="C596" s="80" t="s">
        <v>316</v>
      </c>
      <c r="D596" s="80" t="s">
        <v>333</v>
      </c>
      <c r="E596" s="80" t="s">
        <v>319</v>
      </c>
      <c r="F596" s="81" t="s">
        <v>334</v>
      </c>
      <c r="G596" s="88" t="s">
        <v>320</v>
      </c>
      <c r="H596" s="96">
        <f t="shared" si="19"/>
        <v>11</v>
      </c>
      <c r="I596">
        <f t="shared" si="20"/>
        <v>45619102</v>
      </c>
    </row>
    <row r="597" spans="1:9" x14ac:dyDescent="0.25">
      <c r="A597" s="89">
        <v>102</v>
      </c>
      <c r="B597" s="82">
        <v>45620</v>
      </c>
      <c r="C597" s="83" t="s">
        <v>310</v>
      </c>
      <c r="D597" s="83" t="s">
        <v>333</v>
      </c>
      <c r="E597" s="83" t="s">
        <v>317</v>
      </c>
      <c r="F597" s="84" t="s">
        <v>334</v>
      </c>
      <c r="G597" s="90" t="s">
        <v>318</v>
      </c>
      <c r="H597" s="96">
        <f t="shared" si="19"/>
        <v>6</v>
      </c>
      <c r="I597">
        <f t="shared" si="20"/>
        <v>45620102</v>
      </c>
    </row>
    <row r="598" spans="1:9" x14ac:dyDescent="0.25">
      <c r="A598" s="87">
        <v>102</v>
      </c>
      <c r="B598" s="79">
        <v>45621</v>
      </c>
      <c r="C598" s="80" t="s">
        <v>311</v>
      </c>
      <c r="D598" s="80" t="s">
        <v>333</v>
      </c>
      <c r="E598" s="80" t="s">
        <v>319</v>
      </c>
      <c r="F598" s="81" t="s">
        <v>334</v>
      </c>
      <c r="G598" s="88" t="s">
        <v>320</v>
      </c>
      <c r="H598" s="96">
        <f t="shared" si="19"/>
        <v>11</v>
      </c>
      <c r="I598">
        <f t="shared" si="20"/>
        <v>45621102</v>
      </c>
    </row>
    <row r="599" spans="1:9" x14ac:dyDescent="0.25">
      <c r="A599" s="89">
        <v>102</v>
      </c>
      <c r="B599" s="82">
        <v>45622</v>
      </c>
      <c r="C599" s="83" t="s">
        <v>312</v>
      </c>
      <c r="D599" s="83" t="s">
        <v>333</v>
      </c>
      <c r="E599" s="83" t="s">
        <v>319</v>
      </c>
      <c r="F599" s="84" t="s">
        <v>334</v>
      </c>
      <c r="G599" s="90" t="s">
        <v>320</v>
      </c>
      <c r="H599" s="96">
        <f t="shared" si="19"/>
        <v>11</v>
      </c>
      <c r="I599">
        <f t="shared" si="20"/>
        <v>45622102</v>
      </c>
    </row>
    <row r="600" spans="1:9" x14ac:dyDescent="0.25">
      <c r="A600" s="87">
        <v>102</v>
      </c>
      <c r="B600" s="79">
        <v>45623</v>
      </c>
      <c r="C600" s="80" t="s">
        <v>313</v>
      </c>
      <c r="D600" s="80" t="s">
        <v>333</v>
      </c>
      <c r="E600" s="80" t="s">
        <v>319</v>
      </c>
      <c r="F600" s="81" t="s">
        <v>334</v>
      </c>
      <c r="G600" s="88" t="s">
        <v>320</v>
      </c>
      <c r="H600" s="96">
        <f t="shared" si="19"/>
        <v>11</v>
      </c>
      <c r="I600">
        <f t="shared" si="20"/>
        <v>45623102</v>
      </c>
    </row>
    <row r="601" spans="1:9" x14ac:dyDescent="0.25">
      <c r="A601" s="89">
        <v>102</v>
      </c>
      <c r="B601" s="82">
        <v>45624</v>
      </c>
      <c r="C601" s="83" t="s">
        <v>314</v>
      </c>
      <c r="D601" s="83" t="s">
        <v>333</v>
      </c>
      <c r="E601" s="83" t="s">
        <v>321</v>
      </c>
      <c r="F601" s="84" t="s">
        <v>334</v>
      </c>
      <c r="G601" s="90" t="s">
        <v>321</v>
      </c>
      <c r="H601" s="96" t="str">
        <f t="shared" si="19"/>
        <v/>
      </c>
      <c r="I601">
        <f t="shared" si="20"/>
        <v>45624102</v>
      </c>
    </row>
    <row r="602" spans="1:9" x14ac:dyDescent="0.25">
      <c r="A602" s="87">
        <v>102</v>
      </c>
      <c r="B602" s="79">
        <v>45625</v>
      </c>
      <c r="C602" s="80" t="s">
        <v>315</v>
      </c>
      <c r="D602" s="80" t="s">
        <v>333</v>
      </c>
      <c r="E602" s="80" t="s">
        <v>322</v>
      </c>
      <c r="F602" s="81" t="s">
        <v>334</v>
      </c>
      <c r="G602" s="88" t="s">
        <v>320</v>
      </c>
      <c r="H602" s="96">
        <f t="shared" si="19"/>
        <v>13</v>
      </c>
      <c r="I602">
        <f t="shared" si="20"/>
        <v>45625102</v>
      </c>
    </row>
    <row r="603" spans="1:9" x14ac:dyDescent="0.25">
      <c r="A603" s="89">
        <v>102</v>
      </c>
      <c r="B603" s="82">
        <v>45626</v>
      </c>
      <c r="C603" s="83" t="s">
        <v>316</v>
      </c>
      <c r="D603" s="83" t="s">
        <v>333</v>
      </c>
      <c r="E603" s="83" t="s">
        <v>319</v>
      </c>
      <c r="F603" s="84" t="s">
        <v>334</v>
      </c>
      <c r="G603" s="90" t="s">
        <v>320</v>
      </c>
      <c r="H603" s="96">
        <f t="shared" si="19"/>
        <v>11</v>
      </c>
      <c r="I603">
        <f t="shared" si="20"/>
        <v>45626102</v>
      </c>
    </row>
    <row r="604" spans="1:9" x14ac:dyDescent="0.25">
      <c r="A604" s="87">
        <v>102</v>
      </c>
      <c r="B604" s="79">
        <v>45627</v>
      </c>
      <c r="C604" s="80" t="s">
        <v>310</v>
      </c>
      <c r="D604" s="80" t="s">
        <v>333</v>
      </c>
      <c r="E604" s="80" t="s">
        <v>317</v>
      </c>
      <c r="F604" s="81" t="s">
        <v>334</v>
      </c>
      <c r="G604" s="88" t="s">
        <v>318</v>
      </c>
      <c r="H604" s="96">
        <f t="shared" si="19"/>
        <v>6</v>
      </c>
      <c r="I604">
        <f t="shared" si="20"/>
        <v>45627102</v>
      </c>
    </row>
    <row r="605" spans="1:9" x14ac:dyDescent="0.25">
      <c r="A605" s="89">
        <v>102</v>
      </c>
      <c r="B605" s="82">
        <v>45628</v>
      </c>
      <c r="C605" s="83" t="s">
        <v>311</v>
      </c>
      <c r="D605" s="83" t="s">
        <v>333</v>
      </c>
      <c r="E605" s="83" t="s">
        <v>319</v>
      </c>
      <c r="F605" s="84" t="s">
        <v>334</v>
      </c>
      <c r="G605" s="90" t="s">
        <v>320</v>
      </c>
      <c r="H605" s="96">
        <f t="shared" si="19"/>
        <v>11</v>
      </c>
      <c r="I605">
        <f t="shared" si="20"/>
        <v>45628102</v>
      </c>
    </row>
    <row r="606" spans="1:9" x14ac:dyDescent="0.25">
      <c r="A606" s="87">
        <v>102</v>
      </c>
      <c r="B606" s="79">
        <v>45629</v>
      </c>
      <c r="C606" s="80" t="s">
        <v>312</v>
      </c>
      <c r="D606" s="80" t="s">
        <v>333</v>
      </c>
      <c r="E606" s="80" t="s">
        <v>319</v>
      </c>
      <c r="F606" s="81" t="s">
        <v>334</v>
      </c>
      <c r="G606" s="88" t="s">
        <v>320</v>
      </c>
      <c r="H606" s="96">
        <f t="shared" si="19"/>
        <v>11</v>
      </c>
      <c r="I606">
        <f t="shared" si="20"/>
        <v>45629102</v>
      </c>
    </row>
    <row r="607" spans="1:9" x14ac:dyDescent="0.25">
      <c r="A607" s="89">
        <v>102</v>
      </c>
      <c r="B607" s="82">
        <v>45630</v>
      </c>
      <c r="C607" s="83" t="s">
        <v>313</v>
      </c>
      <c r="D607" s="83" t="s">
        <v>333</v>
      </c>
      <c r="E607" s="83" t="s">
        <v>319</v>
      </c>
      <c r="F607" s="84" t="s">
        <v>334</v>
      </c>
      <c r="G607" s="90" t="s">
        <v>320</v>
      </c>
      <c r="H607" s="96">
        <f t="shared" si="19"/>
        <v>11</v>
      </c>
      <c r="I607">
        <f t="shared" si="20"/>
        <v>45630102</v>
      </c>
    </row>
    <row r="608" spans="1:9" x14ac:dyDescent="0.25">
      <c r="A608" s="87">
        <v>102</v>
      </c>
      <c r="B608" s="79">
        <v>45631</v>
      </c>
      <c r="C608" s="80" t="s">
        <v>314</v>
      </c>
      <c r="D608" s="80" t="s">
        <v>333</v>
      </c>
      <c r="E608" s="80" t="s">
        <v>319</v>
      </c>
      <c r="F608" s="81" t="s">
        <v>334</v>
      </c>
      <c r="G608" s="88" t="s">
        <v>320</v>
      </c>
      <c r="H608" s="96">
        <f t="shared" si="19"/>
        <v>11</v>
      </c>
      <c r="I608">
        <f t="shared" si="20"/>
        <v>45631102</v>
      </c>
    </row>
    <row r="609" spans="1:9" x14ac:dyDescent="0.25">
      <c r="A609" s="89">
        <v>102</v>
      </c>
      <c r="B609" s="82">
        <v>45632</v>
      </c>
      <c r="C609" s="83" t="s">
        <v>315</v>
      </c>
      <c r="D609" s="83" t="s">
        <v>333</v>
      </c>
      <c r="E609" s="83" t="s">
        <v>319</v>
      </c>
      <c r="F609" s="84" t="s">
        <v>334</v>
      </c>
      <c r="G609" s="90" t="s">
        <v>320</v>
      </c>
      <c r="H609" s="96">
        <f t="shared" si="19"/>
        <v>11</v>
      </c>
      <c r="I609">
        <f t="shared" si="20"/>
        <v>45632102</v>
      </c>
    </row>
    <row r="610" spans="1:9" x14ac:dyDescent="0.25">
      <c r="A610" s="87">
        <v>102</v>
      </c>
      <c r="B610" s="79">
        <v>45633</v>
      </c>
      <c r="C610" s="80" t="s">
        <v>316</v>
      </c>
      <c r="D610" s="80" t="s">
        <v>333</v>
      </c>
      <c r="E610" s="80" t="s">
        <v>319</v>
      </c>
      <c r="F610" s="81" t="s">
        <v>334</v>
      </c>
      <c r="G610" s="88" t="s">
        <v>320</v>
      </c>
      <c r="H610" s="96">
        <f t="shared" si="19"/>
        <v>11</v>
      </c>
      <c r="I610">
        <f t="shared" si="20"/>
        <v>45633102</v>
      </c>
    </row>
    <row r="611" spans="1:9" x14ac:dyDescent="0.25">
      <c r="A611" s="89">
        <v>102</v>
      </c>
      <c r="B611" s="82">
        <v>45634</v>
      </c>
      <c r="C611" s="83" t="s">
        <v>310</v>
      </c>
      <c r="D611" s="83" t="s">
        <v>333</v>
      </c>
      <c r="E611" s="83" t="s">
        <v>317</v>
      </c>
      <c r="F611" s="84" t="s">
        <v>334</v>
      </c>
      <c r="G611" s="90" t="s">
        <v>318</v>
      </c>
      <c r="H611" s="96">
        <f t="shared" si="19"/>
        <v>6</v>
      </c>
      <c r="I611">
        <f t="shared" si="20"/>
        <v>45634102</v>
      </c>
    </row>
    <row r="612" spans="1:9" x14ac:dyDescent="0.25">
      <c r="A612" s="87">
        <v>102</v>
      </c>
      <c r="B612" s="79">
        <v>45635</v>
      </c>
      <c r="C612" s="80" t="s">
        <v>311</v>
      </c>
      <c r="D612" s="80" t="s">
        <v>333</v>
      </c>
      <c r="E612" s="80" t="s">
        <v>319</v>
      </c>
      <c r="F612" s="81" t="s">
        <v>334</v>
      </c>
      <c r="G612" s="88" t="s">
        <v>320</v>
      </c>
      <c r="H612" s="96">
        <f t="shared" si="19"/>
        <v>11</v>
      </c>
      <c r="I612">
        <f t="shared" si="20"/>
        <v>45635102</v>
      </c>
    </row>
    <row r="613" spans="1:9" x14ac:dyDescent="0.25">
      <c r="A613" s="89">
        <v>102</v>
      </c>
      <c r="B613" s="82">
        <v>45636</v>
      </c>
      <c r="C613" s="83" t="s">
        <v>312</v>
      </c>
      <c r="D613" s="83" t="s">
        <v>333</v>
      </c>
      <c r="E613" s="83" t="s">
        <v>319</v>
      </c>
      <c r="F613" s="84" t="s">
        <v>334</v>
      </c>
      <c r="G613" s="90" t="s">
        <v>320</v>
      </c>
      <c r="H613" s="96">
        <f t="shared" si="19"/>
        <v>11</v>
      </c>
      <c r="I613">
        <f t="shared" si="20"/>
        <v>45636102</v>
      </c>
    </row>
    <row r="614" spans="1:9" x14ac:dyDescent="0.25">
      <c r="A614" s="87">
        <v>102</v>
      </c>
      <c r="B614" s="79">
        <v>45637</v>
      </c>
      <c r="C614" s="80" t="s">
        <v>313</v>
      </c>
      <c r="D614" s="80" t="s">
        <v>333</v>
      </c>
      <c r="E614" s="80" t="s">
        <v>319</v>
      </c>
      <c r="F614" s="81" t="s">
        <v>334</v>
      </c>
      <c r="G614" s="88" t="s">
        <v>320</v>
      </c>
      <c r="H614" s="96">
        <f t="shared" si="19"/>
        <v>11</v>
      </c>
      <c r="I614">
        <f t="shared" si="20"/>
        <v>45637102</v>
      </c>
    </row>
    <row r="615" spans="1:9" x14ac:dyDescent="0.25">
      <c r="A615" s="89">
        <v>102</v>
      </c>
      <c r="B615" s="82">
        <v>45638</v>
      </c>
      <c r="C615" s="83" t="s">
        <v>314</v>
      </c>
      <c r="D615" s="83" t="s">
        <v>333</v>
      </c>
      <c r="E615" s="83" t="s">
        <v>319</v>
      </c>
      <c r="F615" s="84" t="s">
        <v>334</v>
      </c>
      <c r="G615" s="90" t="s">
        <v>320</v>
      </c>
      <c r="H615" s="96">
        <f t="shared" si="19"/>
        <v>11</v>
      </c>
      <c r="I615">
        <f t="shared" si="20"/>
        <v>45638102</v>
      </c>
    </row>
    <row r="616" spans="1:9" x14ac:dyDescent="0.25">
      <c r="A616" s="87">
        <v>102</v>
      </c>
      <c r="B616" s="79">
        <v>45639</v>
      </c>
      <c r="C616" s="80" t="s">
        <v>315</v>
      </c>
      <c r="D616" s="80" t="s">
        <v>333</v>
      </c>
      <c r="E616" s="80" t="s">
        <v>319</v>
      </c>
      <c r="F616" s="81" t="s">
        <v>334</v>
      </c>
      <c r="G616" s="88" t="s">
        <v>320</v>
      </c>
      <c r="H616" s="96">
        <f t="shared" si="19"/>
        <v>11</v>
      </c>
      <c r="I616">
        <f t="shared" si="20"/>
        <v>45639102</v>
      </c>
    </row>
    <row r="617" spans="1:9" x14ac:dyDescent="0.25">
      <c r="A617" s="89">
        <v>102</v>
      </c>
      <c r="B617" s="82">
        <v>45640</v>
      </c>
      <c r="C617" s="83" t="s">
        <v>316</v>
      </c>
      <c r="D617" s="83" t="s">
        <v>333</v>
      </c>
      <c r="E617" s="83" t="s">
        <v>323</v>
      </c>
      <c r="F617" s="84" t="s">
        <v>334</v>
      </c>
      <c r="G617" s="90" t="s">
        <v>320</v>
      </c>
      <c r="H617" s="96">
        <f t="shared" si="19"/>
        <v>12</v>
      </c>
      <c r="I617">
        <f t="shared" si="20"/>
        <v>45640102</v>
      </c>
    </row>
    <row r="618" spans="1:9" x14ac:dyDescent="0.25">
      <c r="A618" s="87">
        <v>102</v>
      </c>
      <c r="B618" s="79">
        <v>45641</v>
      </c>
      <c r="C618" s="80" t="s">
        <v>310</v>
      </c>
      <c r="D618" s="80" t="s">
        <v>333</v>
      </c>
      <c r="E618" s="80" t="s">
        <v>317</v>
      </c>
      <c r="F618" s="81" t="s">
        <v>334</v>
      </c>
      <c r="G618" s="88" t="s">
        <v>318</v>
      </c>
      <c r="H618" s="96">
        <f t="shared" si="19"/>
        <v>6</v>
      </c>
      <c r="I618">
        <f t="shared" si="20"/>
        <v>45641102</v>
      </c>
    </row>
    <row r="619" spans="1:9" x14ac:dyDescent="0.25">
      <c r="A619" s="89">
        <v>102</v>
      </c>
      <c r="B619" s="82">
        <v>45642</v>
      </c>
      <c r="C619" s="83" t="s">
        <v>311</v>
      </c>
      <c r="D619" s="83" t="s">
        <v>333</v>
      </c>
      <c r="E619" s="83" t="s">
        <v>319</v>
      </c>
      <c r="F619" s="84" t="s">
        <v>334</v>
      </c>
      <c r="G619" s="90" t="s">
        <v>320</v>
      </c>
      <c r="H619" s="96">
        <f t="shared" si="19"/>
        <v>11</v>
      </c>
      <c r="I619">
        <f t="shared" si="20"/>
        <v>45642102</v>
      </c>
    </row>
    <row r="620" spans="1:9" x14ac:dyDescent="0.25">
      <c r="A620" s="87">
        <v>102</v>
      </c>
      <c r="B620" s="79">
        <v>45643</v>
      </c>
      <c r="C620" s="80" t="s">
        <v>312</v>
      </c>
      <c r="D620" s="80" t="s">
        <v>333</v>
      </c>
      <c r="E620" s="80" t="s">
        <v>319</v>
      </c>
      <c r="F620" s="81" t="s">
        <v>334</v>
      </c>
      <c r="G620" s="88" t="s">
        <v>320</v>
      </c>
      <c r="H620" s="96">
        <f t="shared" si="19"/>
        <v>11</v>
      </c>
      <c r="I620">
        <f t="shared" si="20"/>
        <v>45643102</v>
      </c>
    </row>
    <row r="621" spans="1:9" x14ac:dyDescent="0.25">
      <c r="A621" s="89">
        <v>102</v>
      </c>
      <c r="B621" s="82">
        <v>45644</v>
      </c>
      <c r="C621" s="83" t="s">
        <v>313</v>
      </c>
      <c r="D621" s="83" t="s">
        <v>333</v>
      </c>
      <c r="E621" s="83" t="s">
        <v>319</v>
      </c>
      <c r="F621" s="84" t="s">
        <v>334</v>
      </c>
      <c r="G621" s="90" t="s">
        <v>320</v>
      </c>
      <c r="H621" s="96">
        <f t="shared" si="19"/>
        <v>11</v>
      </c>
      <c r="I621">
        <f t="shared" si="20"/>
        <v>45644102</v>
      </c>
    </row>
    <row r="622" spans="1:9" x14ac:dyDescent="0.25">
      <c r="A622" s="87">
        <v>102</v>
      </c>
      <c r="B622" s="79">
        <v>45645</v>
      </c>
      <c r="C622" s="80" t="s">
        <v>314</v>
      </c>
      <c r="D622" s="80" t="s">
        <v>333</v>
      </c>
      <c r="E622" s="80" t="s">
        <v>319</v>
      </c>
      <c r="F622" s="81" t="s">
        <v>334</v>
      </c>
      <c r="G622" s="88" t="s">
        <v>320</v>
      </c>
      <c r="H622" s="96">
        <f t="shared" si="19"/>
        <v>11</v>
      </c>
      <c r="I622">
        <f t="shared" si="20"/>
        <v>45645102</v>
      </c>
    </row>
    <row r="623" spans="1:9" x14ac:dyDescent="0.25">
      <c r="A623" s="89">
        <v>102</v>
      </c>
      <c r="B623" s="82">
        <v>45646</v>
      </c>
      <c r="C623" s="83" t="s">
        <v>315</v>
      </c>
      <c r="D623" s="83" t="s">
        <v>333</v>
      </c>
      <c r="E623" s="83" t="s">
        <v>319</v>
      </c>
      <c r="F623" s="84" t="s">
        <v>334</v>
      </c>
      <c r="G623" s="90" t="s">
        <v>320</v>
      </c>
      <c r="H623" s="96">
        <f t="shared" si="19"/>
        <v>11</v>
      </c>
      <c r="I623">
        <f t="shared" si="20"/>
        <v>45646102</v>
      </c>
    </row>
    <row r="624" spans="1:9" x14ac:dyDescent="0.25">
      <c r="A624" s="87">
        <v>102</v>
      </c>
      <c r="B624" s="79">
        <v>45647</v>
      </c>
      <c r="C624" s="80" t="s">
        <v>316</v>
      </c>
      <c r="D624" s="80" t="s">
        <v>333</v>
      </c>
      <c r="E624" s="80" t="s">
        <v>323</v>
      </c>
      <c r="F624" s="81" t="s">
        <v>334</v>
      </c>
      <c r="G624" s="88" t="s">
        <v>320</v>
      </c>
      <c r="H624" s="96">
        <f t="shared" si="19"/>
        <v>12</v>
      </c>
      <c r="I624">
        <f t="shared" si="20"/>
        <v>45647102</v>
      </c>
    </row>
    <row r="625" spans="1:9" x14ac:dyDescent="0.25">
      <c r="A625" s="89">
        <v>102</v>
      </c>
      <c r="B625" s="82">
        <v>45648</v>
      </c>
      <c r="C625" s="83" t="s">
        <v>310</v>
      </c>
      <c r="D625" s="83" t="s">
        <v>333</v>
      </c>
      <c r="E625" s="83" t="s">
        <v>319</v>
      </c>
      <c r="F625" s="84" t="s">
        <v>334</v>
      </c>
      <c r="G625" s="90" t="s">
        <v>318</v>
      </c>
      <c r="H625" s="96">
        <f t="shared" si="19"/>
        <v>8</v>
      </c>
      <c r="I625">
        <f t="shared" si="20"/>
        <v>45648102</v>
      </c>
    </row>
    <row r="626" spans="1:9" x14ac:dyDescent="0.25">
      <c r="A626" s="87">
        <v>102</v>
      </c>
      <c r="B626" s="79">
        <v>45649</v>
      </c>
      <c r="C626" s="80" t="s">
        <v>311</v>
      </c>
      <c r="D626" s="80" t="s">
        <v>333</v>
      </c>
      <c r="E626" s="80" t="s">
        <v>323</v>
      </c>
      <c r="F626" s="81" t="s">
        <v>334</v>
      </c>
      <c r="G626" s="88" t="s">
        <v>320</v>
      </c>
      <c r="H626" s="96">
        <f t="shared" si="19"/>
        <v>12</v>
      </c>
      <c r="I626">
        <f t="shared" si="20"/>
        <v>45649102</v>
      </c>
    </row>
    <row r="627" spans="1:9" x14ac:dyDescent="0.25">
      <c r="A627" s="89">
        <v>102</v>
      </c>
      <c r="B627" s="82">
        <v>45650</v>
      </c>
      <c r="C627" s="83" t="s">
        <v>312</v>
      </c>
      <c r="D627" s="83" t="s">
        <v>333</v>
      </c>
      <c r="E627" s="83" t="s">
        <v>323</v>
      </c>
      <c r="F627" s="84" t="s">
        <v>334</v>
      </c>
      <c r="G627" s="90" t="s">
        <v>318</v>
      </c>
      <c r="H627" s="96">
        <f t="shared" si="19"/>
        <v>9</v>
      </c>
      <c r="I627">
        <f t="shared" si="20"/>
        <v>45650102</v>
      </c>
    </row>
    <row r="628" spans="1:9" x14ac:dyDescent="0.25">
      <c r="A628" s="87">
        <v>102</v>
      </c>
      <c r="B628" s="79">
        <v>45651</v>
      </c>
      <c r="C628" s="80" t="s">
        <v>313</v>
      </c>
      <c r="D628" s="80" t="s">
        <v>333</v>
      </c>
      <c r="E628" s="80" t="s">
        <v>321</v>
      </c>
      <c r="F628" s="81" t="s">
        <v>334</v>
      </c>
      <c r="G628" s="88" t="s">
        <v>321</v>
      </c>
      <c r="H628" s="96" t="str">
        <f t="shared" si="19"/>
        <v/>
      </c>
      <c r="I628">
        <f t="shared" si="20"/>
        <v>45651102</v>
      </c>
    </row>
    <row r="629" spans="1:9" x14ac:dyDescent="0.25">
      <c r="A629" s="89">
        <v>102</v>
      </c>
      <c r="B629" s="82">
        <v>45652</v>
      </c>
      <c r="C629" s="83" t="s">
        <v>314</v>
      </c>
      <c r="D629" s="83" t="s">
        <v>333</v>
      </c>
      <c r="E629" s="83" t="s">
        <v>323</v>
      </c>
      <c r="F629" s="84" t="s">
        <v>334</v>
      </c>
      <c r="G629" s="90" t="s">
        <v>320</v>
      </c>
      <c r="H629" s="96">
        <f t="shared" si="19"/>
        <v>12</v>
      </c>
      <c r="I629">
        <f t="shared" si="20"/>
        <v>45652102</v>
      </c>
    </row>
    <row r="630" spans="1:9" x14ac:dyDescent="0.25">
      <c r="A630" s="87">
        <v>102</v>
      </c>
      <c r="B630" s="79">
        <v>45653</v>
      </c>
      <c r="C630" s="80" t="s">
        <v>315</v>
      </c>
      <c r="D630" s="80" t="s">
        <v>333</v>
      </c>
      <c r="E630" s="80" t="s">
        <v>319</v>
      </c>
      <c r="F630" s="81" t="s">
        <v>334</v>
      </c>
      <c r="G630" s="88" t="s">
        <v>320</v>
      </c>
      <c r="H630" s="96">
        <f t="shared" si="19"/>
        <v>11</v>
      </c>
      <c r="I630">
        <f t="shared" si="20"/>
        <v>45653102</v>
      </c>
    </row>
    <row r="631" spans="1:9" x14ac:dyDescent="0.25">
      <c r="A631" s="89">
        <v>102</v>
      </c>
      <c r="B631" s="82">
        <v>45654</v>
      </c>
      <c r="C631" s="83" t="s">
        <v>316</v>
      </c>
      <c r="D631" s="83" t="s">
        <v>333</v>
      </c>
      <c r="E631" s="83" t="s">
        <v>319</v>
      </c>
      <c r="F631" s="84" t="s">
        <v>334</v>
      </c>
      <c r="G631" s="90" t="s">
        <v>320</v>
      </c>
      <c r="H631" s="96">
        <f t="shared" si="19"/>
        <v>11</v>
      </c>
      <c r="I631">
        <f t="shared" si="20"/>
        <v>45654102</v>
      </c>
    </row>
    <row r="632" spans="1:9" x14ac:dyDescent="0.25">
      <c r="A632" s="87">
        <v>102</v>
      </c>
      <c r="B632" s="79">
        <v>45655</v>
      </c>
      <c r="C632" s="80" t="s">
        <v>310</v>
      </c>
      <c r="D632" s="80" t="s">
        <v>333</v>
      </c>
      <c r="E632" s="80" t="s">
        <v>317</v>
      </c>
      <c r="F632" s="81" t="s">
        <v>334</v>
      </c>
      <c r="G632" s="88" t="s">
        <v>318</v>
      </c>
      <c r="H632" s="96">
        <f t="shared" si="19"/>
        <v>6</v>
      </c>
      <c r="I632">
        <f t="shared" si="20"/>
        <v>45655102</v>
      </c>
    </row>
    <row r="633" spans="1:9" x14ac:dyDescent="0.25">
      <c r="A633" s="89">
        <v>102</v>
      </c>
      <c r="B633" s="82">
        <v>45656</v>
      </c>
      <c r="C633" s="83" t="s">
        <v>311</v>
      </c>
      <c r="D633" s="83" t="s">
        <v>333</v>
      </c>
      <c r="E633" s="83" t="s">
        <v>319</v>
      </c>
      <c r="F633" s="84" t="s">
        <v>334</v>
      </c>
      <c r="G633" s="90" t="s">
        <v>320</v>
      </c>
      <c r="H633" s="96">
        <f t="shared" si="19"/>
        <v>11</v>
      </c>
      <c r="I633">
        <f t="shared" si="20"/>
        <v>45656102</v>
      </c>
    </row>
    <row r="634" spans="1:9" x14ac:dyDescent="0.25">
      <c r="A634" s="87">
        <v>102</v>
      </c>
      <c r="B634" s="79">
        <v>45657</v>
      </c>
      <c r="C634" s="80" t="s">
        <v>312</v>
      </c>
      <c r="D634" s="80" t="s">
        <v>333</v>
      </c>
      <c r="E634" s="80" t="s">
        <v>319</v>
      </c>
      <c r="F634" s="81" t="s">
        <v>334</v>
      </c>
      <c r="G634" s="88" t="s">
        <v>318</v>
      </c>
      <c r="H634" s="96">
        <f t="shared" si="19"/>
        <v>8</v>
      </c>
      <c r="I634">
        <f t="shared" si="20"/>
        <v>45657102</v>
      </c>
    </row>
    <row r="635" spans="1:9" x14ac:dyDescent="0.25">
      <c r="A635" s="89">
        <v>102</v>
      </c>
      <c r="B635" s="82">
        <v>45658</v>
      </c>
      <c r="C635" s="83" t="s">
        <v>313</v>
      </c>
      <c r="D635" s="83" t="s">
        <v>333</v>
      </c>
      <c r="E635" s="83" t="s">
        <v>319</v>
      </c>
      <c r="F635" s="84" t="s">
        <v>334</v>
      </c>
      <c r="G635" s="90" t="s">
        <v>320</v>
      </c>
      <c r="H635" s="96">
        <f t="shared" si="19"/>
        <v>11</v>
      </c>
      <c r="I635">
        <f t="shared" si="20"/>
        <v>45658102</v>
      </c>
    </row>
    <row r="636" spans="1:9" x14ac:dyDescent="0.25">
      <c r="A636" s="87">
        <v>102</v>
      </c>
      <c r="B636" s="79">
        <v>45659</v>
      </c>
      <c r="C636" s="80" t="s">
        <v>314</v>
      </c>
      <c r="D636" s="80" t="s">
        <v>333</v>
      </c>
      <c r="E636" s="80" t="s">
        <v>319</v>
      </c>
      <c r="F636" s="81" t="s">
        <v>334</v>
      </c>
      <c r="G636" s="88" t="s">
        <v>320</v>
      </c>
      <c r="H636" s="96">
        <f t="shared" si="19"/>
        <v>11</v>
      </c>
      <c r="I636">
        <f t="shared" si="20"/>
        <v>45659102</v>
      </c>
    </row>
    <row r="637" spans="1:9" x14ac:dyDescent="0.25">
      <c r="A637" s="89">
        <v>102</v>
      </c>
      <c r="B637" s="82">
        <v>45660</v>
      </c>
      <c r="C637" s="83" t="s">
        <v>315</v>
      </c>
      <c r="D637" s="83" t="s">
        <v>333</v>
      </c>
      <c r="E637" s="83" t="s">
        <v>319</v>
      </c>
      <c r="F637" s="84" t="s">
        <v>334</v>
      </c>
      <c r="G637" s="90" t="s">
        <v>320</v>
      </c>
      <c r="H637" s="96">
        <f t="shared" si="19"/>
        <v>11</v>
      </c>
      <c r="I637">
        <f t="shared" si="20"/>
        <v>45660102</v>
      </c>
    </row>
    <row r="638" spans="1:9" x14ac:dyDescent="0.25">
      <c r="A638" s="87">
        <v>102</v>
      </c>
      <c r="B638" s="79">
        <v>45661</v>
      </c>
      <c r="C638" s="80" t="s">
        <v>316</v>
      </c>
      <c r="D638" s="80" t="s">
        <v>333</v>
      </c>
      <c r="E638" s="80" t="s">
        <v>319</v>
      </c>
      <c r="F638" s="81" t="s">
        <v>334</v>
      </c>
      <c r="G638" s="88" t="s">
        <v>320</v>
      </c>
      <c r="H638" s="96">
        <f t="shared" si="19"/>
        <v>11</v>
      </c>
      <c r="I638">
        <f t="shared" si="20"/>
        <v>45661102</v>
      </c>
    </row>
    <row r="639" spans="1:9" x14ac:dyDescent="0.25">
      <c r="A639" s="89">
        <v>108</v>
      </c>
      <c r="B639" s="82">
        <v>45613</v>
      </c>
      <c r="C639" s="83" t="s">
        <v>310</v>
      </c>
      <c r="D639" s="83" t="s">
        <v>333</v>
      </c>
      <c r="E639" s="83" t="s">
        <v>317</v>
      </c>
      <c r="F639" s="84" t="s">
        <v>334</v>
      </c>
      <c r="G639" s="90" t="s">
        <v>318</v>
      </c>
      <c r="H639" s="96">
        <f t="shared" si="19"/>
        <v>6</v>
      </c>
      <c r="I639">
        <f t="shared" si="20"/>
        <v>45613108</v>
      </c>
    </row>
    <row r="640" spans="1:9" x14ac:dyDescent="0.25">
      <c r="A640" s="87">
        <v>108</v>
      </c>
      <c r="B640" s="79">
        <v>45614</v>
      </c>
      <c r="C640" s="80" t="s">
        <v>311</v>
      </c>
      <c r="D640" s="80" t="s">
        <v>333</v>
      </c>
      <c r="E640" s="80" t="s">
        <v>319</v>
      </c>
      <c r="F640" s="81" t="s">
        <v>334</v>
      </c>
      <c r="G640" s="88" t="s">
        <v>320</v>
      </c>
      <c r="H640" s="96">
        <f t="shared" si="19"/>
        <v>11</v>
      </c>
      <c r="I640">
        <f t="shared" si="20"/>
        <v>45614108</v>
      </c>
    </row>
    <row r="641" spans="1:9" x14ac:dyDescent="0.25">
      <c r="A641" s="89">
        <v>108</v>
      </c>
      <c r="B641" s="82">
        <v>45615</v>
      </c>
      <c r="C641" s="83" t="s">
        <v>312</v>
      </c>
      <c r="D641" s="83" t="s">
        <v>333</v>
      </c>
      <c r="E641" s="83" t="s">
        <v>319</v>
      </c>
      <c r="F641" s="84" t="s">
        <v>334</v>
      </c>
      <c r="G641" s="90" t="s">
        <v>320</v>
      </c>
      <c r="H641" s="96">
        <f t="shared" si="19"/>
        <v>11</v>
      </c>
      <c r="I641">
        <f t="shared" si="20"/>
        <v>45615108</v>
      </c>
    </row>
    <row r="642" spans="1:9" x14ac:dyDescent="0.25">
      <c r="A642" s="87">
        <v>108</v>
      </c>
      <c r="B642" s="79">
        <v>45616</v>
      </c>
      <c r="C642" s="80" t="s">
        <v>313</v>
      </c>
      <c r="D642" s="80" t="s">
        <v>333</v>
      </c>
      <c r="E642" s="80" t="s">
        <v>319</v>
      </c>
      <c r="F642" s="81" t="s">
        <v>334</v>
      </c>
      <c r="G642" s="88" t="s">
        <v>320</v>
      </c>
      <c r="H642" s="96">
        <f t="shared" si="19"/>
        <v>11</v>
      </c>
      <c r="I642">
        <f t="shared" si="20"/>
        <v>45616108</v>
      </c>
    </row>
    <row r="643" spans="1:9" x14ac:dyDescent="0.25">
      <c r="A643" s="89">
        <v>108</v>
      </c>
      <c r="B643" s="82">
        <v>45617</v>
      </c>
      <c r="C643" s="83" t="s">
        <v>314</v>
      </c>
      <c r="D643" s="83" t="s">
        <v>333</v>
      </c>
      <c r="E643" s="83" t="s">
        <v>319</v>
      </c>
      <c r="F643" s="84" t="s">
        <v>334</v>
      </c>
      <c r="G643" s="90" t="s">
        <v>320</v>
      </c>
      <c r="H643" s="96">
        <f t="shared" ref="H643:H706" si="21">IF(ISERROR(INT((G643-E643)*24)),"",(INT((G643-E643)*24)))</f>
        <v>11</v>
      </c>
      <c r="I643">
        <f t="shared" ref="I643:I706" si="22">VALUE(CONCATENATE(B643,A643))</f>
        <v>45617108</v>
      </c>
    </row>
    <row r="644" spans="1:9" x14ac:dyDescent="0.25">
      <c r="A644" s="87">
        <v>108</v>
      </c>
      <c r="B644" s="79">
        <v>45618</v>
      </c>
      <c r="C644" s="80" t="s">
        <v>315</v>
      </c>
      <c r="D644" s="80" t="s">
        <v>333</v>
      </c>
      <c r="E644" s="80" t="s">
        <v>319</v>
      </c>
      <c r="F644" s="81" t="s">
        <v>334</v>
      </c>
      <c r="G644" s="88" t="s">
        <v>320</v>
      </c>
      <c r="H644" s="96">
        <f t="shared" si="21"/>
        <v>11</v>
      </c>
      <c r="I644">
        <f t="shared" si="22"/>
        <v>45618108</v>
      </c>
    </row>
    <row r="645" spans="1:9" x14ac:dyDescent="0.25">
      <c r="A645" s="89">
        <v>108</v>
      </c>
      <c r="B645" s="82">
        <v>45619</v>
      </c>
      <c r="C645" s="83" t="s">
        <v>316</v>
      </c>
      <c r="D645" s="83" t="s">
        <v>333</v>
      </c>
      <c r="E645" s="83" t="s">
        <v>319</v>
      </c>
      <c r="F645" s="84" t="s">
        <v>334</v>
      </c>
      <c r="G645" s="90" t="s">
        <v>320</v>
      </c>
      <c r="H645" s="96">
        <f t="shared" si="21"/>
        <v>11</v>
      </c>
      <c r="I645">
        <f t="shared" si="22"/>
        <v>45619108</v>
      </c>
    </row>
    <row r="646" spans="1:9" x14ac:dyDescent="0.25">
      <c r="A646" s="87">
        <v>108</v>
      </c>
      <c r="B646" s="79">
        <v>45620</v>
      </c>
      <c r="C646" s="80" t="s">
        <v>310</v>
      </c>
      <c r="D646" s="80" t="s">
        <v>333</v>
      </c>
      <c r="E646" s="80" t="s">
        <v>317</v>
      </c>
      <c r="F646" s="81" t="s">
        <v>334</v>
      </c>
      <c r="G646" s="88" t="s">
        <v>318</v>
      </c>
      <c r="H646" s="96">
        <f t="shared" si="21"/>
        <v>6</v>
      </c>
      <c r="I646">
        <f t="shared" si="22"/>
        <v>45620108</v>
      </c>
    </row>
    <row r="647" spans="1:9" x14ac:dyDescent="0.25">
      <c r="A647" s="89">
        <v>108</v>
      </c>
      <c r="B647" s="82">
        <v>45621</v>
      </c>
      <c r="C647" s="83" t="s">
        <v>311</v>
      </c>
      <c r="D647" s="83" t="s">
        <v>333</v>
      </c>
      <c r="E647" s="83" t="s">
        <v>319</v>
      </c>
      <c r="F647" s="84" t="s">
        <v>334</v>
      </c>
      <c r="G647" s="90" t="s">
        <v>320</v>
      </c>
      <c r="H647" s="96">
        <f t="shared" si="21"/>
        <v>11</v>
      </c>
      <c r="I647">
        <f t="shared" si="22"/>
        <v>45621108</v>
      </c>
    </row>
    <row r="648" spans="1:9" x14ac:dyDescent="0.25">
      <c r="A648" s="87">
        <v>108</v>
      </c>
      <c r="B648" s="79">
        <v>45622</v>
      </c>
      <c r="C648" s="80" t="s">
        <v>312</v>
      </c>
      <c r="D648" s="80" t="s">
        <v>333</v>
      </c>
      <c r="E648" s="80" t="s">
        <v>319</v>
      </c>
      <c r="F648" s="81" t="s">
        <v>334</v>
      </c>
      <c r="G648" s="88" t="s">
        <v>320</v>
      </c>
      <c r="H648" s="96">
        <f t="shared" si="21"/>
        <v>11</v>
      </c>
      <c r="I648">
        <f t="shared" si="22"/>
        <v>45622108</v>
      </c>
    </row>
    <row r="649" spans="1:9" x14ac:dyDescent="0.25">
      <c r="A649" s="89">
        <v>108</v>
      </c>
      <c r="B649" s="82">
        <v>45623</v>
      </c>
      <c r="C649" s="83" t="s">
        <v>313</v>
      </c>
      <c r="D649" s="83" t="s">
        <v>333</v>
      </c>
      <c r="E649" s="83" t="s">
        <v>319</v>
      </c>
      <c r="F649" s="84" t="s">
        <v>334</v>
      </c>
      <c r="G649" s="90" t="s">
        <v>320</v>
      </c>
      <c r="H649" s="96">
        <f t="shared" si="21"/>
        <v>11</v>
      </c>
      <c r="I649">
        <f t="shared" si="22"/>
        <v>45623108</v>
      </c>
    </row>
    <row r="650" spans="1:9" x14ac:dyDescent="0.25">
      <c r="A650" s="87">
        <v>108</v>
      </c>
      <c r="B650" s="79">
        <v>45624</v>
      </c>
      <c r="C650" s="80" t="s">
        <v>314</v>
      </c>
      <c r="D650" s="80" t="s">
        <v>333</v>
      </c>
      <c r="E650" s="80" t="s">
        <v>321</v>
      </c>
      <c r="F650" s="81" t="s">
        <v>334</v>
      </c>
      <c r="G650" s="88" t="s">
        <v>321</v>
      </c>
      <c r="H650" s="96" t="str">
        <f t="shared" si="21"/>
        <v/>
      </c>
      <c r="I650">
        <f t="shared" si="22"/>
        <v>45624108</v>
      </c>
    </row>
    <row r="651" spans="1:9" x14ac:dyDescent="0.25">
      <c r="A651" s="89">
        <v>108</v>
      </c>
      <c r="B651" s="82">
        <v>45625</v>
      </c>
      <c r="C651" s="83" t="s">
        <v>315</v>
      </c>
      <c r="D651" s="83" t="s">
        <v>333</v>
      </c>
      <c r="E651" s="83" t="s">
        <v>322</v>
      </c>
      <c r="F651" s="84" t="s">
        <v>334</v>
      </c>
      <c r="G651" s="90" t="s">
        <v>320</v>
      </c>
      <c r="H651" s="96">
        <f t="shared" si="21"/>
        <v>13</v>
      </c>
      <c r="I651">
        <f t="shared" si="22"/>
        <v>45625108</v>
      </c>
    </row>
    <row r="652" spans="1:9" x14ac:dyDescent="0.25">
      <c r="A652" s="87">
        <v>108</v>
      </c>
      <c r="B652" s="79">
        <v>45626</v>
      </c>
      <c r="C652" s="80" t="s">
        <v>316</v>
      </c>
      <c r="D652" s="80" t="s">
        <v>333</v>
      </c>
      <c r="E652" s="80" t="s">
        <v>323</v>
      </c>
      <c r="F652" s="81" t="s">
        <v>334</v>
      </c>
      <c r="G652" s="88" t="s">
        <v>320</v>
      </c>
      <c r="H652" s="96">
        <f t="shared" si="21"/>
        <v>12</v>
      </c>
      <c r="I652">
        <f t="shared" si="22"/>
        <v>45626108</v>
      </c>
    </row>
    <row r="653" spans="1:9" x14ac:dyDescent="0.25">
      <c r="A653" s="89">
        <v>108</v>
      </c>
      <c r="B653" s="82">
        <v>45627</v>
      </c>
      <c r="C653" s="83" t="s">
        <v>310</v>
      </c>
      <c r="D653" s="83" t="s">
        <v>333</v>
      </c>
      <c r="E653" s="83" t="s">
        <v>317</v>
      </c>
      <c r="F653" s="84" t="s">
        <v>334</v>
      </c>
      <c r="G653" s="90" t="s">
        <v>318</v>
      </c>
      <c r="H653" s="96">
        <f t="shared" si="21"/>
        <v>6</v>
      </c>
      <c r="I653">
        <f t="shared" si="22"/>
        <v>45627108</v>
      </c>
    </row>
    <row r="654" spans="1:9" x14ac:dyDescent="0.25">
      <c r="A654" s="87">
        <v>108</v>
      </c>
      <c r="B654" s="79">
        <v>45628</v>
      </c>
      <c r="C654" s="80" t="s">
        <v>311</v>
      </c>
      <c r="D654" s="80" t="s">
        <v>333</v>
      </c>
      <c r="E654" s="80" t="s">
        <v>319</v>
      </c>
      <c r="F654" s="81" t="s">
        <v>334</v>
      </c>
      <c r="G654" s="88" t="s">
        <v>320</v>
      </c>
      <c r="H654" s="96">
        <f t="shared" si="21"/>
        <v>11</v>
      </c>
      <c r="I654">
        <f t="shared" si="22"/>
        <v>45628108</v>
      </c>
    </row>
    <row r="655" spans="1:9" x14ac:dyDescent="0.25">
      <c r="A655" s="89">
        <v>108</v>
      </c>
      <c r="B655" s="82">
        <v>45629</v>
      </c>
      <c r="C655" s="83" t="s">
        <v>312</v>
      </c>
      <c r="D655" s="83" t="s">
        <v>333</v>
      </c>
      <c r="E655" s="83" t="s">
        <v>319</v>
      </c>
      <c r="F655" s="84" t="s">
        <v>334</v>
      </c>
      <c r="G655" s="90" t="s">
        <v>320</v>
      </c>
      <c r="H655" s="96">
        <f t="shared" si="21"/>
        <v>11</v>
      </c>
      <c r="I655">
        <f t="shared" si="22"/>
        <v>45629108</v>
      </c>
    </row>
    <row r="656" spans="1:9" x14ac:dyDescent="0.25">
      <c r="A656" s="87">
        <v>108</v>
      </c>
      <c r="B656" s="79">
        <v>45630</v>
      </c>
      <c r="C656" s="80" t="s">
        <v>313</v>
      </c>
      <c r="D656" s="80" t="s">
        <v>333</v>
      </c>
      <c r="E656" s="80" t="s">
        <v>319</v>
      </c>
      <c r="F656" s="81" t="s">
        <v>334</v>
      </c>
      <c r="G656" s="88" t="s">
        <v>320</v>
      </c>
      <c r="H656" s="96">
        <f t="shared" si="21"/>
        <v>11</v>
      </c>
      <c r="I656">
        <f t="shared" si="22"/>
        <v>45630108</v>
      </c>
    </row>
    <row r="657" spans="1:9" x14ac:dyDescent="0.25">
      <c r="A657" s="89">
        <v>108</v>
      </c>
      <c r="B657" s="82">
        <v>45631</v>
      </c>
      <c r="C657" s="83" t="s">
        <v>314</v>
      </c>
      <c r="D657" s="83" t="s">
        <v>333</v>
      </c>
      <c r="E657" s="83" t="s">
        <v>319</v>
      </c>
      <c r="F657" s="84" t="s">
        <v>334</v>
      </c>
      <c r="G657" s="90" t="s">
        <v>320</v>
      </c>
      <c r="H657" s="96">
        <f t="shared" si="21"/>
        <v>11</v>
      </c>
      <c r="I657">
        <f t="shared" si="22"/>
        <v>45631108</v>
      </c>
    </row>
    <row r="658" spans="1:9" x14ac:dyDescent="0.25">
      <c r="A658" s="87">
        <v>108</v>
      </c>
      <c r="B658" s="79">
        <v>45632</v>
      </c>
      <c r="C658" s="80" t="s">
        <v>315</v>
      </c>
      <c r="D658" s="80" t="s">
        <v>333</v>
      </c>
      <c r="E658" s="80" t="s">
        <v>319</v>
      </c>
      <c r="F658" s="81" t="s">
        <v>334</v>
      </c>
      <c r="G658" s="88" t="s">
        <v>320</v>
      </c>
      <c r="H658" s="96">
        <f t="shared" si="21"/>
        <v>11</v>
      </c>
      <c r="I658">
        <f t="shared" si="22"/>
        <v>45632108</v>
      </c>
    </row>
    <row r="659" spans="1:9" x14ac:dyDescent="0.25">
      <c r="A659" s="89">
        <v>108</v>
      </c>
      <c r="B659" s="82">
        <v>45633</v>
      </c>
      <c r="C659" s="83" t="s">
        <v>316</v>
      </c>
      <c r="D659" s="83" t="s">
        <v>333</v>
      </c>
      <c r="E659" s="83" t="s">
        <v>319</v>
      </c>
      <c r="F659" s="84" t="s">
        <v>334</v>
      </c>
      <c r="G659" s="90" t="s">
        <v>320</v>
      </c>
      <c r="H659" s="96">
        <f t="shared" si="21"/>
        <v>11</v>
      </c>
      <c r="I659">
        <f t="shared" si="22"/>
        <v>45633108</v>
      </c>
    </row>
    <row r="660" spans="1:9" x14ac:dyDescent="0.25">
      <c r="A660" s="87">
        <v>108</v>
      </c>
      <c r="B660" s="79">
        <v>45634</v>
      </c>
      <c r="C660" s="80" t="s">
        <v>310</v>
      </c>
      <c r="D660" s="80" t="s">
        <v>333</v>
      </c>
      <c r="E660" s="80" t="s">
        <v>317</v>
      </c>
      <c r="F660" s="81" t="s">
        <v>334</v>
      </c>
      <c r="G660" s="88" t="s">
        <v>318</v>
      </c>
      <c r="H660" s="96">
        <f t="shared" si="21"/>
        <v>6</v>
      </c>
      <c r="I660">
        <f t="shared" si="22"/>
        <v>45634108</v>
      </c>
    </row>
    <row r="661" spans="1:9" x14ac:dyDescent="0.25">
      <c r="A661" s="89">
        <v>108</v>
      </c>
      <c r="B661" s="82">
        <v>45635</v>
      </c>
      <c r="C661" s="83" t="s">
        <v>311</v>
      </c>
      <c r="D661" s="83" t="s">
        <v>333</v>
      </c>
      <c r="E661" s="83" t="s">
        <v>319</v>
      </c>
      <c r="F661" s="84" t="s">
        <v>334</v>
      </c>
      <c r="G661" s="90" t="s">
        <v>320</v>
      </c>
      <c r="H661" s="96">
        <f t="shared" si="21"/>
        <v>11</v>
      </c>
      <c r="I661">
        <f t="shared" si="22"/>
        <v>45635108</v>
      </c>
    </row>
    <row r="662" spans="1:9" x14ac:dyDescent="0.25">
      <c r="A662" s="87">
        <v>108</v>
      </c>
      <c r="B662" s="79">
        <v>45636</v>
      </c>
      <c r="C662" s="80" t="s">
        <v>312</v>
      </c>
      <c r="D662" s="80" t="s">
        <v>333</v>
      </c>
      <c r="E662" s="80" t="s">
        <v>319</v>
      </c>
      <c r="F662" s="81" t="s">
        <v>334</v>
      </c>
      <c r="G662" s="88" t="s">
        <v>320</v>
      </c>
      <c r="H662" s="96">
        <f t="shared" si="21"/>
        <v>11</v>
      </c>
      <c r="I662">
        <f t="shared" si="22"/>
        <v>45636108</v>
      </c>
    </row>
    <row r="663" spans="1:9" x14ac:dyDescent="0.25">
      <c r="A663" s="89">
        <v>108</v>
      </c>
      <c r="B663" s="82">
        <v>45637</v>
      </c>
      <c r="C663" s="83" t="s">
        <v>313</v>
      </c>
      <c r="D663" s="83" t="s">
        <v>333</v>
      </c>
      <c r="E663" s="83" t="s">
        <v>319</v>
      </c>
      <c r="F663" s="84" t="s">
        <v>334</v>
      </c>
      <c r="G663" s="90" t="s">
        <v>320</v>
      </c>
      <c r="H663" s="96">
        <f t="shared" si="21"/>
        <v>11</v>
      </c>
      <c r="I663">
        <f t="shared" si="22"/>
        <v>45637108</v>
      </c>
    </row>
    <row r="664" spans="1:9" x14ac:dyDescent="0.25">
      <c r="A664" s="87">
        <v>108</v>
      </c>
      <c r="B664" s="79">
        <v>45638</v>
      </c>
      <c r="C664" s="80" t="s">
        <v>314</v>
      </c>
      <c r="D664" s="80" t="s">
        <v>333</v>
      </c>
      <c r="E664" s="80" t="s">
        <v>319</v>
      </c>
      <c r="F664" s="81" t="s">
        <v>334</v>
      </c>
      <c r="G664" s="88" t="s">
        <v>320</v>
      </c>
      <c r="H664" s="96">
        <f t="shared" si="21"/>
        <v>11</v>
      </c>
      <c r="I664">
        <f t="shared" si="22"/>
        <v>45638108</v>
      </c>
    </row>
    <row r="665" spans="1:9" x14ac:dyDescent="0.25">
      <c r="A665" s="89">
        <v>108</v>
      </c>
      <c r="B665" s="82">
        <v>45639</v>
      </c>
      <c r="C665" s="83" t="s">
        <v>315</v>
      </c>
      <c r="D665" s="83" t="s">
        <v>333</v>
      </c>
      <c r="E665" s="83" t="s">
        <v>319</v>
      </c>
      <c r="F665" s="84" t="s">
        <v>334</v>
      </c>
      <c r="G665" s="90" t="s">
        <v>320</v>
      </c>
      <c r="H665" s="96">
        <f t="shared" si="21"/>
        <v>11</v>
      </c>
      <c r="I665">
        <f t="shared" si="22"/>
        <v>45639108</v>
      </c>
    </row>
    <row r="666" spans="1:9" x14ac:dyDescent="0.25">
      <c r="A666" s="87">
        <v>108</v>
      </c>
      <c r="B666" s="79">
        <v>45640</v>
      </c>
      <c r="C666" s="80" t="s">
        <v>316</v>
      </c>
      <c r="D666" s="80" t="s">
        <v>333</v>
      </c>
      <c r="E666" s="80" t="s">
        <v>323</v>
      </c>
      <c r="F666" s="81" t="s">
        <v>334</v>
      </c>
      <c r="G666" s="88" t="s">
        <v>320</v>
      </c>
      <c r="H666" s="96">
        <f t="shared" si="21"/>
        <v>12</v>
      </c>
      <c r="I666">
        <f t="shared" si="22"/>
        <v>45640108</v>
      </c>
    </row>
    <row r="667" spans="1:9" x14ac:dyDescent="0.25">
      <c r="A667" s="89">
        <v>108</v>
      </c>
      <c r="B667" s="82">
        <v>45641</v>
      </c>
      <c r="C667" s="83" t="s">
        <v>310</v>
      </c>
      <c r="D667" s="83" t="s">
        <v>333</v>
      </c>
      <c r="E667" s="83" t="s">
        <v>319</v>
      </c>
      <c r="F667" s="84" t="s">
        <v>334</v>
      </c>
      <c r="G667" s="90" t="s">
        <v>327</v>
      </c>
      <c r="H667" s="96">
        <f t="shared" si="21"/>
        <v>9</v>
      </c>
      <c r="I667">
        <f t="shared" si="22"/>
        <v>45641108</v>
      </c>
    </row>
    <row r="668" spans="1:9" x14ac:dyDescent="0.25">
      <c r="A668" s="87">
        <v>108</v>
      </c>
      <c r="B668" s="79">
        <v>45642</v>
      </c>
      <c r="C668" s="80" t="s">
        <v>311</v>
      </c>
      <c r="D668" s="80" t="s">
        <v>333</v>
      </c>
      <c r="E668" s="80" t="s">
        <v>319</v>
      </c>
      <c r="F668" s="81" t="s">
        <v>334</v>
      </c>
      <c r="G668" s="88" t="s">
        <v>320</v>
      </c>
      <c r="H668" s="96">
        <f t="shared" si="21"/>
        <v>11</v>
      </c>
      <c r="I668">
        <f t="shared" si="22"/>
        <v>45642108</v>
      </c>
    </row>
    <row r="669" spans="1:9" x14ac:dyDescent="0.25">
      <c r="A669" s="89">
        <v>108</v>
      </c>
      <c r="B669" s="82">
        <v>45643</v>
      </c>
      <c r="C669" s="83" t="s">
        <v>312</v>
      </c>
      <c r="D669" s="83" t="s">
        <v>333</v>
      </c>
      <c r="E669" s="83" t="s">
        <v>319</v>
      </c>
      <c r="F669" s="84" t="s">
        <v>334</v>
      </c>
      <c r="G669" s="90" t="s">
        <v>320</v>
      </c>
      <c r="H669" s="96">
        <f t="shared" si="21"/>
        <v>11</v>
      </c>
      <c r="I669">
        <f t="shared" si="22"/>
        <v>45643108</v>
      </c>
    </row>
    <row r="670" spans="1:9" x14ac:dyDescent="0.25">
      <c r="A670" s="87">
        <v>108</v>
      </c>
      <c r="B670" s="79">
        <v>45644</v>
      </c>
      <c r="C670" s="80" t="s">
        <v>313</v>
      </c>
      <c r="D670" s="80" t="s">
        <v>333</v>
      </c>
      <c r="E670" s="80" t="s">
        <v>319</v>
      </c>
      <c r="F670" s="81" t="s">
        <v>334</v>
      </c>
      <c r="G670" s="88" t="s">
        <v>320</v>
      </c>
      <c r="H670" s="96">
        <f t="shared" si="21"/>
        <v>11</v>
      </c>
      <c r="I670">
        <f t="shared" si="22"/>
        <v>45644108</v>
      </c>
    </row>
    <row r="671" spans="1:9" x14ac:dyDescent="0.25">
      <c r="A671" s="89">
        <v>108</v>
      </c>
      <c r="B671" s="82">
        <v>45645</v>
      </c>
      <c r="C671" s="83" t="s">
        <v>314</v>
      </c>
      <c r="D671" s="83" t="s">
        <v>333</v>
      </c>
      <c r="E671" s="83" t="s">
        <v>319</v>
      </c>
      <c r="F671" s="84" t="s">
        <v>334</v>
      </c>
      <c r="G671" s="90" t="s">
        <v>320</v>
      </c>
      <c r="H671" s="96">
        <f t="shared" si="21"/>
        <v>11</v>
      </c>
      <c r="I671">
        <f t="shared" si="22"/>
        <v>45645108</v>
      </c>
    </row>
    <row r="672" spans="1:9" x14ac:dyDescent="0.25">
      <c r="A672" s="87">
        <v>108</v>
      </c>
      <c r="B672" s="79">
        <v>45646</v>
      </c>
      <c r="C672" s="80" t="s">
        <v>315</v>
      </c>
      <c r="D672" s="80" t="s">
        <v>333</v>
      </c>
      <c r="E672" s="80" t="s">
        <v>319</v>
      </c>
      <c r="F672" s="81" t="s">
        <v>334</v>
      </c>
      <c r="G672" s="88" t="s">
        <v>320</v>
      </c>
      <c r="H672" s="96">
        <f t="shared" si="21"/>
        <v>11</v>
      </c>
      <c r="I672">
        <f t="shared" si="22"/>
        <v>45646108</v>
      </c>
    </row>
    <row r="673" spans="1:9" x14ac:dyDescent="0.25">
      <c r="A673" s="89">
        <v>108</v>
      </c>
      <c r="B673" s="82">
        <v>45647</v>
      </c>
      <c r="C673" s="83" t="s">
        <v>316</v>
      </c>
      <c r="D673" s="83" t="s">
        <v>333</v>
      </c>
      <c r="E673" s="83" t="s">
        <v>323</v>
      </c>
      <c r="F673" s="84" t="s">
        <v>334</v>
      </c>
      <c r="G673" s="90" t="s">
        <v>330</v>
      </c>
      <c r="H673" s="96">
        <f t="shared" si="21"/>
        <v>13</v>
      </c>
      <c r="I673">
        <f t="shared" si="22"/>
        <v>45647108</v>
      </c>
    </row>
    <row r="674" spans="1:9" x14ac:dyDescent="0.25">
      <c r="A674" s="87">
        <v>108</v>
      </c>
      <c r="B674" s="79">
        <v>45648</v>
      </c>
      <c r="C674" s="80" t="s">
        <v>310</v>
      </c>
      <c r="D674" s="80" t="s">
        <v>333</v>
      </c>
      <c r="E674" s="80" t="s">
        <v>323</v>
      </c>
      <c r="F674" s="81" t="s">
        <v>334</v>
      </c>
      <c r="G674" s="88" t="s">
        <v>325</v>
      </c>
      <c r="H674" s="96">
        <f t="shared" si="21"/>
        <v>11</v>
      </c>
      <c r="I674">
        <f t="shared" si="22"/>
        <v>45648108</v>
      </c>
    </row>
    <row r="675" spans="1:9" x14ac:dyDescent="0.25">
      <c r="A675" s="89">
        <v>108</v>
      </c>
      <c r="B675" s="82">
        <v>45649</v>
      </c>
      <c r="C675" s="83" t="s">
        <v>311</v>
      </c>
      <c r="D675" s="83" t="s">
        <v>333</v>
      </c>
      <c r="E675" s="83" t="s">
        <v>323</v>
      </c>
      <c r="F675" s="84" t="s">
        <v>334</v>
      </c>
      <c r="G675" s="90" t="s">
        <v>330</v>
      </c>
      <c r="H675" s="96">
        <f t="shared" si="21"/>
        <v>13</v>
      </c>
      <c r="I675">
        <f t="shared" si="22"/>
        <v>45649108</v>
      </c>
    </row>
    <row r="676" spans="1:9" x14ac:dyDescent="0.25">
      <c r="A676" s="87">
        <v>108</v>
      </c>
      <c r="B676" s="79">
        <v>45650</v>
      </c>
      <c r="C676" s="80" t="s">
        <v>312</v>
      </c>
      <c r="D676" s="80" t="s">
        <v>333</v>
      </c>
      <c r="E676" s="80" t="s">
        <v>323</v>
      </c>
      <c r="F676" s="81" t="s">
        <v>334</v>
      </c>
      <c r="G676" s="88" t="s">
        <v>318</v>
      </c>
      <c r="H676" s="96">
        <f t="shared" si="21"/>
        <v>9</v>
      </c>
      <c r="I676">
        <f t="shared" si="22"/>
        <v>45650108</v>
      </c>
    </row>
    <row r="677" spans="1:9" x14ac:dyDescent="0.25">
      <c r="A677" s="89">
        <v>108</v>
      </c>
      <c r="B677" s="82">
        <v>45651</v>
      </c>
      <c r="C677" s="83" t="s">
        <v>313</v>
      </c>
      <c r="D677" s="83" t="s">
        <v>333</v>
      </c>
      <c r="E677" s="83" t="s">
        <v>321</v>
      </c>
      <c r="F677" s="84" t="s">
        <v>334</v>
      </c>
      <c r="G677" s="90" t="s">
        <v>321</v>
      </c>
      <c r="H677" s="96" t="str">
        <f t="shared" si="21"/>
        <v/>
      </c>
      <c r="I677">
        <f t="shared" si="22"/>
        <v>45651108</v>
      </c>
    </row>
    <row r="678" spans="1:9" x14ac:dyDescent="0.25">
      <c r="A678" s="87">
        <v>108</v>
      </c>
      <c r="B678" s="79">
        <v>45652</v>
      </c>
      <c r="C678" s="80" t="s">
        <v>314</v>
      </c>
      <c r="D678" s="80" t="s">
        <v>333</v>
      </c>
      <c r="E678" s="80" t="s">
        <v>323</v>
      </c>
      <c r="F678" s="81" t="s">
        <v>334</v>
      </c>
      <c r="G678" s="88" t="s">
        <v>320</v>
      </c>
      <c r="H678" s="96">
        <f t="shared" si="21"/>
        <v>12</v>
      </c>
      <c r="I678">
        <f t="shared" si="22"/>
        <v>45652108</v>
      </c>
    </row>
    <row r="679" spans="1:9" x14ac:dyDescent="0.25">
      <c r="A679" s="89">
        <v>108</v>
      </c>
      <c r="B679" s="82">
        <v>45653</v>
      </c>
      <c r="C679" s="83" t="s">
        <v>315</v>
      </c>
      <c r="D679" s="83" t="s">
        <v>333</v>
      </c>
      <c r="E679" s="83" t="s">
        <v>319</v>
      </c>
      <c r="F679" s="84" t="s">
        <v>334</v>
      </c>
      <c r="G679" s="90" t="s">
        <v>320</v>
      </c>
      <c r="H679" s="96">
        <f t="shared" si="21"/>
        <v>11</v>
      </c>
      <c r="I679">
        <f t="shared" si="22"/>
        <v>45653108</v>
      </c>
    </row>
    <row r="680" spans="1:9" x14ac:dyDescent="0.25">
      <c r="A680" s="87">
        <v>108</v>
      </c>
      <c r="B680" s="79">
        <v>45654</v>
      </c>
      <c r="C680" s="80" t="s">
        <v>316</v>
      </c>
      <c r="D680" s="80" t="s">
        <v>333</v>
      </c>
      <c r="E680" s="80" t="s">
        <v>319</v>
      </c>
      <c r="F680" s="81" t="s">
        <v>334</v>
      </c>
      <c r="G680" s="88" t="s">
        <v>320</v>
      </c>
      <c r="H680" s="96">
        <f t="shared" si="21"/>
        <v>11</v>
      </c>
      <c r="I680">
        <f t="shared" si="22"/>
        <v>45654108</v>
      </c>
    </row>
    <row r="681" spans="1:9" x14ac:dyDescent="0.25">
      <c r="A681" s="89">
        <v>108</v>
      </c>
      <c r="B681" s="82">
        <v>45655</v>
      </c>
      <c r="C681" s="83" t="s">
        <v>310</v>
      </c>
      <c r="D681" s="83" t="s">
        <v>333</v>
      </c>
      <c r="E681" s="83" t="s">
        <v>317</v>
      </c>
      <c r="F681" s="84" t="s">
        <v>334</v>
      </c>
      <c r="G681" s="90" t="s">
        <v>318</v>
      </c>
      <c r="H681" s="96">
        <f t="shared" si="21"/>
        <v>6</v>
      </c>
      <c r="I681">
        <f t="shared" si="22"/>
        <v>45655108</v>
      </c>
    </row>
    <row r="682" spans="1:9" x14ac:dyDescent="0.25">
      <c r="A682" s="87">
        <v>108</v>
      </c>
      <c r="B682" s="79">
        <v>45656</v>
      </c>
      <c r="C682" s="80" t="s">
        <v>311</v>
      </c>
      <c r="D682" s="80" t="s">
        <v>333</v>
      </c>
      <c r="E682" s="80" t="s">
        <v>319</v>
      </c>
      <c r="F682" s="81" t="s">
        <v>334</v>
      </c>
      <c r="G682" s="88" t="s">
        <v>320</v>
      </c>
      <c r="H682" s="96">
        <f t="shared" si="21"/>
        <v>11</v>
      </c>
      <c r="I682">
        <f t="shared" si="22"/>
        <v>45656108</v>
      </c>
    </row>
    <row r="683" spans="1:9" x14ac:dyDescent="0.25">
      <c r="A683" s="89">
        <v>108</v>
      </c>
      <c r="B683" s="82">
        <v>45657</v>
      </c>
      <c r="C683" s="83" t="s">
        <v>312</v>
      </c>
      <c r="D683" s="83" t="s">
        <v>333</v>
      </c>
      <c r="E683" s="83" t="s">
        <v>319</v>
      </c>
      <c r="F683" s="84" t="s">
        <v>334</v>
      </c>
      <c r="G683" s="90" t="s">
        <v>318</v>
      </c>
      <c r="H683" s="96">
        <f t="shared" si="21"/>
        <v>8</v>
      </c>
      <c r="I683">
        <f t="shared" si="22"/>
        <v>45657108</v>
      </c>
    </row>
    <row r="684" spans="1:9" x14ac:dyDescent="0.25">
      <c r="A684" s="87">
        <v>108</v>
      </c>
      <c r="B684" s="79">
        <v>45658</v>
      </c>
      <c r="C684" s="80" t="s">
        <v>313</v>
      </c>
      <c r="D684" s="80" t="s">
        <v>333</v>
      </c>
      <c r="E684" s="80" t="s">
        <v>319</v>
      </c>
      <c r="F684" s="81" t="s">
        <v>334</v>
      </c>
      <c r="G684" s="88" t="s">
        <v>320</v>
      </c>
      <c r="H684" s="96">
        <f t="shared" si="21"/>
        <v>11</v>
      </c>
      <c r="I684">
        <f t="shared" si="22"/>
        <v>45658108</v>
      </c>
    </row>
    <row r="685" spans="1:9" x14ac:dyDescent="0.25">
      <c r="A685" s="89">
        <v>108</v>
      </c>
      <c r="B685" s="82">
        <v>45659</v>
      </c>
      <c r="C685" s="83" t="s">
        <v>314</v>
      </c>
      <c r="D685" s="83" t="s">
        <v>333</v>
      </c>
      <c r="E685" s="83" t="s">
        <v>319</v>
      </c>
      <c r="F685" s="84" t="s">
        <v>334</v>
      </c>
      <c r="G685" s="90" t="s">
        <v>320</v>
      </c>
      <c r="H685" s="96">
        <f t="shared" si="21"/>
        <v>11</v>
      </c>
      <c r="I685">
        <f t="shared" si="22"/>
        <v>45659108</v>
      </c>
    </row>
    <row r="686" spans="1:9" x14ac:dyDescent="0.25">
      <c r="A686" s="87">
        <v>108</v>
      </c>
      <c r="B686" s="79">
        <v>45660</v>
      </c>
      <c r="C686" s="80" t="s">
        <v>315</v>
      </c>
      <c r="D686" s="80" t="s">
        <v>333</v>
      </c>
      <c r="E686" s="80" t="s">
        <v>319</v>
      </c>
      <c r="F686" s="81" t="s">
        <v>334</v>
      </c>
      <c r="G686" s="88" t="s">
        <v>320</v>
      </c>
      <c r="H686" s="96">
        <f t="shared" si="21"/>
        <v>11</v>
      </c>
      <c r="I686">
        <f t="shared" si="22"/>
        <v>45660108</v>
      </c>
    </row>
    <row r="687" spans="1:9" x14ac:dyDescent="0.25">
      <c r="A687" s="89">
        <v>108</v>
      </c>
      <c r="B687" s="82">
        <v>45661</v>
      </c>
      <c r="C687" s="83" t="s">
        <v>316</v>
      </c>
      <c r="D687" s="83" t="s">
        <v>333</v>
      </c>
      <c r="E687" s="83" t="s">
        <v>319</v>
      </c>
      <c r="F687" s="84" t="s">
        <v>334</v>
      </c>
      <c r="G687" s="90" t="s">
        <v>320</v>
      </c>
      <c r="H687" s="96">
        <f t="shared" si="21"/>
        <v>11</v>
      </c>
      <c r="I687">
        <f t="shared" si="22"/>
        <v>45661108</v>
      </c>
    </row>
    <row r="688" spans="1:9" x14ac:dyDescent="0.25">
      <c r="A688" s="87">
        <v>7</v>
      </c>
      <c r="B688" s="79">
        <v>45613</v>
      </c>
      <c r="C688" s="80" t="s">
        <v>310</v>
      </c>
      <c r="D688" s="80" t="s">
        <v>333</v>
      </c>
      <c r="E688" s="80" t="s">
        <v>317</v>
      </c>
      <c r="F688" s="81" t="s">
        <v>334</v>
      </c>
      <c r="G688" s="88" t="s">
        <v>318</v>
      </c>
      <c r="H688" s="96">
        <f t="shared" si="21"/>
        <v>6</v>
      </c>
      <c r="I688">
        <f t="shared" si="22"/>
        <v>456137</v>
      </c>
    </row>
    <row r="689" spans="1:9" x14ac:dyDescent="0.25">
      <c r="A689" s="89">
        <v>7</v>
      </c>
      <c r="B689" s="82">
        <v>45614</v>
      </c>
      <c r="C689" s="83" t="s">
        <v>311</v>
      </c>
      <c r="D689" s="83" t="s">
        <v>333</v>
      </c>
      <c r="E689" s="83" t="s">
        <v>324</v>
      </c>
      <c r="F689" s="84" t="s">
        <v>334</v>
      </c>
      <c r="G689" s="90" t="s">
        <v>327</v>
      </c>
      <c r="H689" s="96">
        <f t="shared" si="21"/>
        <v>8</v>
      </c>
      <c r="I689">
        <f t="shared" si="22"/>
        <v>456147</v>
      </c>
    </row>
    <row r="690" spans="1:9" x14ac:dyDescent="0.25">
      <c r="A690" s="87">
        <v>7</v>
      </c>
      <c r="B690" s="79">
        <v>45615</v>
      </c>
      <c r="C690" s="80" t="s">
        <v>312</v>
      </c>
      <c r="D690" s="80" t="s">
        <v>333</v>
      </c>
      <c r="E690" s="80" t="s">
        <v>324</v>
      </c>
      <c r="F690" s="81" t="s">
        <v>334</v>
      </c>
      <c r="G690" s="88" t="s">
        <v>327</v>
      </c>
      <c r="H690" s="96">
        <f t="shared" si="21"/>
        <v>8</v>
      </c>
      <c r="I690">
        <f t="shared" si="22"/>
        <v>456157</v>
      </c>
    </row>
    <row r="691" spans="1:9" x14ac:dyDescent="0.25">
      <c r="A691" s="89">
        <v>7</v>
      </c>
      <c r="B691" s="82">
        <v>45616</v>
      </c>
      <c r="C691" s="83" t="s">
        <v>313</v>
      </c>
      <c r="D691" s="83" t="s">
        <v>333</v>
      </c>
      <c r="E691" s="83" t="s">
        <v>324</v>
      </c>
      <c r="F691" s="84" t="s">
        <v>334</v>
      </c>
      <c r="G691" s="90" t="s">
        <v>327</v>
      </c>
      <c r="H691" s="96">
        <f t="shared" si="21"/>
        <v>8</v>
      </c>
      <c r="I691">
        <f t="shared" si="22"/>
        <v>456167</v>
      </c>
    </row>
    <row r="692" spans="1:9" x14ac:dyDescent="0.25">
      <c r="A692" s="87">
        <v>7</v>
      </c>
      <c r="B692" s="79">
        <v>45617</v>
      </c>
      <c r="C692" s="80" t="s">
        <v>314</v>
      </c>
      <c r="D692" s="80" t="s">
        <v>333</v>
      </c>
      <c r="E692" s="80" t="s">
        <v>324</v>
      </c>
      <c r="F692" s="81" t="s">
        <v>334</v>
      </c>
      <c r="G692" s="88" t="s">
        <v>327</v>
      </c>
      <c r="H692" s="96">
        <f t="shared" si="21"/>
        <v>8</v>
      </c>
      <c r="I692">
        <f t="shared" si="22"/>
        <v>456177</v>
      </c>
    </row>
    <row r="693" spans="1:9" x14ac:dyDescent="0.25">
      <c r="A693" s="89">
        <v>7</v>
      </c>
      <c r="B693" s="82">
        <v>45618</v>
      </c>
      <c r="C693" s="83" t="s">
        <v>315</v>
      </c>
      <c r="D693" s="83" t="s">
        <v>333</v>
      </c>
      <c r="E693" s="83" t="s">
        <v>324</v>
      </c>
      <c r="F693" s="84" t="s">
        <v>334</v>
      </c>
      <c r="G693" s="90" t="s">
        <v>320</v>
      </c>
      <c r="H693" s="96">
        <f t="shared" si="21"/>
        <v>10</v>
      </c>
      <c r="I693">
        <f t="shared" si="22"/>
        <v>456187</v>
      </c>
    </row>
    <row r="694" spans="1:9" x14ac:dyDescent="0.25">
      <c r="A694" s="87">
        <v>7</v>
      </c>
      <c r="B694" s="79">
        <v>45619</v>
      </c>
      <c r="C694" s="80" t="s">
        <v>316</v>
      </c>
      <c r="D694" s="80" t="s">
        <v>333</v>
      </c>
      <c r="E694" s="80" t="s">
        <v>324</v>
      </c>
      <c r="F694" s="81" t="s">
        <v>334</v>
      </c>
      <c r="G694" s="88" t="s">
        <v>320</v>
      </c>
      <c r="H694" s="96">
        <f t="shared" si="21"/>
        <v>10</v>
      </c>
      <c r="I694">
        <f t="shared" si="22"/>
        <v>456197</v>
      </c>
    </row>
    <row r="695" spans="1:9" x14ac:dyDescent="0.25">
      <c r="A695" s="89">
        <v>7</v>
      </c>
      <c r="B695" s="82">
        <v>45620</v>
      </c>
      <c r="C695" s="83" t="s">
        <v>310</v>
      </c>
      <c r="D695" s="83" t="s">
        <v>333</v>
      </c>
      <c r="E695" s="83" t="s">
        <v>317</v>
      </c>
      <c r="F695" s="84" t="s">
        <v>334</v>
      </c>
      <c r="G695" s="90" t="s">
        <v>318</v>
      </c>
      <c r="H695" s="96">
        <f t="shared" si="21"/>
        <v>6</v>
      </c>
      <c r="I695">
        <f t="shared" si="22"/>
        <v>456207</v>
      </c>
    </row>
    <row r="696" spans="1:9" x14ac:dyDescent="0.25">
      <c r="A696" s="87">
        <v>7</v>
      </c>
      <c r="B696" s="79">
        <v>45621</v>
      </c>
      <c r="C696" s="80" t="s">
        <v>311</v>
      </c>
      <c r="D696" s="80" t="s">
        <v>333</v>
      </c>
      <c r="E696" s="80" t="s">
        <v>324</v>
      </c>
      <c r="F696" s="81" t="s">
        <v>334</v>
      </c>
      <c r="G696" s="88" t="s">
        <v>327</v>
      </c>
      <c r="H696" s="96">
        <f t="shared" si="21"/>
        <v>8</v>
      </c>
      <c r="I696">
        <f t="shared" si="22"/>
        <v>456217</v>
      </c>
    </row>
    <row r="697" spans="1:9" x14ac:dyDescent="0.25">
      <c r="A697" s="89">
        <v>7</v>
      </c>
      <c r="B697" s="82">
        <v>45622</v>
      </c>
      <c r="C697" s="83" t="s">
        <v>312</v>
      </c>
      <c r="D697" s="83" t="s">
        <v>333</v>
      </c>
      <c r="E697" s="83" t="s">
        <v>324</v>
      </c>
      <c r="F697" s="84" t="s">
        <v>334</v>
      </c>
      <c r="G697" s="90" t="s">
        <v>327</v>
      </c>
      <c r="H697" s="96">
        <f t="shared" si="21"/>
        <v>8</v>
      </c>
      <c r="I697">
        <f t="shared" si="22"/>
        <v>456227</v>
      </c>
    </row>
    <row r="698" spans="1:9" x14ac:dyDescent="0.25">
      <c r="A698" s="87">
        <v>7</v>
      </c>
      <c r="B698" s="79">
        <v>45623</v>
      </c>
      <c r="C698" s="80" t="s">
        <v>313</v>
      </c>
      <c r="D698" s="80" t="s">
        <v>333</v>
      </c>
      <c r="E698" s="80" t="s">
        <v>324</v>
      </c>
      <c r="F698" s="81" t="s">
        <v>334</v>
      </c>
      <c r="G698" s="88" t="s">
        <v>327</v>
      </c>
      <c r="H698" s="96">
        <f t="shared" si="21"/>
        <v>8</v>
      </c>
      <c r="I698">
        <f t="shared" si="22"/>
        <v>456237</v>
      </c>
    </row>
    <row r="699" spans="1:9" x14ac:dyDescent="0.25">
      <c r="A699" s="89">
        <v>7</v>
      </c>
      <c r="B699" s="82">
        <v>45624</v>
      </c>
      <c r="C699" s="83" t="s">
        <v>314</v>
      </c>
      <c r="D699" s="83" t="s">
        <v>333</v>
      </c>
      <c r="E699" s="83" t="s">
        <v>321</v>
      </c>
      <c r="F699" s="84" t="s">
        <v>334</v>
      </c>
      <c r="G699" s="90" t="s">
        <v>321</v>
      </c>
      <c r="H699" s="96" t="str">
        <f t="shared" si="21"/>
        <v/>
      </c>
      <c r="I699">
        <f t="shared" si="22"/>
        <v>456247</v>
      </c>
    </row>
    <row r="700" spans="1:9" x14ac:dyDescent="0.25">
      <c r="A700" s="87">
        <v>7</v>
      </c>
      <c r="B700" s="79">
        <v>45625</v>
      </c>
      <c r="C700" s="80" t="s">
        <v>315</v>
      </c>
      <c r="D700" s="80" t="s">
        <v>333</v>
      </c>
      <c r="E700" s="80" t="s">
        <v>323</v>
      </c>
      <c r="F700" s="81" t="s">
        <v>334</v>
      </c>
      <c r="G700" s="88" t="s">
        <v>320</v>
      </c>
      <c r="H700" s="96">
        <f t="shared" si="21"/>
        <v>12</v>
      </c>
      <c r="I700">
        <f t="shared" si="22"/>
        <v>456257</v>
      </c>
    </row>
    <row r="701" spans="1:9" x14ac:dyDescent="0.25">
      <c r="A701" s="89">
        <v>7</v>
      </c>
      <c r="B701" s="82">
        <v>45626</v>
      </c>
      <c r="C701" s="83" t="s">
        <v>316</v>
      </c>
      <c r="D701" s="83" t="s">
        <v>333</v>
      </c>
      <c r="E701" s="83" t="s">
        <v>324</v>
      </c>
      <c r="F701" s="84" t="s">
        <v>334</v>
      </c>
      <c r="G701" s="90" t="s">
        <v>320</v>
      </c>
      <c r="H701" s="96">
        <f t="shared" si="21"/>
        <v>10</v>
      </c>
      <c r="I701">
        <f t="shared" si="22"/>
        <v>456267</v>
      </c>
    </row>
    <row r="702" spans="1:9" x14ac:dyDescent="0.25">
      <c r="A702" s="87">
        <v>7</v>
      </c>
      <c r="B702" s="79">
        <v>45627</v>
      </c>
      <c r="C702" s="80" t="s">
        <v>310</v>
      </c>
      <c r="D702" s="80" t="s">
        <v>333</v>
      </c>
      <c r="E702" s="80" t="s">
        <v>317</v>
      </c>
      <c r="F702" s="81" t="s">
        <v>334</v>
      </c>
      <c r="G702" s="88" t="s">
        <v>318</v>
      </c>
      <c r="H702" s="96">
        <f t="shared" si="21"/>
        <v>6</v>
      </c>
      <c r="I702">
        <f t="shared" si="22"/>
        <v>456277</v>
      </c>
    </row>
    <row r="703" spans="1:9" x14ac:dyDescent="0.25">
      <c r="A703" s="89">
        <v>7</v>
      </c>
      <c r="B703" s="82">
        <v>45628</v>
      </c>
      <c r="C703" s="83" t="s">
        <v>311</v>
      </c>
      <c r="D703" s="83" t="s">
        <v>333</v>
      </c>
      <c r="E703" s="83" t="s">
        <v>324</v>
      </c>
      <c r="F703" s="84" t="s">
        <v>334</v>
      </c>
      <c r="G703" s="90" t="s">
        <v>327</v>
      </c>
      <c r="H703" s="96">
        <f t="shared" si="21"/>
        <v>8</v>
      </c>
      <c r="I703">
        <f t="shared" si="22"/>
        <v>456287</v>
      </c>
    </row>
    <row r="704" spans="1:9" x14ac:dyDescent="0.25">
      <c r="A704" s="87">
        <v>7</v>
      </c>
      <c r="B704" s="79">
        <v>45629</v>
      </c>
      <c r="C704" s="80" t="s">
        <v>312</v>
      </c>
      <c r="D704" s="80" t="s">
        <v>333</v>
      </c>
      <c r="E704" s="80" t="s">
        <v>324</v>
      </c>
      <c r="F704" s="81" t="s">
        <v>334</v>
      </c>
      <c r="G704" s="88" t="s">
        <v>327</v>
      </c>
      <c r="H704" s="96">
        <f t="shared" si="21"/>
        <v>8</v>
      </c>
      <c r="I704">
        <f t="shared" si="22"/>
        <v>456297</v>
      </c>
    </row>
    <row r="705" spans="1:9" x14ac:dyDescent="0.25">
      <c r="A705" s="89">
        <v>7</v>
      </c>
      <c r="B705" s="82">
        <v>45630</v>
      </c>
      <c r="C705" s="83" t="s">
        <v>313</v>
      </c>
      <c r="D705" s="83" t="s">
        <v>333</v>
      </c>
      <c r="E705" s="83" t="s">
        <v>324</v>
      </c>
      <c r="F705" s="84" t="s">
        <v>334</v>
      </c>
      <c r="G705" s="90" t="s">
        <v>327</v>
      </c>
      <c r="H705" s="96">
        <f t="shared" si="21"/>
        <v>8</v>
      </c>
      <c r="I705">
        <f t="shared" si="22"/>
        <v>456307</v>
      </c>
    </row>
    <row r="706" spans="1:9" x14ac:dyDescent="0.25">
      <c r="A706" s="87">
        <v>7</v>
      </c>
      <c r="B706" s="79">
        <v>45631</v>
      </c>
      <c r="C706" s="80" t="s">
        <v>314</v>
      </c>
      <c r="D706" s="80" t="s">
        <v>333</v>
      </c>
      <c r="E706" s="80" t="s">
        <v>324</v>
      </c>
      <c r="F706" s="81" t="s">
        <v>334</v>
      </c>
      <c r="G706" s="88" t="s">
        <v>327</v>
      </c>
      <c r="H706" s="96">
        <f t="shared" si="21"/>
        <v>8</v>
      </c>
      <c r="I706">
        <f t="shared" si="22"/>
        <v>456317</v>
      </c>
    </row>
    <row r="707" spans="1:9" x14ac:dyDescent="0.25">
      <c r="A707" s="89">
        <v>7</v>
      </c>
      <c r="B707" s="82">
        <v>45632</v>
      </c>
      <c r="C707" s="83" t="s">
        <v>315</v>
      </c>
      <c r="D707" s="83" t="s">
        <v>333</v>
      </c>
      <c r="E707" s="83" t="s">
        <v>319</v>
      </c>
      <c r="F707" s="84" t="s">
        <v>334</v>
      </c>
      <c r="G707" s="90" t="s">
        <v>320</v>
      </c>
      <c r="H707" s="96">
        <f t="shared" ref="H707:H770" si="23">IF(ISERROR(INT((G707-E707)*24)),"",(INT((G707-E707)*24)))</f>
        <v>11</v>
      </c>
      <c r="I707">
        <f t="shared" ref="I707:I770" si="24">VALUE(CONCATENATE(B707,A707))</f>
        <v>456327</v>
      </c>
    </row>
    <row r="708" spans="1:9" x14ac:dyDescent="0.25">
      <c r="A708" s="87">
        <v>7</v>
      </c>
      <c r="B708" s="79">
        <v>45633</v>
      </c>
      <c r="C708" s="80" t="s">
        <v>316</v>
      </c>
      <c r="D708" s="80" t="s">
        <v>333</v>
      </c>
      <c r="E708" s="80" t="s">
        <v>319</v>
      </c>
      <c r="F708" s="81" t="s">
        <v>334</v>
      </c>
      <c r="G708" s="88" t="s">
        <v>320</v>
      </c>
      <c r="H708" s="96">
        <f t="shared" si="23"/>
        <v>11</v>
      </c>
      <c r="I708">
        <f t="shared" si="24"/>
        <v>456337</v>
      </c>
    </row>
    <row r="709" spans="1:9" x14ac:dyDescent="0.25">
      <c r="A709" s="89">
        <v>7</v>
      </c>
      <c r="B709" s="82">
        <v>45634</v>
      </c>
      <c r="C709" s="83" t="s">
        <v>310</v>
      </c>
      <c r="D709" s="83" t="s">
        <v>333</v>
      </c>
      <c r="E709" s="83" t="s">
        <v>324</v>
      </c>
      <c r="F709" s="84" t="s">
        <v>334</v>
      </c>
      <c r="G709" s="90" t="s">
        <v>327</v>
      </c>
      <c r="H709" s="96">
        <f t="shared" si="23"/>
        <v>8</v>
      </c>
      <c r="I709">
        <f t="shared" si="24"/>
        <v>456347</v>
      </c>
    </row>
    <row r="710" spans="1:9" x14ac:dyDescent="0.25">
      <c r="A710" s="87">
        <v>7</v>
      </c>
      <c r="B710" s="79">
        <v>45635</v>
      </c>
      <c r="C710" s="80" t="s">
        <v>311</v>
      </c>
      <c r="D710" s="80" t="s">
        <v>333</v>
      </c>
      <c r="E710" s="80" t="s">
        <v>319</v>
      </c>
      <c r="F710" s="81" t="s">
        <v>334</v>
      </c>
      <c r="G710" s="88" t="s">
        <v>320</v>
      </c>
      <c r="H710" s="96">
        <f t="shared" si="23"/>
        <v>11</v>
      </c>
      <c r="I710">
        <f t="shared" si="24"/>
        <v>456357</v>
      </c>
    </row>
    <row r="711" spans="1:9" x14ac:dyDescent="0.25">
      <c r="A711" s="89">
        <v>7</v>
      </c>
      <c r="B711" s="82">
        <v>45636</v>
      </c>
      <c r="C711" s="83" t="s">
        <v>312</v>
      </c>
      <c r="D711" s="83" t="s">
        <v>333</v>
      </c>
      <c r="E711" s="83" t="s">
        <v>319</v>
      </c>
      <c r="F711" s="84" t="s">
        <v>334</v>
      </c>
      <c r="G711" s="90" t="s">
        <v>320</v>
      </c>
      <c r="H711" s="96">
        <f t="shared" si="23"/>
        <v>11</v>
      </c>
      <c r="I711">
        <f t="shared" si="24"/>
        <v>456367</v>
      </c>
    </row>
    <row r="712" spans="1:9" x14ac:dyDescent="0.25">
      <c r="A712" s="87">
        <v>7</v>
      </c>
      <c r="B712" s="79">
        <v>45637</v>
      </c>
      <c r="C712" s="80" t="s">
        <v>313</v>
      </c>
      <c r="D712" s="80" t="s">
        <v>333</v>
      </c>
      <c r="E712" s="80" t="s">
        <v>319</v>
      </c>
      <c r="F712" s="81" t="s">
        <v>334</v>
      </c>
      <c r="G712" s="88" t="s">
        <v>320</v>
      </c>
      <c r="H712" s="96">
        <f t="shared" si="23"/>
        <v>11</v>
      </c>
      <c r="I712">
        <f t="shared" si="24"/>
        <v>456377</v>
      </c>
    </row>
    <row r="713" spans="1:9" x14ac:dyDescent="0.25">
      <c r="A713" s="89">
        <v>7</v>
      </c>
      <c r="B713" s="82">
        <v>45638</v>
      </c>
      <c r="C713" s="83" t="s">
        <v>314</v>
      </c>
      <c r="D713" s="83" t="s">
        <v>333</v>
      </c>
      <c r="E713" s="83" t="s">
        <v>319</v>
      </c>
      <c r="F713" s="84" t="s">
        <v>334</v>
      </c>
      <c r="G713" s="90" t="s">
        <v>320</v>
      </c>
      <c r="H713" s="96">
        <f t="shared" si="23"/>
        <v>11</v>
      </c>
      <c r="I713">
        <f t="shared" si="24"/>
        <v>456387</v>
      </c>
    </row>
    <row r="714" spans="1:9" x14ac:dyDescent="0.25">
      <c r="A714" s="87">
        <v>7</v>
      </c>
      <c r="B714" s="79">
        <v>45639</v>
      </c>
      <c r="C714" s="80" t="s">
        <v>315</v>
      </c>
      <c r="D714" s="80" t="s">
        <v>333</v>
      </c>
      <c r="E714" s="80" t="s">
        <v>319</v>
      </c>
      <c r="F714" s="81" t="s">
        <v>334</v>
      </c>
      <c r="G714" s="88" t="s">
        <v>320</v>
      </c>
      <c r="H714" s="96">
        <f t="shared" si="23"/>
        <v>11</v>
      </c>
      <c r="I714">
        <f t="shared" si="24"/>
        <v>456397</v>
      </c>
    </row>
    <row r="715" spans="1:9" x14ac:dyDescent="0.25">
      <c r="A715" s="89">
        <v>7</v>
      </c>
      <c r="B715" s="82">
        <v>45640</v>
      </c>
      <c r="C715" s="83" t="s">
        <v>316</v>
      </c>
      <c r="D715" s="83" t="s">
        <v>333</v>
      </c>
      <c r="E715" s="83" t="s">
        <v>319</v>
      </c>
      <c r="F715" s="84" t="s">
        <v>334</v>
      </c>
      <c r="G715" s="90" t="s">
        <v>320</v>
      </c>
      <c r="H715" s="96">
        <f t="shared" si="23"/>
        <v>11</v>
      </c>
      <c r="I715">
        <f t="shared" si="24"/>
        <v>456407</v>
      </c>
    </row>
    <row r="716" spans="1:9" x14ac:dyDescent="0.25">
      <c r="A716" s="87">
        <v>7</v>
      </c>
      <c r="B716" s="79">
        <v>45641</v>
      </c>
      <c r="C716" s="80" t="s">
        <v>310</v>
      </c>
      <c r="D716" s="80" t="s">
        <v>333</v>
      </c>
      <c r="E716" s="80" t="s">
        <v>324</v>
      </c>
      <c r="F716" s="81" t="s">
        <v>334</v>
      </c>
      <c r="G716" s="88" t="s">
        <v>327</v>
      </c>
      <c r="H716" s="96">
        <f t="shared" si="23"/>
        <v>8</v>
      </c>
      <c r="I716">
        <f t="shared" si="24"/>
        <v>456417</v>
      </c>
    </row>
    <row r="717" spans="1:9" x14ac:dyDescent="0.25">
      <c r="A717" s="89">
        <v>7</v>
      </c>
      <c r="B717" s="82">
        <v>45642</v>
      </c>
      <c r="C717" s="83" t="s">
        <v>311</v>
      </c>
      <c r="D717" s="83" t="s">
        <v>333</v>
      </c>
      <c r="E717" s="83" t="s">
        <v>319</v>
      </c>
      <c r="F717" s="84" t="s">
        <v>334</v>
      </c>
      <c r="G717" s="90" t="s">
        <v>320</v>
      </c>
      <c r="H717" s="96">
        <f t="shared" si="23"/>
        <v>11</v>
      </c>
      <c r="I717">
        <f t="shared" si="24"/>
        <v>456427</v>
      </c>
    </row>
    <row r="718" spans="1:9" x14ac:dyDescent="0.25">
      <c r="A718" s="87">
        <v>7</v>
      </c>
      <c r="B718" s="79">
        <v>45643</v>
      </c>
      <c r="C718" s="80" t="s">
        <v>312</v>
      </c>
      <c r="D718" s="80" t="s">
        <v>333</v>
      </c>
      <c r="E718" s="80" t="s">
        <v>319</v>
      </c>
      <c r="F718" s="81" t="s">
        <v>334</v>
      </c>
      <c r="G718" s="88" t="s">
        <v>320</v>
      </c>
      <c r="H718" s="96">
        <f t="shared" si="23"/>
        <v>11</v>
      </c>
      <c r="I718">
        <f t="shared" si="24"/>
        <v>456437</v>
      </c>
    </row>
    <row r="719" spans="1:9" x14ac:dyDescent="0.25">
      <c r="A719" s="89">
        <v>7</v>
      </c>
      <c r="B719" s="82">
        <v>45644</v>
      </c>
      <c r="C719" s="83" t="s">
        <v>313</v>
      </c>
      <c r="D719" s="83" t="s">
        <v>333</v>
      </c>
      <c r="E719" s="83" t="s">
        <v>319</v>
      </c>
      <c r="F719" s="84" t="s">
        <v>334</v>
      </c>
      <c r="G719" s="90" t="s">
        <v>320</v>
      </c>
      <c r="H719" s="96">
        <f t="shared" si="23"/>
        <v>11</v>
      </c>
      <c r="I719">
        <f t="shared" si="24"/>
        <v>456447</v>
      </c>
    </row>
    <row r="720" spans="1:9" x14ac:dyDescent="0.25">
      <c r="A720" s="87">
        <v>7</v>
      </c>
      <c r="B720" s="79">
        <v>45645</v>
      </c>
      <c r="C720" s="80" t="s">
        <v>314</v>
      </c>
      <c r="D720" s="80" t="s">
        <v>333</v>
      </c>
      <c r="E720" s="80" t="s">
        <v>319</v>
      </c>
      <c r="F720" s="81" t="s">
        <v>334</v>
      </c>
      <c r="G720" s="88" t="s">
        <v>320</v>
      </c>
      <c r="H720" s="96">
        <f t="shared" si="23"/>
        <v>11</v>
      </c>
      <c r="I720">
        <f t="shared" si="24"/>
        <v>456457</v>
      </c>
    </row>
    <row r="721" spans="1:9" x14ac:dyDescent="0.25">
      <c r="A721" s="89">
        <v>7</v>
      </c>
      <c r="B721" s="82">
        <v>45646</v>
      </c>
      <c r="C721" s="83" t="s">
        <v>315</v>
      </c>
      <c r="D721" s="83" t="s">
        <v>333</v>
      </c>
      <c r="E721" s="83" t="s">
        <v>319</v>
      </c>
      <c r="F721" s="84" t="s">
        <v>334</v>
      </c>
      <c r="G721" s="90" t="s">
        <v>320</v>
      </c>
      <c r="H721" s="96">
        <f t="shared" si="23"/>
        <v>11</v>
      </c>
      <c r="I721">
        <f t="shared" si="24"/>
        <v>456467</v>
      </c>
    </row>
    <row r="722" spans="1:9" x14ac:dyDescent="0.25">
      <c r="A722" s="87">
        <v>7</v>
      </c>
      <c r="B722" s="79">
        <v>45647</v>
      </c>
      <c r="C722" s="80" t="s">
        <v>316</v>
      </c>
      <c r="D722" s="80" t="s">
        <v>333</v>
      </c>
      <c r="E722" s="80" t="s">
        <v>319</v>
      </c>
      <c r="F722" s="81" t="s">
        <v>334</v>
      </c>
      <c r="G722" s="88" t="s">
        <v>320</v>
      </c>
      <c r="H722" s="96">
        <f t="shared" si="23"/>
        <v>11</v>
      </c>
      <c r="I722">
        <f t="shared" si="24"/>
        <v>456477</v>
      </c>
    </row>
    <row r="723" spans="1:9" x14ac:dyDescent="0.25">
      <c r="A723" s="89">
        <v>7</v>
      </c>
      <c r="B723" s="82">
        <v>45648</v>
      </c>
      <c r="C723" s="83" t="s">
        <v>310</v>
      </c>
      <c r="D723" s="83" t="s">
        <v>333</v>
      </c>
      <c r="E723" s="83" t="s">
        <v>324</v>
      </c>
      <c r="F723" s="84" t="s">
        <v>334</v>
      </c>
      <c r="G723" s="90" t="s">
        <v>327</v>
      </c>
      <c r="H723" s="96">
        <f t="shared" si="23"/>
        <v>8</v>
      </c>
      <c r="I723">
        <f t="shared" si="24"/>
        <v>456487</v>
      </c>
    </row>
    <row r="724" spans="1:9" x14ac:dyDescent="0.25">
      <c r="A724" s="87">
        <v>7</v>
      </c>
      <c r="B724" s="79">
        <v>45649</v>
      </c>
      <c r="C724" s="80" t="s">
        <v>311</v>
      </c>
      <c r="D724" s="80" t="s">
        <v>333</v>
      </c>
      <c r="E724" s="80" t="s">
        <v>319</v>
      </c>
      <c r="F724" s="81" t="s">
        <v>334</v>
      </c>
      <c r="G724" s="88" t="s">
        <v>320</v>
      </c>
      <c r="H724" s="96">
        <f t="shared" si="23"/>
        <v>11</v>
      </c>
      <c r="I724">
        <f t="shared" si="24"/>
        <v>456497</v>
      </c>
    </row>
    <row r="725" spans="1:9" x14ac:dyDescent="0.25">
      <c r="A725" s="89">
        <v>7</v>
      </c>
      <c r="B725" s="82">
        <v>45650</v>
      </c>
      <c r="C725" s="83" t="s">
        <v>312</v>
      </c>
      <c r="D725" s="83" t="s">
        <v>333</v>
      </c>
      <c r="E725" s="83" t="s">
        <v>323</v>
      </c>
      <c r="F725" s="84" t="s">
        <v>334</v>
      </c>
      <c r="G725" s="90" t="s">
        <v>318</v>
      </c>
      <c r="H725" s="96">
        <f t="shared" si="23"/>
        <v>9</v>
      </c>
      <c r="I725">
        <f t="shared" si="24"/>
        <v>456507</v>
      </c>
    </row>
    <row r="726" spans="1:9" x14ac:dyDescent="0.25">
      <c r="A726" s="87">
        <v>7</v>
      </c>
      <c r="B726" s="79">
        <v>45651</v>
      </c>
      <c r="C726" s="80" t="s">
        <v>313</v>
      </c>
      <c r="D726" s="80" t="s">
        <v>333</v>
      </c>
      <c r="E726" s="80" t="s">
        <v>321</v>
      </c>
      <c r="F726" s="81" t="s">
        <v>334</v>
      </c>
      <c r="G726" s="88" t="s">
        <v>321</v>
      </c>
      <c r="H726" s="96" t="str">
        <f t="shared" si="23"/>
        <v/>
      </c>
      <c r="I726">
        <f t="shared" si="24"/>
        <v>456517</v>
      </c>
    </row>
    <row r="727" spans="1:9" x14ac:dyDescent="0.25">
      <c r="A727" s="89">
        <v>7</v>
      </c>
      <c r="B727" s="82">
        <v>45652</v>
      </c>
      <c r="C727" s="83" t="s">
        <v>314</v>
      </c>
      <c r="D727" s="83" t="s">
        <v>333</v>
      </c>
      <c r="E727" s="83" t="s">
        <v>324</v>
      </c>
      <c r="F727" s="84" t="s">
        <v>334</v>
      </c>
      <c r="G727" s="90" t="s">
        <v>327</v>
      </c>
      <c r="H727" s="96">
        <f t="shared" si="23"/>
        <v>8</v>
      </c>
      <c r="I727">
        <f t="shared" si="24"/>
        <v>456527</v>
      </c>
    </row>
    <row r="728" spans="1:9" x14ac:dyDescent="0.25">
      <c r="A728" s="87">
        <v>7</v>
      </c>
      <c r="B728" s="79">
        <v>45653</v>
      </c>
      <c r="C728" s="80" t="s">
        <v>315</v>
      </c>
      <c r="D728" s="80" t="s">
        <v>333</v>
      </c>
      <c r="E728" s="80" t="s">
        <v>324</v>
      </c>
      <c r="F728" s="81" t="s">
        <v>334</v>
      </c>
      <c r="G728" s="88" t="s">
        <v>320</v>
      </c>
      <c r="H728" s="96">
        <f t="shared" si="23"/>
        <v>10</v>
      </c>
      <c r="I728">
        <f t="shared" si="24"/>
        <v>456537</v>
      </c>
    </row>
    <row r="729" spans="1:9" x14ac:dyDescent="0.25">
      <c r="A729" s="89">
        <v>7</v>
      </c>
      <c r="B729" s="82">
        <v>45654</v>
      </c>
      <c r="C729" s="83" t="s">
        <v>316</v>
      </c>
      <c r="D729" s="83" t="s">
        <v>333</v>
      </c>
      <c r="E729" s="83" t="s">
        <v>324</v>
      </c>
      <c r="F729" s="84" t="s">
        <v>334</v>
      </c>
      <c r="G729" s="90" t="s">
        <v>320</v>
      </c>
      <c r="H729" s="96">
        <f t="shared" si="23"/>
        <v>10</v>
      </c>
      <c r="I729">
        <f t="shared" si="24"/>
        <v>456547</v>
      </c>
    </row>
    <row r="730" spans="1:9" x14ac:dyDescent="0.25">
      <c r="A730" s="87">
        <v>7</v>
      </c>
      <c r="B730" s="79">
        <v>45655</v>
      </c>
      <c r="C730" s="80" t="s">
        <v>310</v>
      </c>
      <c r="D730" s="80" t="s">
        <v>333</v>
      </c>
      <c r="E730" s="80" t="s">
        <v>317</v>
      </c>
      <c r="F730" s="81" t="s">
        <v>334</v>
      </c>
      <c r="G730" s="88" t="s">
        <v>318</v>
      </c>
      <c r="H730" s="96">
        <f t="shared" si="23"/>
        <v>6</v>
      </c>
      <c r="I730">
        <f t="shared" si="24"/>
        <v>456557</v>
      </c>
    </row>
    <row r="731" spans="1:9" x14ac:dyDescent="0.25">
      <c r="A731" s="89">
        <v>7</v>
      </c>
      <c r="B731" s="82">
        <v>45656</v>
      </c>
      <c r="C731" s="83" t="s">
        <v>311</v>
      </c>
      <c r="D731" s="83" t="s">
        <v>333</v>
      </c>
      <c r="E731" s="83" t="s">
        <v>324</v>
      </c>
      <c r="F731" s="84" t="s">
        <v>334</v>
      </c>
      <c r="G731" s="90" t="s">
        <v>327</v>
      </c>
      <c r="H731" s="96">
        <f t="shared" si="23"/>
        <v>8</v>
      </c>
      <c r="I731">
        <f t="shared" si="24"/>
        <v>456567</v>
      </c>
    </row>
    <row r="732" spans="1:9" x14ac:dyDescent="0.25">
      <c r="A732" s="87">
        <v>7</v>
      </c>
      <c r="B732" s="79">
        <v>45657</v>
      </c>
      <c r="C732" s="80" t="s">
        <v>312</v>
      </c>
      <c r="D732" s="80" t="s">
        <v>333</v>
      </c>
      <c r="E732" s="80" t="s">
        <v>324</v>
      </c>
      <c r="F732" s="81" t="s">
        <v>334</v>
      </c>
      <c r="G732" s="88" t="s">
        <v>318</v>
      </c>
      <c r="H732" s="96">
        <f t="shared" si="23"/>
        <v>7</v>
      </c>
      <c r="I732">
        <f t="shared" si="24"/>
        <v>456577</v>
      </c>
    </row>
    <row r="733" spans="1:9" x14ac:dyDescent="0.25">
      <c r="A733" s="89">
        <v>7</v>
      </c>
      <c r="B733" s="82">
        <v>45658</v>
      </c>
      <c r="C733" s="83" t="s">
        <v>313</v>
      </c>
      <c r="D733" s="83" t="s">
        <v>333</v>
      </c>
      <c r="E733" s="83" t="s">
        <v>324</v>
      </c>
      <c r="F733" s="84" t="s">
        <v>334</v>
      </c>
      <c r="G733" s="90" t="s">
        <v>318</v>
      </c>
      <c r="H733" s="96">
        <f t="shared" si="23"/>
        <v>7</v>
      </c>
      <c r="I733">
        <f t="shared" si="24"/>
        <v>456587</v>
      </c>
    </row>
    <row r="734" spans="1:9" x14ac:dyDescent="0.25">
      <c r="A734" s="87">
        <v>7</v>
      </c>
      <c r="B734" s="79">
        <v>45659</v>
      </c>
      <c r="C734" s="80" t="s">
        <v>314</v>
      </c>
      <c r="D734" s="80" t="s">
        <v>333</v>
      </c>
      <c r="E734" s="80" t="s">
        <v>324</v>
      </c>
      <c r="F734" s="81" t="s">
        <v>334</v>
      </c>
      <c r="G734" s="88" t="s">
        <v>327</v>
      </c>
      <c r="H734" s="96">
        <f t="shared" si="23"/>
        <v>8</v>
      </c>
      <c r="I734">
        <f t="shared" si="24"/>
        <v>456597</v>
      </c>
    </row>
    <row r="735" spans="1:9" x14ac:dyDescent="0.25">
      <c r="A735" s="89">
        <v>7</v>
      </c>
      <c r="B735" s="82">
        <v>45660</v>
      </c>
      <c r="C735" s="83" t="s">
        <v>315</v>
      </c>
      <c r="D735" s="83" t="s">
        <v>333</v>
      </c>
      <c r="E735" s="83" t="s">
        <v>324</v>
      </c>
      <c r="F735" s="84" t="s">
        <v>334</v>
      </c>
      <c r="G735" s="90" t="s">
        <v>320</v>
      </c>
      <c r="H735" s="96">
        <f t="shared" si="23"/>
        <v>10</v>
      </c>
      <c r="I735">
        <f t="shared" si="24"/>
        <v>456607</v>
      </c>
    </row>
    <row r="736" spans="1:9" x14ac:dyDescent="0.25">
      <c r="A736" s="87">
        <v>7</v>
      </c>
      <c r="B736" s="79">
        <v>45661</v>
      </c>
      <c r="C736" s="80" t="s">
        <v>316</v>
      </c>
      <c r="D736" s="80" t="s">
        <v>333</v>
      </c>
      <c r="E736" s="80" t="s">
        <v>324</v>
      </c>
      <c r="F736" s="81" t="s">
        <v>334</v>
      </c>
      <c r="G736" s="88" t="s">
        <v>320</v>
      </c>
      <c r="H736" s="96">
        <f t="shared" si="23"/>
        <v>10</v>
      </c>
      <c r="I736">
        <f t="shared" si="24"/>
        <v>456617</v>
      </c>
    </row>
    <row r="737" spans="1:9" x14ac:dyDescent="0.25">
      <c r="A737" s="89">
        <v>10</v>
      </c>
      <c r="B737" s="82">
        <v>45613</v>
      </c>
      <c r="C737" s="83" t="s">
        <v>310</v>
      </c>
      <c r="D737" s="83" t="s">
        <v>333</v>
      </c>
      <c r="E737" s="83" t="s">
        <v>317</v>
      </c>
      <c r="F737" s="84" t="s">
        <v>334</v>
      </c>
      <c r="G737" s="90" t="s">
        <v>318</v>
      </c>
      <c r="H737" s="96">
        <f t="shared" si="23"/>
        <v>6</v>
      </c>
      <c r="I737">
        <f t="shared" si="24"/>
        <v>4561310</v>
      </c>
    </row>
    <row r="738" spans="1:9" x14ac:dyDescent="0.25">
      <c r="A738" s="87">
        <v>10</v>
      </c>
      <c r="B738" s="79">
        <v>45614</v>
      </c>
      <c r="C738" s="80" t="s">
        <v>311</v>
      </c>
      <c r="D738" s="80" t="s">
        <v>333</v>
      </c>
      <c r="E738" s="80" t="s">
        <v>319</v>
      </c>
      <c r="F738" s="81" t="s">
        <v>334</v>
      </c>
      <c r="G738" s="88" t="s">
        <v>320</v>
      </c>
      <c r="H738" s="96">
        <f t="shared" si="23"/>
        <v>11</v>
      </c>
      <c r="I738">
        <f t="shared" si="24"/>
        <v>4561410</v>
      </c>
    </row>
    <row r="739" spans="1:9" x14ac:dyDescent="0.25">
      <c r="A739" s="89">
        <v>10</v>
      </c>
      <c r="B739" s="82">
        <v>45615</v>
      </c>
      <c r="C739" s="83" t="s">
        <v>312</v>
      </c>
      <c r="D739" s="83" t="s">
        <v>333</v>
      </c>
      <c r="E739" s="83" t="s">
        <v>319</v>
      </c>
      <c r="F739" s="84" t="s">
        <v>334</v>
      </c>
      <c r="G739" s="90" t="s">
        <v>320</v>
      </c>
      <c r="H739" s="96">
        <f t="shared" si="23"/>
        <v>11</v>
      </c>
      <c r="I739">
        <f t="shared" si="24"/>
        <v>4561510</v>
      </c>
    </row>
    <row r="740" spans="1:9" x14ac:dyDescent="0.25">
      <c r="A740" s="87">
        <v>10</v>
      </c>
      <c r="B740" s="79">
        <v>45616</v>
      </c>
      <c r="C740" s="80" t="s">
        <v>313</v>
      </c>
      <c r="D740" s="80" t="s">
        <v>333</v>
      </c>
      <c r="E740" s="80" t="s">
        <v>319</v>
      </c>
      <c r="F740" s="81" t="s">
        <v>334</v>
      </c>
      <c r="G740" s="88" t="s">
        <v>320</v>
      </c>
      <c r="H740" s="96">
        <f t="shared" si="23"/>
        <v>11</v>
      </c>
      <c r="I740">
        <f t="shared" si="24"/>
        <v>4561610</v>
      </c>
    </row>
    <row r="741" spans="1:9" x14ac:dyDescent="0.25">
      <c r="A741" s="89">
        <v>10</v>
      </c>
      <c r="B741" s="82">
        <v>45617</v>
      </c>
      <c r="C741" s="83" t="s">
        <v>314</v>
      </c>
      <c r="D741" s="83" t="s">
        <v>333</v>
      </c>
      <c r="E741" s="83" t="s">
        <v>319</v>
      </c>
      <c r="F741" s="84" t="s">
        <v>334</v>
      </c>
      <c r="G741" s="90" t="s">
        <v>320</v>
      </c>
      <c r="H741" s="96">
        <f t="shared" si="23"/>
        <v>11</v>
      </c>
      <c r="I741">
        <f t="shared" si="24"/>
        <v>4561710</v>
      </c>
    </row>
    <row r="742" spans="1:9" x14ac:dyDescent="0.25">
      <c r="A742" s="87">
        <v>10</v>
      </c>
      <c r="B742" s="79">
        <v>45618</v>
      </c>
      <c r="C742" s="80" t="s">
        <v>315</v>
      </c>
      <c r="D742" s="80" t="s">
        <v>333</v>
      </c>
      <c r="E742" s="80" t="s">
        <v>319</v>
      </c>
      <c r="F742" s="81" t="s">
        <v>334</v>
      </c>
      <c r="G742" s="88" t="s">
        <v>320</v>
      </c>
      <c r="H742" s="96">
        <f t="shared" si="23"/>
        <v>11</v>
      </c>
      <c r="I742">
        <f t="shared" si="24"/>
        <v>4561810</v>
      </c>
    </row>
    <row r="743" spans="1:9" x14ac:dyDescent="0.25">
      <c r="A743" s="89">
        <v>10</v>
      </c>
      <c r="B743" s="82">
        <v>45619</v>
      </c>
      <c r="C743" s="83" t="s">
        <v>316</v>
      </c>
      <c r="D743" s="83" t="s">
        <v>333</v>
      </c>
      <c r="E743" s="83" t="s">
        <v>319</v>
      </c>
      <c r="F743" s="84" t="s">
        <v>334</v>
      </c>
      <c r="G743" s="90" t="s">
        <v>320</v>
      </c>
      <c r="H743" s="96">
        <f t="shared" si="23"/>
        <v>11</v>
      </c>
      <c r="I743">
        <f t="shared" si="24"/>
        <v>4561910</v>
      </c>
    </row>
    <row r="744" spans="1:9" x14ac:dyDescent="0.25">
      <c r="A744" s="87">
        <v>10</v>
      </c>
      <c r="B744" s="79">
        <v>45620</v>
      </c>
      <c r="C744" s="80" t="s">
        <v>310</v>
      </c>
      <c r="D744" s="80" t="s">
        <v>333</v>
      </c>
      <c r="E744" s="80" t="s">
        <v>317</v>
      </c>
      <c r="F744" s="81" t="s">
        <v>334</v>
      </c>
      <c r="G744" s="88" t="s">
        <v>318</v>
      </c>
      <c r="H744" s="96">
        <f t="shared" si="23"/>
        <v>6</v>
      </c>
      <c r="I744">
        <f t="shared" si="24"/>
        <v>4562010</v>
      </c>
    </row>
    <row r="745" spans="1:9" x14ac:dyDescent="0.25">
      <c r="A745" s="89">
        <v>10</v>
      </c>
      <c r="B745" s="82">
        <v>45621</v>
      </c>
      <c r="C745" s="83" t="s">
        <v>311</v>
      </c>
      <c r="D745" s="83" t="s">
        <v>333</v>
      </c>
      <c r="E745" s="83" t="s">
        <v>319</v>
      </c>
      <c r="F745" s="84" t="s">
        <v>334</v>
      </c>
      <c r="G745" s="90" t="s">
        <v>320</v>
      </c>
      <c r="H745" s="96">
        <f t="shared" si="23"/>
        <v>11</v>
      </c>
      <c r="I745">
        <f t="shared" si="24"/>
        <v>4562110</v>
      </c>
    </row>
    <row r="746" spans="1:9" x14ac:dyDescent="0.25">
      <c r="A746" s="87">
        <v>10</v>
      </c>
      <c r="B746" s="79">
        <v>45622</v>
      </c>
      <c r="C746" s="80" t="s">
        <v>312</v>
      </c>
      <c r="D746" s="80" t="s">
        <v>333</v>
      </c>
      <c r="E746" s="80" t="s">
        <v>319</v>
      </c>
      <c r="F746" s="81" t="s">
        <v>334</v>
      </c>
      <c r="G746" s="88" t="s">
        <v>320</v>
      </c>
      <c r="H746" s="96">
        <f t="shared" si="23"/>
        <v>11</v>
      </c>
      <c r="I746">
        <f t="shared" si="24"/>
        <v>4562210</v>
      </c>
    </row>
    <row r="747" spans="1:9" x14ac:dyDescent="0.25">
      <c r="A747" s="89">
        <v>10</v>
      </c>
      <c r="B747" s="82">
        <v>45623</v>
      </c>
      <c r="C747" s="83" t="s">
        <v>313</v>
      </c>
      <c r="D747" s="83" t="s">
        <v>333</v>
      </c>
      <c r="E747" s="83" t="s">
        <v>319</v>
      </c>
      <c r="F747" s="84" t="s">
        <v>334</v>
      </c>
      <c r="G747" s="90" t="s">
        <v>320</v>
      </c>
      <c r="H747" s="96">
        <f t="shared" si="23"/>
        <v>11</v>
      </c>
      <c r="I747">
        <f t="shared" si="24"/>
        <v>4562310</v>
      </c>
    </row>
    <row r="748" spans="1:9" x14ac:dyDescent="0.25">
      <c r="A748" s="87">
        <v>10</v>
      </c>
      <c r="B748" s="79">
        <v>45624</v>
      </c>
      <c r="C748" s="80" t="s">
        <v>314</v>
      </c>
      <c r="D748" s="80" t="s">
        <v>333</v>
      </c>
      <c r="E748" s="80" t="s">
        <v>321</v>
      </c>
      <c r="F748" s="81" t="s">
        <v>334</v>
      </c>
      <c r="G748" s="88" t="s">
        <v>321</v>
      </c>
      <c r="H748" s="96" t="str">
        <f t="shared" si="23"/>
        <v/>
      </c>
      <c r="I748">
        <f t="shared" si="24"/>
        <v>4562410</v>
      </c>
    </row>
    <row r="749" spans="1:9" x14ac:dyDescent="0.25">
      <c r="A749" s="89">
        <v>10</v>
      </c>
      <c r="B749" s="82">
        <v>45625</v>
      </c>
      <c r="C749" s="83" t="s">
        <v>315</v>
      </c>
      <c r="D749" s="83" t="s">
        <v>333</v>
      </c>
      <c r="E749" s="83" t="s">
        <v>322</v>
      </c>
      <c r="F749" s="84" t="s">
        <v>334</v>
      </c>
      <c r="G749" s="90" t="s">
        <v>320</v>
      </c>
      <c r="H749" s="96">
        <f t="shared" si="23"/>
        <v>13</v>
      </c>
      <c r="I749">
        <f t="shared" si="24"/>
        <v>4562510</v>
      </c>
    </row>
    <row r="750" spans="1:9" x14ac:dyDescent="0.25">
      <c r="A750" s="87">
        <v>10</v>
      </c>
      <c r="B750" s="79">
        <v>45626</v>
      </c>
      <c r="C750" s="80" t="s">
        <v>316</v>
      </c>
      <c r="D750" s="80" t="s">
        <v>333</v>
      </c>
      <c r="E750" s="80" t="s">
        <v>319</v>
      </c>
      <c r="F750" s="81" t="s">
        <v>334</v>
      </c>
      <c r="G750" s="88" t="s">
        <v>320</v>
      </c>
      <c r="H750" s="96">
        <f t="shared" si="23"/>
        <v>11</v>
      </c>
      <c r="I750">
        <f t="shared" si="24"/>
        <v>4562610</v>
      </c>
    </row>
    <row r="751" spans="1:9" x14ac:dyDescent="0.25">
      <c r="A751" s="89">
        <v>10</v>
      </c>
      <c r="B751" s="82">
        <v>45627</v>
      </c>
      <c r="C751" s="83" t="s">
        <v>310</v>
      </c>
      <c r="D751" s="83" t="s">
        <v>333</v>
      </c>
      <c r="E751" s="83" t="s">
        <v>317</v>
      </c>
      <c r="F751" s="84" t="s">
        <v>334</v>
      </c>
      <c r="G751" s="90" t="s">
        <v>318</v>
      </c>
      <c r="H751" s="96">
        <f t="shared" si="23"/>
        <v>6</v>
      </c>
      <c r="I751">
        <f t="shared" si="24"/>
        <v>4562710</v>
      </c>
    </row>
    <row r="752" spans="1:9" x14ac:dyDescent="0.25">
      <c r="A752" s="87">
        <v>10</v>
      </c>
      <c r="B752" s="79">
        <v>45628</v>
      </c>
      <c r="C752" s="80" t="s">
        <v>311</v>
      </c>
      <c r="D752" s="80" t="s">
        <v>333</v>
      </c>
      <c r="E752" s="80" t="s">
        <v>319</v>
      </c>
      <c r="F752" s="81" t="s">
        <v>334</v>
      </c>
      <c r="G752" s="88" t="s">
        <v>320</v>
      </c>
      <c r="H752" s="96">
        <f t="shared" si="23"/>
        <v>11</v>
      </c>
      <c r="I752">
        <f t="shared" si="24"/>
        <v>4562810</v>
      </c>
    </row>
    <row r="753" spans="1:9" x14ac:dyDescent="0.25">
      <c r="A753" s="89">
        <v>10</v>
      </c>
      <c r="B753" s="82">
        <v>45629</v>
      </c>
      <c r="C753" s="83" t="s">
        <v>312</v>
      </c>
      <c r="D753" s="83" t="s">
        <v>333</v>
      </c>
      <c r="E753" s="83" t="s">
        <v>319</v>
      </c>
      <c r="F753" s="84" t="s">
        <v>334</v>
      </c>
      <c r="G753" s="90" t="s">
        <v>320</v>
      </c>
      <c r="H753" s="96">
        <f t="shared" si="23"/>
        <v>11</v>
      </c>
      <c r="I753">
        <f t="shared" si="24"/>
        <v>4562910</v>
      </c>
    </row>
    <row r="754" spans="1:9" x14ac:dyDescent="0.25">
      <c r="A754" s="87">
        <v>10</v>
      </c>
      <c r="B754" s="79">
        <v>45630</v>
      </c>
      <c r="C754" s="80" t="s">
        <v>313</v>
      </c>
      <c r="D754" s="80" t="s">
        <v>333</v>
      </c>
      <c r="E754" s="80" t="s">
        <v>319</v>
      </c>
      <c r="F754" s="81" t="s">
        <v>334</v>
      </c>
      <c r="G754" s="88" t="s">
        <v>320</v>
      </c>
      <c r="H754" s="96">
        <f t="shared" si="23"/>
        <v>11</v>
      </c>
      <c r="I754">
        <f t="shared" si="24"/>
        <v>4563010</v>
      </c>
    </row>
    <row r="755" spans="1:9" x14ac:dyDescent="0.25">
      <c r="A755" s="89">
        <v>10</v>
      </c>
      <c r="B755" s="82">
        <v>45631</v>
      </c>
      <c r="C755" s="83" t="s">
        <v>314</v>
      </c>
      <c r="D755" s="83" t="s">
        <v>333</v>
      </c>
      <c r="E755" s="83" t="s">
        <v>319</v>
      </c>
      <c r="F755" s="84" t="s">
        <v>334</v>
      </c>
      <c r="G755" s="90" t="s">
        <v>320</v>
      </c>
      <c r="H755" s="96">
        <f t="shared" si="23"/>
        <v>11</v>
      </c>
      <c r="I755">
        <f t="shared" si="24"/>
        <v>4563110</v>
      </c>
    </row>
    <row r="756" spans="1:9" x14ac:dyDescent="0.25">
      <c r="A756" s="87">
        <v>10</v>
      </c>
      <c r="B756" s="79">
        <v>45632</v>
      </c>
      <c r="C756" s="80" t="s">
        <v>315</v>
      </c>
      <c r="D756" s="80" t="s">
        <v>333</v>
      </c>
      <c r="E756" s="80" t="s">
        <v>319</v>
      </c>
      <c r="F756" s="81" t="s">
        <v>334</v>
      </c>
      <c r="G756" s="88" t="s">
        <v>320</v>
      </c>
      <c r="H756" s="96">
        <f t="shared" si="23"/>
        <v>11</v>
      </c>
      <c r="I756">
        <f t="shared" si="24"/>
        <v>4563210</v>
      </c>
    </row>
    <row r="757" spans="1:9" x14ac:dyDescent="0.25">
      <c r="A757" s="89">
        <v>10</v>
      </c>
      <c r="B757" s="82">
        <v>45633</v>
      </c>
      <c r="C757" s="83" t="s">
        <v>316</v>
      </c>
      <c r="D757" s="83" t="s">
        <v>333</v>
      </c>
      <c r="E757" s="83" t="s">
        <v>319</v>
      </c>
      <c r="F757" s="84" t="s">
        <v>334</v>
      </c>
      <c r="G757" s="90" t="s">
        <v>320</v>
      </c>
      <c r="H757" s="96">
        <f t="shared" si="23"/>
        <v>11</v>
      </c>
      <c r="I757">
        <f t="shared" si="24"/>
        <v>4563310</v>
      </c>
    </row>
    <row r="758" spans="1:9" x14ac:dyDescent="0.25">
      <c r="A758" s="87">
        <v>10</v>
      </c>
      <c r="B758" s="79">
        <v>45634</v>
      </c>
      <c r="C758" s="80" t="s">
        <v>310</v>
      </c>
      <c r="D758" s="80" t="s">
        <v>333</v>
      </c>
      <c r="E758" s="80" t="s">
        <v>317</v>
      </c>
      <c r="F758" s="81" t="s">
        <v>334</v>
      </c>
      <c r="G758" s="88" t="s">
        <v>318</v>
      </c>
      <c r="H758" s="96">
        <f t="shared" si="23"/>
        <v>6</v>
      </c>
      <c r="I758">
        <f t="shared" si="24"/>
        <v>4563410</v>
      </c>
    </row>
    <row r="759" spans="1:9" x14ac:dyDescent="0.25">
      <c r="A759" s="89">
        <v>10</v>
      </c>
      <c r="B759" s="82">
        <v>45635</v>
      </c>
      <c r="C759" s="83" t="s">
        <v>311</v>
      </c>
      <c r="D759" s="83" t="s">
        <v>333</v>
      </c>
      <c r="E759" s="83" t="s">
        <v>319</v>
      </c>
      <c r="F759" s="84" t="s">
        <v>334</v>
      </c>
      <c r="G759" s="90" t="s">
        <v>320</v>
      </c>
      <c r="H759" s="96">
        <f t="shared" si="23"/>
        <v>11</v>
      </c>
      <c r="I759">
        <f t="shared" si="24"/>
        <v>4563510</v>
      </c>
    </row>
    <row r="760" spans="1:9" x14ac:dyDescent="0.25">
      <c r="A760" s="87">
        <v>10</v>
      </c>
      <c r="B760" s="79">
        <v>45636</v>
      </c>
      <c r="C760" s="80" t="s">
        <v>312</v>
      </c>
      <c r="D760" s="80" t="s">
        <v>333</v>
      </c>
      <c r="E760" s="80" t="s">
        <v>319</v>
      </c>
      <c r="F760" s="81" t="s">
        <v>334</v>
      </c>
      <c r="G760" s="88" t="s">
        <v>320</v>
      </c>
      <c r="H760" s="96">
        <f t="shared" si="23"/>
        <v>11</v>
      </c>
      <c r="I760">
        <f t="shared" si="24"/>
        <v>4563610</v>
      </c>
    </row>
    <row r="761" spans="1:9" x14ac:dyDescent="0.25">
      <c r="A761" s="89">
        <v>10</v>
      </c>
      <c r="B761" s="82">
        <v>45637</v>
      </c>
      <c r="C761" s="83" t="s">
        <v>313</v>
      </c>
      <c r="D761" s="83" t="s">
        <v>333</v>
      </c>
      <c r="E761" s="83" t="s">
        <v>319</v>
      </c>
      <c r="F761" s="84" t="s">
        <v>334</v>
      </c>
      <c r="G761" s="90" t="s">
        <v>320</v>
      </c>
      <c r="H761" s="96">
        <f t="shared" si="23"/>
        <v>11</v>
      </c>
      <c r="I761">
        <f t="shared" si="24"/>
        <v>4563710</v>
      </c>
    </row>
    <row r="762" spans="1:9" x14ac:dyDescent="0.25">
      <c r="A762" s="87">
        <v>10</v>
      </c>
      <c r="B762" s="79">
        <v>45638</v>
      </c>
      <c r="C762" s="80" t="s">
        <v>314</v>
      </c>
      <c r="D762" s="80" t="s">
        <v>333</v>
      </c>
      <c r="E762" s="80" t="s">
        <v>319</v>
      </c>
      <c r="F762" s="81" t="s">
        <v>334</v>
      </c>
      <c r="G762" s="88" t="s">
        <v>320</v>
      </c>
      <c r="H762" s="96">
        <f t="shared" si="23"/>
        <v>11</v>
      </c>
      <c r="I762">
        <f t="shared" si="24"/>
        <v>4563810</v>
      </c>
    </row>
    <row r="763" spans="1:9" x14ac:dyDescent="0.25">
      <c r="A763" s="89">
        <v>10</v>
      </c>
      <c r="B763" s="82">
        <v>45639</v>
      </c>
      <c r="C763" s="83" t="s">
        <v>315</v>
      </c>
      <c r="D763" s="83" t="s">
        <v>333</v>
      </c>
      <c r="E763" s="83" t="s">
        <v>319</v>
      </c>
      <c r="F763" s="84" t="s">
        <v>334</v>
      </c>
      <c r="G763" s="90" t="s">
        <v>320</v>
      </c>
      <c r="H763" s="96">
        <f t="shared" si="23"/>
        <v>11</v>
      </c>
      <c r="I763">
        <f t="shared" si="24"/>
        <v>4563910</v>
      </c>
    </row>
    <row r="764" spans="1:9" x14ac:dyDescent="0.25">
      <c r="A764" s="87">
        <v>10</v>
      </c>
      <c r="B764" s="79">
        <v>45640</v>
      </c>
      <c r="C764" s="80" t="s">
        <v>316</v>
      </c>
      <c r="D764" s="80" t="s">
        <v>333</v>
      </c>
      <c r="E764" s="80" t="s">
        <v>323</v>
      </c>
      <c r="F764" s="81" t="s">
        <v>334</v>
      </c>
      <c r="G764" s="88" t="s">
        <v>320</v>
      </c>
      <c r="H764" s="96">
        <f t="shared" si="23"/>
        <v>12</v>
      </c>
      <c r="I764">
        <f t="shared" si="24"/>
        <v>4564010</v>
      </c>
    </row>
    <row r="765" spans="1:9" x14ac:dyDescent="0.25">
      <c r="A765" s="89">
        <v>10</v>
      </c>
      <c r="B765" s="82">
        <v>45641</v>
      </c>
      <c r="C765" s="83" t="s">
        <v>310</v>
      </c>
      <c r="D765" s="83" t="s">
        <v>333</v>
      </c>
      <c r="E765" s="83" t="s">
        <v>317</v>
      </c>
      <c r="F765" s="84" t="s">
        <v>334</v>
      </c>
      <c r="G765" s="90" t="s">
        <v>318</v>
      </c>
      <c r="H765" s="96">
        <f t="shared" si="23"/>
        <v>6</v>
      </c>
      <c r="I765">
        <f t="shared" si="24"/>
        <v>4564110</v>
      </c>
    </row>
    <row r="766" spans="1:9" x14ac:dyDescent="0.25">
      <c r="A766" s="87">
        <v>10</v>
      </c>
      <c r="B766" s="79">
        <v>45642</v>
      </c>
      <c r="C766" s="80" t="s">
        <v>311</v>
      </c>
      <c r="D766" s="80" t="s">
        <v>333</v>
      </c>
      <c r="E766" s="80" t="s">
        <v>319</v>
      </c>
      <c r="F766" s="81" t="s">
        <v>334</v>
      </c>
      <c r="G766" s="88" t="s">
        <v>320</v>
      </c>
      <c r="H766" s="96">
        <f t="shared" si="23"/>
        <v>11</v>
      </c>
      <c r="I766">
        <f t="shared" si="24"/>
        <v>4564210</v>
      </c>
    </row>
    <row r="767" spans="1:9" x14ac:dyDescent="0.25">
      <c r="A767" s="89">
        <v>10</v>
      </c>
      <c r="B767" s="82">
        <v>45643</v>
      </c>
      <c r="C767" s="83" t="s">
        <v>312</v>
      </c>
      <c r="D767" s="83" t="s">
        <v>333</v>
      </c>
      <c r="E767" s="83" t="s">
        <v>319</v>
      </c>
      <c r="F767" s="84" t="s">
        <v>334</v>
      </c>
      <c r="G767" s="90" t="s">
        <v>320</v>
      </c>
      <c r="H767" s="96">
        <f t="shared" si="23"/>
        <v>11</v>
      </c>
      <c r="I767">
        <f t="shared" si="24"/>
        <v>4564310</v>
      </c>
    </row>
    <row r="768" spans="1:9" x14ac:dyDescent="0.25">
      <c r="A768" s="87">
        <v>10</v>
      </c>
      <c r="B768" s="79">
        <v>45644</v>
      </c>
      <c r="C768" s="80" t="s">
        <v>313</v>
      </c>
      <c r="D768" s="80" t="s">
        <v>333</v>
      </c>
      <c r="E768" s="80" t="s">
        <v>319</v>
      </c>
      <c r="F768" s="81" t="s">
        <v>334</v>
      </c>
      <c r="G768" s="88" t="s">
        <v>320</v>
      </c>
      <c r="H768" s="96">
        <f t="shared" si="23"/>
        <v>11</v>
      </c>
      <c r="I768">
        <f t="shared" si="24"/>
        <v>4564410</v>
      </c>
    </row>
    <row r="769" spans="1:9" x14ac:dyDescent="0.25">
      <c r="A769" s="89">
        <v>10</v>
      </c>
      <c r="B769" s="82">
        <v>45645</v>
      </c>
      <c r="C769" s="83" t="s">
        <v>314</v>
      </c>
      <c r="D769" s="83" t="s">
        <v>333</v>
      </c>
      <c r="E769" s="83" t="s">
        <v>319</v>
      </c>
      <c r="F769" s="84" t="s">
        <v>334</v>
      </c>
      <c r="G769" s="90" t="s">
        <v>320</v>
      </c>
      <c r="H769" s="96">
        <f t="shared" si="23"/>
        <v>11</v>
      </c>
      <c r="I769">
        <f t="shared" si="24"/>
        <v>4564510</v>
      </c>
    </row>
    <row r="770" spans="1:9" x14ac:dyDescent="0.25">
      <c r="A770" s="87">
        <v>10</v>
      </c>
      <c r="B770" s="79">
        <v>45646</v>
      </c>
      <c r="C770" s="80" t="s">
        <v>315</v>
      </c>
      <c r="D770" s="80" t="s">
        <v>333</v>
      </c>
      <c r="E770" s="80" t="s">
        <v>319</v>
      </c>
      <c r="F770" s="81" t="s">
        <v>334</v>
      </c>
      <c r="G770" s="88" t="s">
        <v>320</v>
      </c>
      <c r="H770" s="96">
        <f t="shared" si="23"/>
        <v>11</v>
      </c>
      <c r="I770">
        <f t="shared" si="24"/>
        <v>4564610</v>
      </c>
    </row>
    <row r="771" spans="1:9" x14ac:dyDescent="0.25">
      <c r="A771" s="89">
        <v>10</v>
      </c>
      <c r="B771" s="82">
        <v>45647</v>
      </c>
      <c r="C771" s="83" t="s">
        <v>316</v>
      </c>
      <c r="D771" s="83" t="s">
        <v>333</v>
      </c>
      <c r="E771" s="83" t="s">
        <v>323</v>
      </c>
      <c r="F771" s="84" t="s">
        <v>334</v>
      </c>
      <c r="G771" s="90" t="s">
        <v>320</v>
      </c>
      <c r="H771" s="96">
        <f t="shared" ref="H771:H834" si="25">IF(ISERROR(INT((G771-E771)*24)),"",(INT((G771-E771)*24)))</f>
        <v>12</v>
      </c>
      <c r="I771">
        <f t="shared" ref="I771:I834" si="26">VALUE(CONCATENATE(B771,A771))</f>
        <v>4564710</v>
      </c>
    </row>
    <row r="772" spans="1:9" x14ac:dyDescent="0.25">
      <c r="A772" s="87">
        <v>10</v>
      </c>
      <c r="B772" s="79">
        <v>45648</v>
      </c>
      <c r="C772" s="80" t="s">
        <v>310</v>
      </c>
      <c r="D772" s="80" t="s">
        <v>333</v>
      </c>
      <c r="E772" s="80" t="s">
        <v>319</v>
      </c>
      <c r="F772" s="81" t="s">
        <v>334</v>
      </c>
      <c r="G772" s="88" t="s">
        <v>318</v>
      </c>
      <c r="H772" s="96">
        <f t="shared" si="25"/>
        <v>8</v>
      </c>
      <c r="I772">
        <f t="shared" si="26"/>
        <v>4564810</v>
      </c>
    </row>
    <row r="773" spans="1:9" x14ac:dyDescent="0.25">
      <c r="A773" s="89">
        <v>10</v>
      </c>
      <c r="B773" s="82">
        <v>45649</v>
      </c>
      <c r="C773" s="83" t="s">
        <v>311</v>
      </c>
      <c r="D773" s="83" t="s">
        <v>333</v>
      </c>
      <c r="E773" s="83" t="s">
        <v>323</v>
      </c>
      <c r="F773" s="84" t="s">
        <v>334</v>
      </c>
      <c r="G773" s="90" t="s">
        <v>320</v>
      </c>
      <c r="H773" s="96">
        <f t="shared" si="25"/>
        <v>12</v>
      </c>
      <c r="I773">
        <f t="shared" si="26"/>
        <v>4564910</v>
      </c>
    </row>
    <row r="774" spans="1:9" x14ac:dyDescent="0.25">
      <c r="A774" s="87">
        <v>10</v>
      </c>
      <c r="B774" s="79">
        <v>45650</v>
      </c>
      <c r="C774" s="80" t="s">
        <v>312</v>
      </c>
      <c r="D774" s="80" t="s">
        <v>333</v>
      </c>
      <c r="E774" s="80" t="s">
        <v>323</v>
      </c>
      <c r="F774" s="81" t="s">
        <v>334</v>
      </c>
      <c r="G774" s="88" t="s">
        <v>318</v>
      </c>
      <c r="H774" s="96">
        <f t="shared" si="25"/>
        <v>9</v>
      </c>
      <c r="I774">
        <f t="shared" si="26"/>
        <v>4565010</v>
      </c>
    </row>
    <row r="775" spans="1:9" x14ac:dyDescent="0.25">
      <c r="A775" s="89">
        <v>10</v>
      </c>
      <c r="B775" s="82">
        <v>45651</v>
      </c>
      <c r="C775" s="83" t="s">
        <v>313</v>
      </c>
      <c r="D775" s="83" t="s">
        <v>333</v>
      </c>
      <c r="E775" s="83" t="s">
        <v>321</v>
      </c>
      <c r="F775" s="84" t="s">
        <v>334</v>
      </c>
      <c r="G775" s="90" t="s">
        <v>321</v>
      </c>
      <c r="H775" s="96" t="str">
        <f t="shared" si="25"/>
        <v/>
      </c>
      <c r="I775">
        <f t="shared" si="26"/>
        <v>4565110</v>
      </c>
    </row>
    <row r="776" spans="1:9" x14ac:dyDescent="0.25">
      <c r="A776" s="87">
        <v>10</v>
      </c>
      <c r="B776" s="79">
        <v>45652</v>
      </c>
      <c r="C776" s="80" t="s">
        <v>314</v>
      </c>
      <c r="D776" s="80" t="s">
        <v>333</v>
      </c>
      <c r="E776" s="80" t="s">
        <v>323</v>
      </c>
      <c r="F776" s="81" t="s">
        <v>334</v>
      </c>
      <c r="G776" s="88" t="s">
        <v>320</v>
      </c>
      <c r="H776" s="96">
        <f t="shared" si="25"/>
        <v>12</v>
      </c>
      <c r="I776">
        <f t="shared" si="26"/>
        <v>4565210</v>
      </c>
    </row>
    <row r="777" spans="1:9" x14ac:dyDescent="0.25">
      <c r="A777" s="89">
        <v>10</v>
      </c>
      <c r="B777" s="82">
        <v>45653</v>
      </c>
      <c r="C777" s="83" t="s">
        <v>315</v>
      </c>
      <c r="D777" s="83" t="s">
        <v>333</v>
      </c>
      <c r="E777" s="83" t="s">
        <v>319</v>
      </c>
      <c r="F777" s="84" t="s">
        <v>334</v>
      </c>
      <c r="G777" s="90" t="s">
        <v>320</v>
      </c>
      <c r="H777" s="96">
        <f t="shared" si="25"/>
        <v>11</v>
      </c>
      <c r="I777">
        <f t="shared" si="26"/>
        <v>4565310</v>
      </c>
    </row>
    <row r="778" spans="1:9" x14ac:dyDescent="0.25">
      <c r="A778" s="87">
        <v>10</v>
      </c>
      <c r="B778" s="79">
        <v>45654</v>
      </c>
      <c r="C778" s="80" t="s">
        <v>316</v>
      </c>
      <c r="D778" s="80" t="s">
        <v>333</v>
      </c>
      <c r="E778" s="80" t="s">
        <v>319</v>
      </c>
      <c r="F778" s="81" t="s">
        <v>334</v>
      </c>
      <c r="G778" s="88" t="s">
        <v>320</v>
      </c>
      <c r="H778" s="96">
        <f t="shared" si="25"/>
        <v>11</v>
      </c>
      <c r="I778">
        <f t="shared" si="26"/>
        <v>4565410</v>
      </c>
    </row>
    <row r="779" spans="1:9" x14ac:dyDescent="0.25">
      <c r="A779" s="89">
        <v>10</v>
      </c>
      <c r="B779" s="82">
        <v>45655</v>
      </c>
      <c r="C779" s="83" t="s">
        <v>310</v>
      </c>
      <c r="D779" s="83" t="s">
        <v>333</v>
      </c>
      <c r="E779" s="83" t="s">
        <v>317</v>
      </c>
      <c r="F779" s="84" t="s">
        <v>334</v>
      </c>
      <c r="G779" s="90" t="s">
        <v>318</v>
      </c>
      <c r="H779" s="96">
        <f t="shared" si="25"/>
        <v>6</v>
      </c>
      <c r="I779">
        <f t="shared" si="26"/>
        <v>4565510</v>
      </c>
    </row>
    <row r="780" spans="1:9" x14ac:dyDescent="0.25">
      <c r="A780" s="87">
        <v>10</v>
      </c>
      <c r="B780" s="79">
        <v>45656</v>
      </c>
      <c r="C780" s="80" t="s">
        <v>311</v>
      </c>
      <c r="D780" s="80" t="s">
        <v>333</v>
      </c>
      <c r="E780" s="80" t="s">
        <v>319</v>
      </c>
      <c r="F780" s="81" t="s">
        <v>334</v>
      </c>
      <c r="G780" s="88" t="s">
        <v>320</v>
      </c>
      <c r="H780" s="96">
        <f t="shared" si="25"/>
        <v>11</v>
      </c>
      <c r="I780">
        <f t="shared" si="26"/>
        <v>4565610</v>
      </c>
    </row>
    <row r="781" spans="1:9" x14ac:dyDescent="0.25">
      <c r="A781" s="89">
        <v>10</v>
      </c>
      <c r="B781" s="82">
        <v>45657</v>
      </c>
      <c r="C781" s="83" t="s">
        <v>312</v>
      </c>
      <c r="D781" s="83" t="s">
        <v>333</v>
      </c>
      <c r="E781" s="83" t="s">
        <v>319</v>
      </c>
      <c r="F781" s="84" t="s">
        <v>334</v>
      </c>
      <c r="G781" s="90" t="s">
        <v>318</v>
      </c>
      <c r="H781" s="96">
        <f t="shared" si="25"/>
        <v>8</v>
      </c>
      <c r="I781">
        <f t="shared" si="26"/>
        <v>4565710</v>
      </c>
    </row>
    <row r="782" spans="1:9" x14ac:dyDescent="0.25">
      <c r="A782" s="87">
        <v>10</v>
      </c>
      <c r="B782" s="79">
        <v>45658</v>
      </c>
      <c r="C782" s="80" t="s">
        <v>313</v>
      </c>
      <c r="D782" s="80" t="s">
        <v>333</v>
      </c>
      <c r="E782" s="80" t="s">
        <v>319</v>
      </c>
      <c r="F782" s="81" t="s">
        <v>334</v>
      </c>
      <c r="G782" s="88" t="s">
        <v>318</v>
      </c>
      <c r="H782" s="96">
        <f t="shared" si="25"/>
        <v>8</v>
      </c>
      <c r="I782">
        <f t="shared" si="26"/>
        <v>4565810</v>
      </c>
    </row>
    <row r="783" spans="1:9" x14ac:dyDescent="0.25">
      <c r="A783" s="89">
        <v>10</v>
      </c>
      <c r="B783" s="82">
        <v>45659</v>
      </c>
      <c r="C783" s="83" t="s">
        <v>314</v>
      </c>
      <c r="D783" s="83" t="s">
        <v>333</v>
      </c>
      <c r="E783" s="83" t="s">
        <v>319</v>
      </c>
      <c r="F783" s="84" t="s">
        <v>334</v>
      </c>
      <c r="G783" s="90" t="s">
        <v>320</v>
      </c>
      <c r="H783" s="96">
        <f t="shared" si="25"/>
        <v>11</v>
      </c>
      <c r="I783">
        <f t="shared" si="26"/>
        <v>4565910</v>
      </c>
    </row>
    <row r="784" spans="1:9" x14ac:dyDescent="0.25">
      <c r="A784" s="87">
        <v>10</v>
      </c>
      <c r="B784" s="79">
        <v>45660</v>
      </c>
      <c r="C784" s="80" t="s">
        <v>315</v>
      </c>
      <c r="D784" s="80" t="s">
        <v>333</v>
      </c>
      <c r="E784" s="80" t="s">
        <v>319</v>
      </c>
      <c r="F784" s="81" t="s">
        <v>334</v>
      </c>
      <c r="G784" s="88" t="s">
        <v>320</v>
      </c>
      <c r="H784" s="96">
        <f t="shared" si="25"/>
        <v>11</v>
      </c>
      <c r="I784">
        <f t="shared" si="26"/>
        <v>4566010</v>
      </c>
    </row>
    <row r="785" spans="1:9" x14ac:dyDescent="0.25">
      <c r="A785" s="89">
        <v>10</v>
      </c>
      <c r="B785" s="82">
        <v>45661</v>
      </c>
      <c r="C785" s="83" t="s">
        <v>316</v>
      </c>
      <c r="D785" s="83" t="s">
        <v>333</v>
      </c>
      <c r="E785" s="83" t="s">
        <v>319</v>
      </c>
      <c r="F785" s="84" t="s">
        <v>334</v>
      </c>
      <c r="G785" s="90" t="s">
        <v>320</v>
      </c>
      <c r="H785" s="96">
        <f t="shared" si="25"/>
        <v>11</v>
      </c>
      <c r="I785">
        <f t="shared" si="26"/>
        <v>4566110</v>
      </c>
    </row>
    <row r="786" spans="1:9" x14ac:dyDescent="0.25">
      <c r="A786" s="87">
        <v>13</v>
      </c>
      <c r="B786" s="79">
        <v>45613</v>
      </c>
      <c r="C786" s="80" t="s">
        <v>310</v>
      </c>
      <c r="D786" s="80" t="s">
        <v>333</v>
      </c>
      <c r="E786" s="80" t="s">
        <v>317</v>
      </c>
      <c r="F786" s="81" t="s">
        <v>334</v>
      </c>
      <c r="G786" s="88" t="s">
        <v>318</v>
      </c>
      <c r="H786" s="96">
        <f t="shared" si="25"/>
        <v>6</v>
      </c>
      <c r="I786">
        <f t="shared" si="26"/>
        <v>4561313</v>
      </c>
    </row>
    <row r="787" spans="1:9" x14ac:dyDescent="0.25">
      <c r="A787" s="89">
        <v>13</v>
      </c>
      <c r="B787" s="82">
        <v>45614</v>
      </c>
      <c r="C787" s="83" t="s">
        <v>311</v>
      </c>
      <c r="D787" s="83" t="s">
        <v>333</v>
      </c>
      <c r="E787" s="83" t="s">
        <v>319</v>
      </c>
      <c r="F787" s="84" t="s">
        <v>334</v>
      </c>
      <c r="G787" s="90" t="s">
        <v>320</v>
      </c>
      <c r="H787" s="96">
        <f t="shared" si="25"/>
        <v>11</v>
      </c>
      <c r="I787">
        <f t="shared" si="26"/>
        <v>4561413</v>
      </c>
    </row>
    <row r="788" spans="1:9" x14ac:dyDescent="0.25">
      <c r="A788" s="87">
        <v>13</v>
      </c>
      <c r="B788" s="79">
        <v>45615</v>
      </c>
      <c r="C788" s="80" t="s">
        <v>312</v>
      </c>
      <c r="D788" s="80" t="s">
        <v>333</v>
      </c>
      <c r="E788" s="80" t="s">
        <v>319</v>
      </c>
      <c r="F788" s="81" t="s">
        <v>334</v>
      </c>
      <c r="G788" s="88" t="s">
        <v>320</v>
      </c>
      <c r="H788" s="96">
        <f t="shared" si="25"/>
        <v>11</v>
      </c>
      <c r="I788">
        <f t="shared" si="26"/>
        <v>4561513</v>
      </c>
    </row>
    <row r="789" spans="1:9" x14ac:dyDescent="0.25">
      <c r="A789" s="89">
        <v>13</v>
      </c>
      <c r="B789" s="82">
        <v>45616</v>
      </c>
      <c r="C789" s="83" t="s">
        <v>313</v>
      </c>
      <c r="D789" s="83" t="s">
        <v>333</v>
      </c>
      <c r="E789" s="83" t="s">
        <v>319</v>
      </c>
      <c r="F789" s="84" t="s">
        <v>334</v>
      </c>
      <c r="G789" s="90" t="s">
        <v>320</v>
      </c>
      <c r="H789" s="96">
        <f t="shared" si="25"/>
        <v>11</v>
      </c>
      <c r="I789">
        <f t="shared" si="26"/>
        <v>4561613</v>
      </c>
    </row>
    <row r="790" spans="1:9" x14ac:dyDescent="0.25">
      <c r="A790" s="87">
        <v>13</v>
      </c>
      <c r="B790" s="79">
        <v>45617</v>
      </c>
      <c r="C790" s="80" t="s">
        <v>314</v>
      </c>
      <c r="D790" s="80" t="s">
        <v>333</v>
      </c>
      <c r="E790" s="80" t="s">
        <v>319</v>
      </c>
      <c r="F790" s="81" t="s">
        <v>334</v>
      </c>
      <c r="G790" s="88" t="s">
        <v>320</v>
      </c>
      <c r="H790" s="96">
        <f t="shared" si="25"/>
        <v>11</v>
      </c>
      <c r="I790">
        <f t="shared" si="26"/>
        <v>4561713</v>
      </c>
    </row>
    <row r="791" spans="1:9" x14ac:dyDescent="0.25">
      <c r="A791" s="89">
        <v>13</v>
      </c>
      <c r="B791" s="82">
        <v>45618</v>
      </c>
      <c r="C791" s="83" t="s">
        <v>315</v>
      </c>
      <c r="D791" s="83" t="s">
        <v>333</v>
      </c>
      <c r="E791" s="83" t="s">
        <v>319</v>
      </c>
      <c r="F791" s="84" t="s">
        <v>334</v>
      </c>
      <c r="G791" s="90" t="s">
        <v>320</v>
      </c>
      <c r="H791" s="96">
        <f t="shared" si="25"/>
        <v>11</v>
      </c>
      <c r="I791">
        <f t="shared" si="26"/>
        <v>4561813</v>
      </c>
    </row>
    <row r="792" spans="1:9" x14ac:dyDescent="0.25">
      <c r="A792" s="87">
        <v>13</v>
      </c>
      <c r="B792" s="79">
        <v>45619</v>
      </c>
      <c r="C792" s="80" t="s">
        <v>316</v>
      </c>
      <c r="D792" s="80" t="s">
        <v>333</v>
      </c>
      <c r="E792" s="80" t="s">
        <v>319</v>
      </c>
      <c r="F792" s="81" t="s">
        <v>334</v>
      </c>
      <c r="G792" s="88" t="s">
        <v>320</v>
      </c>
      <c r="H792" s="96">
        <f t="shared" si="25"/>
        <v>11</v>
      </c>
      <c r="I792">
        <f t="shared" si="26"/>
        <v>4561913</v>
      </c>
    </row>
    <row r="793" spans="1:9" x14ac:dyDescent="0.25">
      <c r="A793" s="89">
        <v>13</v>
      </c>
      <c r="B793" s="82">
        <v>45620</v>
      </c>
      <c r="C793" s="83" t="s">
        <v>310</v>
      </c>
      <c r="D793" s="83" t="s">
        <v>333</v>
      </c>
      <c r="E793" s="83" t="s">
        <v>317</v>
      </c>
      <c r="F793" s="84" t="s">
        <v>334</v>
      </c>
      <c r="G793" s="90" t="s">
        <v>318</v>
      </c>
      <c r="H793" s="96">
        <f t="shared" si="25"/>
        <v>6</v>
      </c>
      <c r="I793">
        <f t="shared" si="26"/>
        <v>4562013</v>
      </c>
    </row>
    <row r="794" spans="1:9" x14ac:dyDescent="0.25">
      <c r="A794" s="87">
        <v>13</v>
      </c>
      <c r="B794" s="79">
        <v>45621</v>
      </c>
      <c r="C794" s="80" t="s">
        <v>311</v>
      </c>
      <c r="D794" s="80" t="s">
        <v>333</v>
      </c>
      <c r="E794" s="80" t="s">
        <v>319</v>
      </c>
      <c r="F794" s="81" t="s">
        <v>334</v>
      </c>
      <c r="G794" s="88" t="s">
        <v>320</v>
      </c>
      <c r="H794" s="96">
        <f t="shared" si="25"/>
        <v>11</v>
      </c>
      <c r="I794">
        <f t="shared" si="26"/>
        <v>4562113</v>
      </c>
    </row>
    <row r="795" spans="1:9" x14ac:dyDescent="0.25">
      <c r="A795" s="89">
        <v>13</v>
      </c>
      <c r="B795" s="82">
        <v>45622</v>
      </c>
      <c r="C795" s="83" t="s">
        <v>312</v>
      </c>
      <c r="D795" s="83" t="s">
        <v>333</v>
      </c>
      <c r="E795" s="83" t="s">
        <v>319</v>
      </c>
      <c r="F795" s="84" t="s">
        <v>334</v>
      </c>
      <c r="G795" s="90" t="s">
        <v>320</v>
      </c>
      <c r="H795" s="96">
        <f t="shared" si="25"/>
        <v>11</v>
      </c>
      <c r="I795">
        <f t="shared" si="26"/>
        <v>4562213</v>
      </c>
    </row>
    <row r="796" spans="1:9" x14ac:dyDescent="0.25">
      <c r="A796" s="87">
        <v>13</v>
      </c>
      <c r="B796" s="79">
        <v>45623</v>
      </c>
      <c r="C796" s="80" t="s">
        <v>313</v>
      </c>
      <c r="D796" s="80" t="s">
        <v>333</v>
      </c>
      <c r="E796" s="80" t="s">
        <v>319</v>
      </c>
      <c r="F796" s="81" t="s">
        <v>334</v>
      </c>
      <c r="G796" s="88" t="s">
        <v>320</v>
      </c>
      <c r="H796" s="96">
        <f t="shared" si="25"/>
        <v>11</v>
      </c>
      <c r="I796">
        <f t="shared" si="26"/>
        <v>4562313</v>
      </c>
    </row>
    <row r="797" spans="1:9" x14ac:dyDescent="0.25">
      <c r="A797" s="89">
        <v>13</v>
      </c>
      <c r="B797" s="82">
        <v>45624</v>
      </c>
      <c r="C797" s="83" t="s">
        <v>314</v>
      </c>
      <c r="D797" s="83" t="s">
        <v>333</v>
      </c>
      <c r="E797" s="83" t="s">
        <v>321</v>
      </c>
      <c r="F797" s="84" t="s">
        <v>334</v>
      </c>
      <c r="G797" s="90" t="s">
        <v>321</v>
      </c>
      <c r="H797" s="96" t="str">
        <f t="shared" si="25"/>
        <v/>
      </c>
      <c r="I797">
        <f t="shared" si="26"/>
        <v>4562413</v>
      </c>
    </row>
    <row r="798" spans="1:9" x14ac:dyDescent="0.25">
      <c r="A798" s="87">
        <v>13</v>
      </c>
      <c r="B798" s="79">
        <v>45625</v>
      </c>
      <c r="C798" s="80" t="s">
        <v>315</v>
      </c>
      <c r="D798" s="80" t="s">
        <v>333</v>
      </c>
      <c r="E798" s="80" t="s">
        <v>322</v>
      </c>
      <c r="F798" s="81" t="s">
        <v>334</v>
      </c>
      <c r="G798" s="88" t="s">
        <v>320</v>
      </c>
      <c r="H798" s="96">
        <f t="shared" si="25"/>
        <v>13</v>
      </c>
      <c r="I798">
        <f t="shared" si="26"/>
        <v>4562513</v>
      </c>
    </row>
    <row r="799" spans="1:9" x14ac:dyDescent="0.25">
      <c r="A799" s="89">
        <v>13</v>
      </c>
      <c r="B799" s="82">
        <v>45626</v>
      </c>
      <c r="C799" s="83" t="s">
        <v>316</v>
      </c>
      <c r="D799" s="83" t="s">
        <v>333</v>
      </c>
      <c r="E799" s="83" t="s">
        <v>319</v>
      </c>
      <c r="F799" s="84" t="s">
        <v>334</v>
      </c>
      <c r="G799" s="90" t="s">
        <v>320</v>
      </c>
      <c r="H799" s="96">
        <f t="shared" si="25"/>
        <v>11</v>
      </c>
      <c r="I799">
        <f t="shared" si="26"/>
        <v>4562613</v>
      </c>
    </row>
    <row r="800" spans="1:9" x14ac:dyDescent="0.25">
      <c r="A800" s="87">
        <v>13</v>
      </c>
      <c r="B800" s="79">
        <v>45627</v>
      </c>
      <c r="C800" s="80" t="s">
        <v>310</v>
      </c>
      <c r="D800" s="80" t="s">
        <v>333</v>
      </c>
      <c r="E800" s="80" t="s">
        <v>317</v>
      </c>
      <c r="F800" s="81" t="s">
        <v>334</v>
      </c>
      <c r="G800" s="88" t="s">
        <v>318</v>
      </c>
      <c r="H800" s="96">
        <f t="shared" si="25"/>
        <v>6</v>
      </c>
      <c r="I800">
        <f t="shared" si="26"/>
        <v>4562713</v>
      </c>
    </row>
    <row r="801" spans="1:9" x14ac:dyDescent="0.25">
      <c r="A801" s="89">
        <v>13</v>
      </c>
      <c r="B801" s="82">
        <v>45628</v>
      </c>
      <c r="C801" s="83" t="s">
        <v>311</v>
      </c>
      <c r="D801" s="83" t="s">
        <v>333</v>
      </c>
      <c r="E801" s="83" t="s">
        <v>319</v>
      </c>
      <c r="F801" s="84" t="s">
        <v>334</v>
      </c>
      <c r="G801" s="90" t="s">
        <v>320</v>
      </c>
      <c r="H801" s="96">
        <f t="shared" si="25"/>
        <v>11</v>
      </c>
      <c r="I801">
        <f t="shared" si="26"/>
        <v>4562813</v>
      </c>
    </row>
    <row r="802" spans="1:9" x14ac:dyDescent="0.25">
      <c r="A802" s="87">
        <v>13</v>
      </c>
      <c r="B802" s="79">
        <v>45629</v>
      </c>
      <c r="C802" s="80" t="s">
        <v>312</v>
      </c>
      <c r="D802" s="80" t="s">
        <v>333</v>
      </c>
      <c r="E802" s="80" t="s">
        <v>319</v>
      </c>
      <c r="F802" s="81" t="s">
        <v>334</v>
      </c>
      <c r="G802" s="88" t="s">
        <v>320</v>
      </c>
      <c r="H802" s="96">
        <f t="shared" si="25"/>
        <v>11</v>
      </c>
      <c r="I802">
        <f t="shared" si="26"/>
        <v>4562913</v>
      </c>
    </row>
    <row r="803" spans="1:9" x14ac:dyDescent="0.25">
      <c r="A803" s="89">
        <v>13</v>
      </c>
      <c r="B803" s="82">
        <v>45630</v>
      </c>
      <c r="C803" s="83" t="s">
        <v>313</v>
      </c>
      <c r="D803" s="83" t="s">
        <v>333</v>
      </c>
      <c r="E803" s="83" t="s">
        <v>319</v>
      </c>
      <c r="F803" s="84" t="s">
        <v>334</v>
      </c>
      <c r="G803" s="90" t="s">
        <v>320</v>
      </c>
      <c r="H803" s="96">
        <f t="shared" si="25"/>
        <v>11</v>
      </c>
      <c r="I803">
        <f t="shared" si="26"/>
        <v>4563013</v>
      </c>
    </row>
    <row r="804" spans="1:9" x14ac:dyDescent="0.25">
      <c r="A804" s="87">
        <v>13</v>
      </c>
      <c r="B804" s="79">
        <v>45631</v>
      </c>
      <c r="C804" s="80" t="s">
        <v>314</v>
      </c>
      <c r="D804" s="80" t="s">
        <v>333</v>
      </c>
      <c r="E804" s="80" t="s">
        <v>319</v>
      </c>
      <c r="F804" s="81" t="s">
        <v>334</v>
      </c>
      <c r="G804" s="88" t="s">
        <v>320</v>
      </c>
      <c r="H804" s="96">
        <f t="shared" si="25"/>
        <v>11</v>
      </c>
      <c r="I804">
        <f t="shared" si="26"/>
        <v>4563113</v>
      </c>
    </row>
    <row r="805" spans="1:9" x14ac:dyDescent="0.25">
      <c r="A805" s="89">
        <v>13</v>
      </c>
      <c r="B805" s="82">
        <v>45632</v>
      </c>
      <c r="C805" s="83" t="s">
        <v>315</v>
      </c>
      <c r="D805" s="83" t="s">
        <v>333</v>
      </c>
      <c r="E805" s="83" t="s">
        <v>319</v>
      </c>
      <c r="F805" s="84" t="s">
        <v>334</v>
      </c>
      <c r="G805" s="90" t="s">
        <v>320</v>
      </c>
      <c r="H805" s="96">
        <f t="shared" si="25"/>
        <v>11</v>
      </c>
      <c r="I805">
        <f t="shared" si="26"/>
        <v>4563213</v>
      </c>
    </row>
    <row r="806" spans="1:9" x14ac:dyDescent="0.25">
      <c r="A806" s="87">
        <v>13</v>
      </c>
      <c r="B806" s="79">
        <v>45633</v>
      </c>
      <c r="C806" s="80" t="s">
        <v>316</v>
      </c>
      <c r="D806" s="80" t="s">
        <v>333</v>
      </c>
      <c r="E806" s="80" t="s">
        <v>319</v>
      </c>
      <c r="F806" s="81" t="s">
        <v>334</v>
      </c>
      <c r="G806" s="88" t="s">
        <v>320</v>
      </c>
      <c r="H806" s="96">
        <f t="shared" si="25"/>
        <v>11</v>
      </c>
      <c r="I806">
        <f t="shared" si="26"/>
        <v>4563313</v>
      </c>
    </row>
    <row r="807" spans="1:9" x14ac:dyDescent="0.25">
      <c r="A807" s="89">
        <v>13</v>
      </c>
      <c r="B807" s="82">
        <v>45634</v>
      </c>
      <c r="C807" s="83" t="s">
        <v>310</v>
      </c>
      <c r="D807" s="83" t="s">
        <v>333</v>
      </c>
      <c r="E807" s="83" t="s">
        <v>317</v>
      </c>
      <c r="F807" s="84" t="s">
        <v>334</v>
      </c>
      <c r="G807" s="90" t="s">
        <v>318</v>
      </c>
      <c r="H807" s="96">
        <f t="shared" si="25"/>
        <v>6</v>
      </c>
      <c r="I807">
        <f t="shared" si="26"/>
        <v>4563413</v>
      </c>
    </row>
    <row r="808" spans="1:9" x14ac:dyDescent="0.25">
      <c r="A808" s="87">
        <v>13</v>
      </c>
      <c r="B808" s="79">
        <v>45635</v>
      </c>
      <c r="C808" s="80" t="s">
        <v>311</v>
      </c>
      <c r="D808" s="80" t="s">
        <v>333</v>
      </c>
      <c r="E808" s="80" t="s">
        <v>319</v>
      </c>
      <c r="F808" s="81" t="s">
        <v>334</v>
      </c>
      <c r="G808" s="88" t="s">
        <v>320</v>
      </c>
      <c r="H808" s="96">
        <f t="shared" si="25"/>
        <v>11</v>
      </c>
      <c r="I808">
        <f t="shared" si="26"/>
        <v>4563513</v>
      </c>
    </row>
    <row r="809" spans="1:9" x14ac:dyDescent="0.25">
      <c r="A809" s="89">
        <v>13</v>
      </c>
      <c r="B809" s="82">
        <v>45636</v>
      </c>
      <c r="C809" s="83" t="s">
        <v>312</v>
      </c>
      <c r="D809" s="83" t="s">
        <v>333</v>
      </c>
      <c r="E809" s="83" t="s">
        <v>319</v>
      </c>
      <c r="F809" s="84" t="s">
        <v>334</v>
      </c>
      <c r="G809" s="90" t="s">
        <v>320</v>
      </c>
      <c r="H809" s="96">
        <f t="shared" si="25"/>
        <v>11</v>
      </c>
      <c r="I809">
        <f t="shared" si="26"/>
        <v>4563613</v>
      </c>
    </row>
    <row r="810" spans="1:9" x14ac:dyDescent="0.25">
      <c r="A810" s="87">
        <v>13</v>
      </c>
      <c r="B810" s="79">
        <v>45637</v>
      </c>
      <c r="C810" s="80" t="s">
        <v>313</v>
      </c>
      <c r="D810" s="80" t="s">
        <v>333</v>
      </c>
      <c r="E810" s="80" t="s">
        <v>319</v>
      </c>
      <c r="F810" s="81" t="s">
        <v>334</v>
      </c>
      <c r="G810" s="88" t="s">
        <v>320</v>
      </c>
      <c r="H810" s="96">
        <f t="shared" si="25"/>
        <v>11</v>
      </c>
      <c r="I810">
        <f t="shared" si="26"/>
        <v>4563713</v>
      </c>
    </row>
    <row r="811" spans="1:9" x14ac:dyDescent="0.25">
      <c r="A811" s="89">
        <v>13</v>
      </c>
      <c r="B811" s="82">
        <v>45638</v>
      </c>
      <c r="C811" s="83" t="s">
        <v>314</v>
      </c>
      <c r="D811" s="83" t="s">
        <v>333</v>
      </c>
      <c r="E811" s="83" t="s">
        <v>319</v>
      </c>
      <c r="F811" s="84" t="s">
        <v>334</v>
      </c>
      <c r="G811" s="90" t="s">
        <v>320</v>
      </c>
      <c r="H811" s="96">
        <f t="shared" si="25"/>
        <v>11</v>
      </c>
      <c r="I811">
        <f t="shared" si="26"/>
        <v>4563813</v>
      </c>
    </row>
    <row r="812" spans="1:9" x14ac:dyDescent="0.25">
      <c r="A812" s="87">
        <v>13</v>
      </c>
      <c r="B812" s="79">
        <v>45639</v>
      </c>
      <c r="C812" s="80" t="s">
        <v>315</v>
      </c>
      <c r="D812" s="80" t="s">
        <v>333</v>
      </c>
      <c r="E812" s="80" t="s">
        <v>319</v>
      </c>
      <c r="F812" s="81" t="s">
        <v>334</v>
      </c>
      <c r="G812" s="88" t="s">
        <v>320</v>
      </c>
      <c r="H812" s="96">
        <f t="shared" si="25"/>
        <v>11</v>
      </c>
      <c r="I812">
        <f t="shared" si="26"/>
        <v>4563913</v>
      </c>
    </row>
    <row r="813" spans="1:9" x14ac:dyDescent="0.25">
      <c r="A813" s="89">
        <v>13</v>
      </c>
      <c r="B813" s="82">
        <v>45640</v>
      </c>
      <c r="C813" s="83" t="s">
        <v>316</v>
      </c>
      <c r="D813" s="83" t="s">
        <v>333</v>
      </c>
      <c r="E813" s="83" t="s">
        <v>323</v>
      </c>
      <c r="F813" s="84" t="s">
        <v>334</v>
      </c>
      <c r="G813" s="90" t="s">
        <v>320</v>
      </c>
      <c r="H813" s="96">
        <f t="shared" si="25"/>
        <v>12</v>
      </c>
      <c r="I813">
        <f t="shared" si="26"/>
        <v>4564013</v>
      </c>
    </row>
    <row r="814" spans="1:9" x14ac:dyDescent="0.25">
      <c r="A814" s="87">
        <v>13</v>
      </c>
      <c r="B814" s="79">
        <v>45641</v>
      </c>
      <c r="C814" s="80" t="s">
        <v>310</v>
      </c>
      <c r="D814" s="80" t="s">
        <v>333</v>
      </c>
      <c r="E814" s="80" t="s">
        <v>317</v>
      </c>
      <c r="F814" s="81" t="s">
        <v>334</v>
      </c>
      <c r="G814" s="88" t="s">
        <v>318</v>
      </c>
      <c r="H814" s="96">
        <f t="shared" si="25"/>
        <v>6</v>
      </c>
      <c r="I814">
        <f t="shared" si="26"/>
        <v>4564113</v>
      </c>
    </row>
    <row r="815" spans="1:9" x14ac:dyDescent="0.25">
      <c r="A815" s="89">
        <v>13</v>
      </c>
      <c r="B815" s="82">
        <v>45642</v>
      </c>
      <c r="C815" s="83" t="s">
        <v>311</v>
      </c>
      <c r="D815" s="83" t="s">
        <v>333</v>
      </c>
      <c r="E815" s="83" t="s">
        <v>319</v>
      </c>
      <c r="F815" s="84" t="s">
        <v>334</v>
      </c>
      <c r="G815" s="90" t="s">
        <v>320</v>
      </c>
      <c r="H815" s="96">
        <f t="shared" si="25"/>
        <v>11</v>
      </c>
      <c r="I815">
        <f t="shared" si="26"/>
        <v>4564213</v>
      </c>
    </row>
    <row r="816" spans="1:9" x14ac:dyDescent="0.25">
      <c r="A816" s="87">
        <v>13</v>
      </c>
      <c r="B816" s="79">
        <v>45643</v>
      </c>
      <c r="C816" s="80" t="s">
        <v>312</v>
      </c>
      <c r="D816" s="80" t="s">
        <v>333</v>
      </c>
      <c r="E816" s="80" t="s">
        <v>319</v>
      </c>
      <c r="F816" s="81" t="s">
        <v>334</v>
      </c>
      <c r="G816" s="88" t="s">
        <v>320</v>
      </c>
      <c r="H816" s="96">
        <f t="shared" si="25"/>
        <v>11</v>
      </c>
      <c r="I816">
        <f t="shared" si="26"/>
        <v>4564313</v>
      </c>
    </row>
    <row r="817" spans="1:9" x14ac:dyDescent="0.25">
      <c r="A817" s="89">
        <v>13</v>
      </c>
      <c r="B817" s="82">
        <v>45644</v>
      </c>
      <c r="C817" s="83" t="s">
        <v>313</v>
      </c>
      <c r="D817" s="83" t="s">
        <v>333</v>
      </c>
      <c r="E817" s="83" t="s">
        <v>319</v>
      </c>
      <c r="F817" s="84" t="s">
        <v>334</v>
      </c>
      <c r="G817" s="90" t="s">
        <v>320</v>
      </c>
      <c r="H817" s="96">
        <f t="shared" si="25"/>
        <v>11</v>
      </c>
      <c r="I817">
        <f t="shared" si="26"/>
        <v>4564413</v>
      </c>
    </row>
    <row r="818" spans="1:9" x14ac:dyDescent="0.25">
      <c r="A818" s="87">
        <v>13</v>
      </c>
      <c r="B818" s="79">
        <v>45645</v>
      </c>
      <c r="C818" s="80" t="s">
        <v>314</v>
      </c>
      <c r="D818" s="80" t="s">
        <v>333</v>
      </c>
      <c r="E818" s="80" t="s">
        <v>319</v>
      </c>
      <c r="F818" s="81" t="s">
        <v>334</v>
      </c>
      <c r="G818" s="88" t="s">
        <v>320</v>
      </c>
      <c r="H818" s="96">
        <f t="shared" si="25"/>
        <v>11</v>
      </c>
      <c r="I818">
        <f t="shared" si="26"/>
        <v>4564513</v>
      </c>
    </row>
    <row r="819" spans="1:9" x14ac:dyDescent="0.25">
      <c r="A819" s="89">
        <v>13</v>
      </c>
      <c r="B819" s="82">
        <v>45646</v>
      </c>
      <c r="C819" s="83" t="s">
        <v>315</v>
      </c>
      <c r="D819" s="83" t="s">
        <v>333</v>
      </c>
      <c r="E819" s="83" t="s">
        <v>319</v>
      </c>
      <c r="F819" s="84" t="s">
        <v>334</v>
      </c>
      <c r="G819" s="90" t="s">
        <v>320</v>
      </c>
      <c r="H819" s="96">
        <f t="shared" si="25"/>
        <v>11</v>
      </c>
      <c r="I819">
        <f t="shared" si="26"/>
        <v>4564613</v>
      </c>
    </row>
    <row r="820" spans="1:9" x14ac:dyDescent="0.25">
      <c r="A820" s="87">
        <v>13</v>
      </c>
      <c r="B820" s="79">
        <v>45647</v>
      </c>
      <c r="C820" s="80" t="s">
        <v>316</v>
      </c>
      <c r="D820" s="80" t="s">
        <v>333</v>
      </c>
      <c r="E820" s="80" t="s">
        <v>323</v>
      </c>
      <c r="F820" s="81" t="s">
        <v>334</v>
      </c>
      <c r="G820" s="88" t="s">
        <v>320</v>
      </c>
      <c r="H820" s="96">
        <f t="shared" si="25"/>
        <v>12</v>
      </c>
      <c r="I820">
        <f t="shared" si="26"/>
        <v>4564713</v>
      </c>
    </row>
    <row r="821" spans="1:9" x14ac:dyDescent="0.25">
      <c r="A821" s="89">
        <v>13</v>
      </c>
      <c r="B821" s="82">
        <v>45648</v>
      </c>
      <c r="C821" s="83" t="s">
        <v>310</v>
      </c>
      <c r="D821" s="83" t="s">
        <v>333</v>
      </c>
      <c r="E821" s="83" t="s">
        <v>319</v>
      </c>
      <c r="F821" s="84" t="s">
        <v>334</v>
      </c>
      <c r="G821" s="90" t="s">
        <v>318</v>
      </c>
      <c r="H821" s="96">
        <f t="shared" si="25"/>
        <v>8</v>
      </c>
      <c r="I821">
        <f t="shared" si="26"/>
        <v>4564813</v>
      </c>
    </row>
    <row r="822" spans="1:9" x14ac:dyDescent="0.25">
      <c r="A822" s="87">
        <v>13</v>
      </c>
      <c r="B822" s="79">
        <v>45649</v>
      </c>
      <c r="C822" s="80" t="s">
        <v>311</v>
      </c>
      <c r="D822" s="80" t="s">
        <v>333</v>
      </c>
      <c r="E822" s="80" t="s">
        <v>319</v>
      </c>
      <c r="F822" s="81" t="s">
        <v>334</v>
      </c>
      <c r="G822" s="88" t="s">
        <v>320</v>
      </c>
      <c r="H822" s="96">
        <f t="shared" si="25"/>
        <v>11</v>
      </c>
      <c r="I822">
        <f t="shared" si="26"/>
        <v>4564913</v>
      </c>
    </row>
    <row r="823" spans="1:9" x14ac:dyDescent="0.25">
      <c r="A823" s="89">
        <v>13</v>
      </c>
      <c r="B823" s="82">
        <v>45650</v>
      </c>
      <c r="C823" s="83" t="s">
        <v>312</v>
      </c>
      <c r="D823" s="83" t="s">
        <v>333</v>
      </c>
      <c r="E823" s="83" t="s">
        <v>323</v>
      </c>
      <c r="F823" s="84" t="s">
        <v>334</v>
      </c>
      <c r="G823" s="90" t="s">
        <v>318</v>
      </c>
      <c r="H823" s="96">
        <f t="shared" si="25"/>
        <v>9</v>
      </c>
      <c r="I823">
        <f t="shared" si="26"/>
        <v>4565013</v>
      </c>
    </row>
    <row r="824" spans="1:9" x14ac:dyDescent="0.25">
      <c r="A824" s="87">
        <v>13</v>
      </c>
      <c r="B824" s="79">
        <v>45651</v>
      </c>
      <c r="C824" s="80" t="s">
        <v>313</v>
      </c>
      <c r="D824" s="80" t="s">
        <v>333</v>
      </c>
      <c r="E824" s="80" t="s">
        <v>321</v>
      </c>
      <c r="F824" s="81" t="s">
        <v>334</v>
      </c>
      <c r="G824" s="88" t="s">
        <v>321</v>
      </c>
      <c r="H824" s="96" t="str">
        <f t="shared" si="25"/>
        <v/>
      </c>
      <c r="I824">
        <f t="shared" si="26"/>
        <v>4565113</v>
      </c>
    </row>
    <row r="825" spans="1:9" x14ac:dyDescent="0.25">
      <c r="A825" s="89">
        <v>13</v>
      </c>
      <c r="B825" s="82">
        <v>45652</v>
      </c>
      <c r="C825" s="83" t="s">
        <v>314</v>
      </c>
      <c r="D825" s="83" t="s">
        <v>333</v>
      </c>
      <c r="E825" s="83" t="s">
        <v>323</v>
      </c>
      <c r="F825" s="84" t="s">
        <v>334</v>
      </c>
      <c r="G825" s="90" t="s">
        <v>320</v>
      </c>
      <c r="H825" s="96">
        <f t="shared" si="25"/>
        <v>12</v>
      </c>
      <c r="I825">
        <f t="shared" si="26"/>
        <v>4565213</v>
      </c>
    </row>
    <row r="826" spans="1:9" x14ac:dyDescent="0.25">
      <c r="A826" s="87">
        <v>13</v>
      </c>
      <c r="B826" s="79">
        <v>45653</v>
      </c>
      <c r="C826" s="80" t="s">
        <v>315</v>
      </c>
      <c r="D826" s="80" t="s">
        <v>333</v>
      </c>
      <c r="E826" s="80" t="s">
        <v>319</v>
      </c>
      <c r="F826" s="81" t="s">
        <v>334</v>
      </c>
      <c r="G826" s="88" t="s">
        <v>320</v>
      </c>
      <c r="H826" s="96">
        <f t="shared" si="25"/>
        <v>11</v>
      </c>
      <c r="I826">
        <f t="shared" si="26"/>
        <v>4565313</v>
      </c>
    </row>
    <row r="827" spans="1:9" x14ac:dyDescent="0.25">
      <c r="A827" s="89">
        <v>13</v>
      </c>
      <c r="B827" s="82">
        <v>45654</v>
      </c>
      <c r="C827" s="83" t="s">
        <v>316</v>
      </c>
      <c r="D827" s="83" t="s">
        <v>333</v>
      </c>
      <c r="E827" s="83" t="s">
        <v>319</v>
      </c>
      <c r="F827" s="84" t="s">
        <v>334</v>
      </c>
      <c r="G827" s="90" t="s">
        <v>320</v>
      </c>
      <c r="H827" s="96">
        <f t="shared" si="25"/>
        <v>11</v>
      </c>
      <c r="I827">
        <f t="shared" si="26"/>
        <v>4565413</v>
      </c>
    </row>
    <row r="828" spans="1:9" x14ac:dyDescent="0.25">
      <c r="A828" s="87">
        <v>13</v>
      </c>
      <c r="B828" s="79">
        <v>45655</v>
      </c>
      <c r="C828" s="80" t="s">
        <v>310</v>
      </c>
      <c r="D828" s="80" t="s">
        <v>333</v>
      </c>
      <c r="E828" s="80" t="s">
        <v>317</v>
      </c>
      <c r="F828" s="81" t="s">
        <v>334</v>
      </c>
      <c r="G828" s="88" t="s">
        <v>318</v>
      </c>
      <c r="H828" s="96">
        <f t="shared" si="25"/>
        <v>6</v>
      </c>
      <c r="I828">
        <f t="shared" si="26"/>
        <v>4565513</v>
      </c>
    </row>
    <row r="829" spans="1:9" x14ac:dyDescent="0.25">
      <c r="A829" s="89">
        <v>13</v>
      </c>
      <c r="B829" s="82">
        <v>45656</v>
      </c>
      <c r="C829" s="83" t="s">
        <v>311</v>
      </c>
      <c r="D829" s="83" t="s">
        <v>333</v>
      </c>
      <c r="E829" s="83" t="s">
        <v>319</v>
      </c>
      <c r="F829" s="84" t="s">
        <v>334</v>
      </c>
      <c r="G829" s="90" t="s">
        <v>320</v>
      </c>
      <c r="H829" s="96">
        <f t="shared" si="25"/>
        <v>11</v>
      </c>
      <c r="I829">
        <f t="shared" si="26"/>
        <v>4565613</v>
      </c>
    </row>
    <row r="830" spans="1:9" x14ac:dyDescent="0.25">
      <c r="A830" s="87">
        <v>13</v>
      </c>
      <c r="B830" s="79">
        <v>45657</v>
      </c>
      <c r="C830" s="80" t="s">
        <v>312</v>
      </c>
      <c r="D830" s="80" t="s">
        <v>333</v>
      </c>
      <c r="E830" s="80" t="s">
        <v>319</v>
      </c>
      <c r="F830" s="81" t="s">
        <v>334</v>
      </c>
      <c r="G830" s="88" t="s">
        <v>318</v>
      </c>
      <c r="H830" s="96">
        <f t="shared" si="25"/>
        <v>8</v>
      </c>
      <c r="I830">
        <f t="shared" si="26"/>
        <v>4565713</v>
      </c>
    </row>
    <row r="831" spans="1:9" x14ac:dyDescent="0.25">
      <c r="A831" s="89">
        <v>13</v>
      </c>
      <c r="B831" s="82">
        <v>45658</v>
      </c>
      <c r="C831" s="83" t="s">
        <v>313</v>
      </c>
      <c r="D831" s="83" t="s">
        <v>333</v>
      </c>
      <c r="E831" s="83" t="s">
        <v>319</v>
      </c>
      <c r="F831" s="84" t="s">
        <v>334</v>
      </c>
      <c r="G831" s="90" t="s">
        <v>318</v>
      </c>
      <c r="H831" s="96">
        <f t="shared" si="25"/>
        <v>8</v>
      </c>
      <c r="I831">
        <f t="shared" si="26"/>
        <v>4565813</v>
      </c>
    </row>
    <row r="832" spans="1:9" x14ac:dyDescent="0.25">
      <c r="A832" s="87">
        <v>13</v>
      </c>
      <c r="B832" s="79">
        <v>45659</v>
      </c>
      <c r="C832" s="80" t="s">
        <v>314</v>
      </c>
      <c r="D832" s="80" t="s">
        <v>333</v>
      </c>
      <c r="E832" s="80" t="s">
        <v>319</v>
      </c>
      <c r="F832" s="81" t="s">
        <v>334</v>
      </c>
      <c r="G832" s="88" t="s">
        <v>320</v>
      </c>
      <c r="H832" s="96">
        <f t="shared" si="25"/>
        <v>11</v>
      </c>
      <c r="I832">
        <f t="shared" si="26"/>
        <v>4565913</v>
      </c>
    </row>
    <row r="833" spans="1:9" x14ac:dyDescent="0.25">
      <c r="A833" s="89">
        <v>13</v>
      </c>
      <c r="B833" s="82">
        <v>45660</v>
      </c>
      <c r="C833" s="83" t="s">
        <v>315</v>
      </c>
      <c r="D833" s="83" t="s">
        <v>333</v>
      </c>
      <c r="E833" s="83" t="s">
        <v>319</v>
      </c>
      <c r="F833" s="84" t="s">
        <v>334</v>
      </c>
      <c r="G833" s="90" t="s">
        <v>320</v>
      </c>
      <c r="H833" s="96">
        <f t="shared" si="25"/>
        <v>11</v>
      </c>
      <c r="I833">
        <f t="shared" si="26"/>
        <v>4566013</v>
      </c>
    </row>
    <row r="834" spans="1:9" x14ac:dyDescent="0.25">
      <c r="A834" s="87">
        <v>13</v>
      </c>
      <c r="B834" s="79">
        <v>45661</v>
      </c>
      <c r="C834" s="80" t="s">
        <v>316</v>
      </c>
      <c r="D834" s="80" t="s">
        <v>333</v>
      </c>
      <c r="E834" s="80" t="s">
        <v>319</v>
      </c>
      <c r="F834" s="81" t="s">
        <v>334</v>
      </c>
      <c r="G834" s="88" t="s">
        <v>320</v>
      </c>
      <c r="H834" s="96">
        <f t="shared" si="25"/>
        <v>11</v>
      </c>
      <c r="I834">
        <f t="shared" si="26"/>
        <v>4566113</v>
      </c>
    </row>
    <row r="835" spans="1:9" x14ac:dyDescent="0.25">
      <c r="A835" s="89">
        <v>14</v>
      </c>
      <c r="B835" s="82">
        <v>45613</v>
      </c>
      <c r="C835" s="83" t="s">
        <v>310</v>
      </c>
      <c r="D835" s="83" t="s">
        <v>333</v>
      </c>
      <c r="E835" s="83" t="s">
        <v>317</v>
      </c>
      <c r="F835" s="84" t="s">
        <v>334</v>
      </c>
      <c r="G835" s="90" t="s">
        <v>318</v>
      </c>
      <c r="H835" s="96">
        <f t="shared" ref="H835:H898" si="27">IF(ISERROR(INT((G835-E835)*24)),"",(INT((G835-E835)*24)))</f>
        <v>6</v>
      </c>
      <c r="I835">
        <f t="shared" ref="I835:I898" si="28">VALUE(CONCATENATE(B835,A835))</f>
        <v>4561314</v>
      </c>
    </row>
    <row r="836" spans="1:9" x14ac:dyDescent="0.25">
      <c r="A836" s="87">
        <v>14</v>
      </c>
      <c r="B836" s="79">
        <v>45614</v>
      </c>
      <c r="C836" s="80" t="s">
        <v>311</v>
      </c>
      <c r="D836" s="80" t="s">
        <v>333</v>
      </c>
      <c r="E836" s="80" t="s">
        <v>319</v>
      </c>
      <c r="F836" s="81" t="s">
        <v>334</v>
      </c>
      <c r="G836" s="88" t="s">
        <v>320</v>
      </c>
      <c r="H836" s="96">
        <f t="shared" si="27"/>
        <v>11</v>
      </c>
      <c r="I836">
        <f t="shared" si="28"/>
        <v>4561414</v>
      </c>
    </row>
    <row r="837" spans="1:9" x14ac:dyDescent="0.25">
      <c r="A837" s="89">
        <v>14</v>
      </c>
      <c r="B837" s="82">
        <v>45615</v>
      </c>
      <c r="C837" s="83" t="s">
        <v>312</v>
      </c>
      <c r="D837" s="83" t="s">
        <v>333</v>
      </c>
      <c r="E837" s="83" t="s">
        <v>319</v>
      </c>
      <c r="F837" s="84" t="s">
        <v>334</v>
      </c>
      <c r="G837" s="90" t="s">
        <v>320</v>
      </c>
      <c r="H837" s="96">
        <f t="shared" si="27"/>
        <v>11</v>
      </c>
      <c r="I837">
        <f t="shared" si="28"/>
        <v>4561514</v>
      </c>
    </row>
    <row r="838" spans="1:9" x14ac:dyDescent="0.25">
      <c r="A838" s="87">
        <v>14</v>
      </c>
      <c r="B838" s="79">
        <v>45616</v>
      </c>
      <c r="C838" s="80" t="s">
        <v>313</v>
      </c>
      <c r="D838" s="80" t="s">
        <v>333</v>
      </c>
      <c r="E838" s="80" t="s">
        <v>319</v>
      </c>
      <c r="F838" s="81" t="s">
        <v>334</v>
      </c>
      <c r="G838" s="88" t="s">
        <v>320</v>
      </c>
      <c r="H838" s="96">
        <f t="shared" si="27"/>
        <v>11</v>
      </c>
      <c r="I838">
        <f t="shared" si="28"/>
        <v>4561614</v>
      </c>
    </row>
    <row r="839" spans="1:9" x14ac:dyDescent="0.25">
      <c r="A839" s="89">
        <v>14</v>
      </c>
      <c r="B839" s="82">
        <v>45617</v>
      </c>
      <c r="C839" s="83" t="s">
        <v>314</v>
      </c>
      <c r="D839" s="83" t="s">
        <v>333</v>
      </c>
      <c r="E839" s="83" t="s">
        <v>319</v>
      </c>
      <c r="F839" s="84" t="s">
        <v>334</v>
      </c>
      <c r="G839" s="90" t="s">
        <v>320</v>
      </c>
      <c r="H839" s="96">
        <f t="shared" si="27"/>
        <v>11</v>
      </c>
      <c r="I839">
        <f t="shared" si="28"/>
        <v>4561714</v>
      </c>
    </row>
    <row r="840" spans="1:9" x14ac:dyDescent="0.25">
      <c r="A840" s="87">
        <v>14</v>
      </c>
      <c r="B840" s="79">
        <v>45618</v>
      </c>
      <c r="C840" s="80" t="s">
        <v>315</v>
      </c>
      <c r="D840" s="80" t="s">
        <v>333</v>
      </c>
      <c r="E840" s="80" t="s">
        <v>319</v>
      </c>
      <c r="F840" s="81" t="s">
        <v>334</v>
      </c>
      <c r="G840" s="88" t="s">
        <v>320</v>
      </c>
      <c r="H840" s="96">
        <f t="shared" si="27"/>
        <v>11</v>
      </c>
      <c r="I840">
        <f t="shared" si="28"/>
        <v>4561814</v>
      </c>
    </row>
    <row r="841" spans="1:9" x14ac:dyDescent="0.25">
      <c r="A841" s="89">
        <v>14</v>
      </c>
      <c r="B841" s="82">
        <v>45619</v>
      </c>
      <c r="C841" s="83" t="s">
        <v>316</v>
      </c>
      <c r="D841" s="83" t="s">
        <v>333</v>
      </c>
      <c r="E841" s="83" t="s">
        <v>319</v>
      </c>
      <c r="F841" s="84" t="s">
        <v>334</v>
      </c>
      <c r="G841" s="90" t="s">
        <v>320</v>
      </c>
      <c r="H841" s="96">
        <f t="shared" si="27"/>
        <v>11</v>
      </c>
      <c r="I841">
        <f t="shared" si="28"/>
        <v>4561914</v>
      </c>
    </row>
    <row r="842" spans="1:9" x14ac:dyDescent="0.25">
      <c r="A842" s="87">
        <v>14</v>
      </c>
      <c r="B842" s="79">
        <v>45620</v>
      </c>
      <c r="C842" s="80" t="s">
        <v>310</v>
      </c>
      <c r="D842" s="80" t="s">
        <v>333</v>
      </c>
      <c r="E842" s="80" t="s">
        <v>317</v>
      </c>
      <c r="F842" s="81" t="s">
        <v>334</v>
      </c>
      <c r="G842" s="88" t="s">
        <v>318</v>
      </c>
      <c r="H842" s="96">
        <f t="shared" si="27"/>
        <v>6</v>
      </c>
      <c r="I842">
        <f t="shared" si="28"/>
        <v>4562014</v>
      </c>
    </row>
    <row r="843" spans="1:9" x14ac:dyDescent="0.25">
      <c r="A843" s="89">
        <v>14</v>
      </c>
      <c r="B843" s="82">
        <v>45621</v>
      </c>
      <c r="C843" s="83" t="s">
        <v>311</v>
      </c>
      <c r="D843" s="83" t="s">
        <v>333</v>
      </c>
      <c r="E843" s="83" t="s">
        <v>319</v>
      </c>
      <c r="F843" s="84" t="s">
        <v>334</v>
      </c>
      <c r="G843" s="90" t="s">
        <v>320</v>
      </c>
      <c r="H843" s="96">
        <f t="shared" si="27"/>
        <v>11</v>
      </c>
      <c r="I843">
        <f t="shared" si="28"/>
        <v>4562114</v>
      </c>
    </row>
    <row r="844" spans="1:9" x14ac:dyDescent="0.25">
      <c r="A844" s="87">
        <v>14</v>
      </c>
      <c r="B844" s="79">
        <v>45622</v>
      </c>
      <c r="C844" s="80" t="s">
        <v>312</v>
      </c>
      <c r="D844" s="80" t="s">
        <v>333</v>
      </c>
      <c r="E844" s="80" t="s">
        <v>319</v>
      </c>
      <c r="F844" s="81" t="s">
        <v>334</v>
      </c>
      <c r="G844" s="88" t="s">
        <v>320</v>
      </c>
      <c r="H844" s="96">
        <f t="shared" si="27"/>
        <v>11</v>
      </c>
      <c r="I844">
        <f t="shared" si="28"/>
        <v>4562214</v>
      </c>
    </row>
    <row r="845" spans="1:9" x14ac:dyDescent="0.25">
      <c r="A845" s="89">
        <v>14</v>
      </c>
      <c r="B845" s="82">
        <v>45623</v>
      </c>
      <c r="C845" s="83" t="s">
        <v>313</v>
      </c>
      <c r="D845" s="83" t="s">
        <v>333</v>
      </c>
      <c r="E845" s="83" t="s">
        <v>319</v>
      </c>
      <c r="F845" s="84" t="s">
        <v>334</v>
      </c>
      <c r="G845" s="90" t="s">
        <v>320</v>
      </c>
      <c r="H845" s="96">
        <f t="shared" si="27"/>
        <v>11</v>
      </c>
      <c r="I845">
        <f t="shared" si="28"/>
        <v>4562314</v>
      </c>
    </row>
    <row r="846" spans="1:9" x14ac:dyDescent="0.25">
      <c r="A846" s="87">
        <v>14</v>
      </c>
      <c r="B846" s="79">
        <v>45624</v>
      </c>
      <c r="C846" s="80" t="s">
        <v>314</v>
      </c>
      <c r="D846" s="80" t="s">
        <v>333</v>
      </c>
      <c r="E846" s="80" t="s">
        <v>321</v>
      </c>
      <c r="F846" s="81" t="s">
        <v>334</v>
      </c>
      <c r="G846" s="88" t="s">
        <v>321</v>
      </c>
      <c r="H846" s="96" t="str">
        <f t="shared" si="27"/>
        <v/>
      </c>
      <c r="I846">
        <f t="shared" si="28"/>
        <v>4562414</v>
      </c>
    </row>
    <row r="847" spans="1:9" x14ac:dyDescent="0.25">
      <c r="A847" s="89">
        <v>14</v>
      </c>
      <c r="B847" s="82">
        <v>45625</v>
      </c>
      <c r="C847" s="83" t="s">
        <v>315</v>
      </c>
      <c r="D847" s="83" t="s">
        <v>333</v>
      </c>
      <c r="E847" s="83" t="s">
        <v>326</v>
      </c>
      <c r="F847" s="84" t="s">
        <v>334</v>
      </c>
      <c r="G847" s="90" t="s">
        <v>320</v>
      </c>
      <c r="H847" s="96">
        <f t="shared" si="27"/>
        <v>14</v>
      </c>
      <c r="I847">
        <f t="shared" si="28"/>
        <v>4562514</v>
      </c>
    </row>
    <row r="848" spans="1:9" x14ac:dyDescent="0.25">
      <c r="A848" s="87">
        <v>14</v>
      </c>
      <c r="B848" s="79">
        <v>45626</v>
      </c>
      <c r="C848" s="80" t="s">
        <v>316</v>
      </c>
      <c r="D848" s="80" t="s">
        <v>333</v>
      </c>
      <c r="E848" s="80" t="s">
        <v>319</v>
      </c>
      <c r="F848" s="81" t="s">
        <v>334</v>
      </c>
      <c r="G848" s="88" t="s">
        <v>320</v>
      </c>
      <c r="H848" s="96">
        <f t="shared" si="27"/>
        <v>11</v>
      </c>
      <c r="I848">
        <f t="shared" si="28"/>
        <v>4562614</v>
      </c>
    </row>
    <row r="849" spans="1:9" x14ac:dyDescent="0.25">
      <c r="A849" s="89">
        <v>14</v>
      </c>
      <c r="B849" s="82">
        <v>45627</v>
      </c>
      <c r="C849" s="83" t="s">
        <v>310</v>
      </c>
      <c r="D849" s="83" t="s">
        <v>333</v>
      </c>
      <c r="E849" s="83" t="s">
        <v>317</v>
      </c>
      <c r="F849" s="84" t="s">
        <v>334</v>
      </c>
      <c r="G849" s="90" t="s">
        <v>318</v>
      </c>
      <c r="H849" s="96">
        <f t="shared" si="27"/>
        <v>6</v>
      </c>
      <c r="I849">
        <f t="shared" si="28"/>
        <v>4562714</v>
      </c>
    </row>
    <row r="850" spans="1:9" x14ac:dyDescent="0.25">
      <c r="A850" s="87">
        <v>14</v>
      </c>
      <c r="B850" s="79">
        <v>45628</v>
      </c>
      <c r="C850" s="80" t="s">
        <v>311</v>
      </c>
      <c r="D850" s="80" t="s">
        <v>333</v>
      </c>
      <c r="E850" s="80" t="s">
        <v>319</v>
      </c>
      <c r="F850" s="81" t="s">
        <v>334</v>
      </c>
      <c r="G850" s="88" t="s">
        <v>320</v>
      </c>
      <c r="H850" s="96">
        <f t="shared" si="27"/>
        <v>11</v>
      </c>
      <c r="I850">
        <f t="shared" si="28"/>
        <v>4562814</v>
      </c>
    </row>
    <row r="851" spans="1:9" x14ac:dyDescent="0.25">
      <c r="A851" s="89">
        <v>14</v>
      </c>
      <c r="B851" s="82">
        <v>45629</v>
      </c>
      <c r="C851" s="83" t="s">
        <v>312</v>
      </c>
      <c r="D851" s="83" t="s">
        <v>333</v>
      </c>
      <c r="E851" s="83" t="s">
        <v>319</v>
      </c>
      <c r="F851" s="84" t="s">
        <v>334</v>
      </c>
      <c r="G851" s="90" t="s">
        <v>320</v>
      </c>
      <c r="H851" s="96">
        <f t="shared" si="27"/>
        <v>11</v>
      </c>
      <c r="I851">
        <f t="shared" si="28"/>
        <v>4562914</v>
      </c>
    </row>
    <row r="852" spans="1:9" x14ac:dyDescent="0.25">
      <c r="A852" s="87">
        <v>14</v>
      </c>
      <c r="B852" s="79">
        <v>45630</v>
      </c>
      <c r="C852" s="80" t="s">
        <v>313</v>
      </c>
      <c r="D852" s="80" t="s">
        <v>333</v>
      </c>
      <c r="E852" s="80" t="s">
        <v>319</v>
      </c>
      <c r="F852" s="81" t="s">
        <v>334</v>
      </c>
      <c r="G852" s="88" t="s">
        <v>320</v>
      </c>
      <c r="H852" s="96">
        <f t="shared" si="27"/>
        <v>11</v>
      </c>
      <c r="I852">
        <f t="shared" si="28"/>
        <v>4563014</v>
      </c>
    </row>
    <row r="853" spans="1:9" x14ac:dyDescent="0.25">
      <c r="A853" s="89">
        <v>14</v>
      </c>
      <c r="B853" s="82">
        <v>45631</v>
      </c>
      <c r="C853" s="83" t="s">
        <v>314</v>
      </c>
      <c r="D853" s="83" t="s">
        <v>333</v>
      </c>
      <c r="E853" s="83" t="s">
        <v>319</v>
      </c>
      <c r="F853" s="84" t="s">
        <v>334</v>
      </c>
      <c r="G853" s="90" t="s">
        <v>320</v>
      </c>
      <c r="H853" s="96">
        <f t="shared" si="27"/>
        <v>11</v>
      </c>
      <c r="I853">
        <f t="shared" si="28"/>
        <v>4563114</v>
      </c>
    </row>
    <row r="854" spans="1:9" x14ac:dyDescent="0.25">
      <c r="A854" s="87">
        <v>14</v>
      </c>
      <c r="B854" s="79">
        <v>45632</v>
      </c>
      <c r="C854" s="80" t="s">
        <v>315</v>
      </c>
      <c r="D854" s="80" t="s">
        <v>333</v>
      </c>
      <c r="E854" s="80" t="s">
        <v>319</v>
      </c>
      <c r="F854" s="81" t="s">
        <v>334</v>
      </c>
      <c r="G854" s="88" t="s">
        <v>320</v>
      </c>
      <c r="H854" s="96">
        <f t="shared" si="27"/>
        <v>11</v>
      </c>
      <c r="I854">
        <f t="shared" si="28"/>
        <v>4563214</v>
      </c>
    </row>
    <row r="855" spans="1:9" x14ac:dyDescent="0.25">
      <c r="A855" s="89">
        <v>14</v>
      </c>
      <c r="B855" s="82">
        <v>45633</v>
      </c>
      <c r="C855" s="83" t="s">
        <v>316</v>
      </c>
      <c r="D855" s="83" t="s">
        <v>333</v>
      </c>
      <c r="E855" s="83" t="s">
        <v>319</v>
      </c>
      <c r="F855" s="84" t="s">
        <v>334</v>
      </c>
      <c r="G855" s="90" t="s">
        <v>320</v>
      </c>
      <c r="H855" s="96">
        <f t="shared" si="27"/>
        <v>11</v>
      </c>
      <c r="I855">
        <f t="shared" si="28"/>
        <v>4563314</v>
      </c>
    </row>
    <row r="856" spans="1:9" x14ac:dyDescent="0.25">
      <c r="A856" s="87">
        <v>14</v>
      </c>
      <c r="B856" s="79">
        <v>45634</v>
      </c>
      <c r="C856" s="80" t="s">
        <v>310</v>
      </c>
      <c r="D856" s="80" t="s">
        <v>333</v>
      </c>
      <c r="E856" s="80" t="s">
        <v>317</v>
      </c>
      <c r="F856" s="81" t="s">
        <v>334</v>
      </c>
      <c r="G856" s="88" t="s">
        <v>318</v>
      </c>
      <c r="H856" s="96">
        <f t="shared" si="27"/>
        <v>6</v>
      </c>
      <c r="I856">
        <f t="shared" si="28"/>
        <v>4563414</v>
      </c>
    </row>
    <row r="857" spans="1:9" x14ac:dyDescent="0.25">
      <c r="A857" s="89">
        <v>14</v>
      </c>
      <c r="B857" s="82">
        <v>45635</v>
      </c>
      <c r="C857" s="83" t="s">
        <v>311</v>
      </c>
      <c r="D857" s="83" t="s">
        <v>333</v>
      </c>
      <c r="E857" s="83" t="s">
        <v>319</v>
      </c>
      <c r="F857" s="84" t="s">
        <v>334</v>
      </c>
      <c r="G857" s="90" t="s">
        <v>320</v>
      </c>
      <c r="H857" s="96">
        <f t="shared" si="27"/>
        <v>11</v>
      </c>
      <c r="I857">
        <f t="shared" si="28"/>
        <v>4563514</v>
      </c>
    </row>
    <row r="858" spans="1:9" x14ac:dyDescent="0.25">
      <c r="A858" s="87">
        <v>14</v>
      </c>
      <c r="B858" s="79">
        <v>45636</v>
      </c>
      <c r="C858" s="80" t="s">
        <v>312</v>
      </c>
      <c r="D858" s="80" t="s">
        <v>333</v>
      </c>
      <c r="E858" s="80" t="s">
        <v>319</v>
      </c>
      <c r="F858" s="81" t="s">
        <v>334</v>
      </c>
      <c r="G858" s="88" t="s">
        <v>320</v>
      </c>
      <c r="H858" s="96">
        <f t="shared" si="27"/>
        <v>11</v>
      </c>
      <c r="I858">
        <f t="shared" si="28"/>
        <v>4563614</v>
      </c>
    </row>
    <row r="859" spans="1:9" x14ac:dyDescent="0.25">
      <c r="A859" s="89">
        <v>14</v>
      </c>
      <c r="B859" s="82">
        <v>45637</v>
      </c>
      <c r="C859" s="83" t="s">
        <v>313</v>
      </c>
      <c r="D859" s="83" t="s">
        <v>333</v>
      </c>
      <c r="E859" s="83" t="s">
        <v>319</v>
      </c>
      <c r="F859" s="84" t="s">
        <v>334</v>
      </c>
      <c r="G859" s="90" t="s">
        <v>320</v>
      </c>
      <c r="H859" s="96">
        <f t="shared" si="27"/>
        <v>11</v>
      </c>
      <c r="I859">
        <f t="shared" si="28"/>
        <v>4563714</v>
      </c>
    </row>
    <row r="860" spans="1:9" x14ac:dyDescent="0.25">
      <c r="A860" s="87">
        <v>14</v>
      </c>
      <c r="B860" s="79">
        <v>45638</v>
      </c>
      <c r="C860" s="80" t="s">
        <v>314</v>
      </c>
      <c r="D860" s="80" t="s">
        <v>333</v>
      </c>
      <c r="E860" s="80" t="s">
        <v>319</v>
      </c>
      <c r="F860" s="81" t="s">
        <v>334</v>
      </c>
      <c r="G860" s="88" t="s">
        <v>320</v>
      </c>
      <c r="H860" s="96">
        <f t="shared" si="27"/>
        <v>11</v>
      </c>
      <c r="I860">
        <f t="shared" si="28"/>
        <v>4563814</v>
      </c>
    </row>
    <row r="861" spans="1:9" x14ac:dyDescent="0.25">
      <c r="A861" s="89">
        <v>14</v>
      </c>
      <c r="B861" s="82">
        <v>45639</v>
      </c>
      <c r="C861" s="83" t="s">
        <v>315</v>
      </c>
      <c r="D861" s="83" t="s">
        <v>333</v>
      </c>
      <c r="E861" s="83" t="s">
        <v>319</v>
      </c>
      <c r="F861" s="84" t="s">
        <v>334</v>
      </c>
      <c r="G861" s="90" t="s">
        <v>320</v>
      </c>
      <c r="H861" s="96">
        <f t="shared" si="27"/>
        <v>11</v>
      </c>
      <c r="I861">
        <f t="shared" si="28"/>
        <v>4563914</v>
      </c>
    </row>
    <row r="862" spans="1:9" x14ac:dyDescent="0.25">
      <c r="A862" s="87">
        <v>14</v>
      </c>
      <c r="B862" s="79">
        <v>45640</v>
      </c>
      <c r="C862" s="80" t="s">
        <v>316</v>
      </c>
      <c r="D862" s="80" t="s">
        <v>333</v>
      </c>
      <c r="E862" s="80" t="s">
        <v>319</v>
      </c>
      <c r="F862" s="81" t="s">
        <v>334</v>
      </c>
      <c r="G862" s="88" t="s">
        <v>320</v>
      </c>
      <c r="H862" s="96">
        <f t="shared" si="27"/>
        <v>11</v>
      </c>
      <c r="I862">
        <f t="shared" si="28"/>
        <v>4564014</v>
      </c>
    </row>
    <row r="863" spans="1:9" x14ac:dyDescent="0.25">
      <c r="A863" s="89">
        <v>14</v>
      </c>
      <c r="B863" s="82">
        <v>45641</v>
      </c>
      <c r="C863" s="83" t="s">
        <v>310</v>
      </c>
      <c r="D863" s="83" t="s">
        <v>333</v>
      </c>
      <c r="E863" s="83" t="s">
        <v>317</v>
      </c>
      <c r="F863" s="84" t="s">
        <v>334</v>
      </c>
      <c r="G863" s="90" t="s">
        <v>318</v>
      </c>
      <c r="H863" s="96">
        <f t="shared" si="27"/>
        <v>6</v>
      </c>
      <c r="I863">
        <f t="shared" si="28"/>
        <v>4564114</v>
      </c>
    </row>
    <row r="864" spans="1:9" x14ac:dyDescent="0.25">
      <c r="A864" s="87">
        <v>14</v>
      </c>
      <c r="B864" s="79">
        <v>45642</v>
      </c>
      <c r="C864" s="80" t="s">
        <v>311</v>
      </c>
      <c r="D864" s="80" t="s">
        <v>333</v>
      </c>
      <c r="E864" s="80" t="s">
        <v>319</v>
      </c>
      <c r="F864" s="81" t="s">
        <v>334</v>
      </c>
      <c r="G864" s="88" t="s">
        <v>320</v>
      </c>
      <c r="H864" s="96">
        <f t="shared" si="27"/>
        <v>11</v>
      </c>
      <c r="I864">
        <f t="shared" si="28"/>
        <v>4564214</v>
      </c>
    </row>
    <row r="865" spans="1:9" x14ac:dyDescent="0.25">
      <c r="A865" s="89">
        <v>14</v>
      </c>
      <c r="B865" s="82">
        <v>45643</v>
      </c>
      <c r="C865" s="83" t="s">
        <v>312</v>
      </c>
      <c r="D865" s="83" t="s">
        <v>333</v>
      </c>
      <c r="E865" s="83" t="s">
        <v>319</v>
      </c>
      <c r="F865" s="84" t="s">
        <v>334</v>
      </c>
      <c r="G865" s="90" t="s">
        <v>320</v>
      </c>
      <c r="H865" s="96">
        <f t="shared" si="27"/>
        <v>11</v>
      </c>
      <c r="I865">
        <f t="shared" si="28"/>
        <v>4564314</v>
      </c>
    </row>
    <row r="866" spans="1:9" x14ac:dyDescent="0.25">
      <c r="A866" s="87">
        <v>14</v>
      </c>
      <c r="B866" s="79">
        <v>45644</v>
      </c>
      <c r="C866" s="80" t="s">
        <v>313</v>
      </c>
      <c r="D866" s="80" t="s">
        <v>333</v>
      </c>
      <c r="E866" s="80" t="s">
        <v>319</v>
      </c>
      <c r="F866" s="81" t="s">
        <v>334</v>
      </c>
      <c r="G866" s="88" t="s">
        <v>320</v>
      </c>
      <c r="H866" s="96">
        <f t="shared" si="27"/>
        <v>11</v>
      </c>
      <c r="I866">
        <f t="shared" si="28"/>
        <v>4564414</v>
      </c>
    </row>
    <row r="867" spans="1:9" x14ac:dyDescent="0.25">
      <c r="A867" s="89">
        <v>14</v>
      </c>
      <c r="B867" s="82">
        <v>45645</v>
      </c>
      <c r="C867" s="83" t="s">
        <v>314</v>
      </c>
      <c r="D867" s="83" t="s">
        <v>333</v>
      </c>
      <c r="E867" s="83" t="s">
        <v>319</v>
      </c>
      <c r="F867" s="84" t="s">
        <v>334</v>
      </c>
      <c r="G867" s="90" t="s">
        <v>320</v>
      </c>
      <c r="H867" s="96">
        <f t="shared" si="27"/>
        <v>11</v>
      </c>
      <c r="I867">
        <f t="shared" si="28"/>
        <v>4564514</v>
      </c>
    </row>
    <row r="868" spans="1:9" x14ac:dyDescent="0.25">
      <c r="A868" s="87">
        <v>14</v>
      </c>
      <c r="B868" s="79">
        <v>45646</v>
      </c>
      <c r="C868" s="80" t="s">
        <v>315</v>
      </c>
      <c r="D868" s="80" t="s">
        <v>333</v>
      </c>
      <c r="E868" s="80" t="s">
        <v>319</v>
      </c>
      <c r="F868" s="81" t="s">
        <v>334</v>
      </c>
      <c r="G868" s="88" t="s">
        <v>320</v>
      </c>
      <c r="H868" s="96">
        <f t="shared" si="27"/>
        <v>11</v>
      </c>
      <c r="I868">
        <f t="shared" si="28"/>
        <v>4564614</v>
      </c>
    </row>
    <row r="869" spans="1:9" x14ac:dyDescent="0.25">
      <c r="A869" s="89">
        <v>14</v>
      </c>
      <c r="B869" s="82">
        <v>45647</v>
      </c>
      <c r="C869" s="83" t="s">
        <v>316</v>
      </c>
      <c r="D869" s="83" t="s">
        <v>333</v>
      </c>
      <c r="E869" s="83" t="s">
        <v>319</v>
      </c>
      <c r="F869" s="84" t="s">
        <v>334</v>
      </c>
      <c r="G869" s="90" t="s">
        <v>320</v>
      </c>
      <c r="H869" s="96">
        <f t="shared" si="27"/>
        <v>11</v>
      </c>
      <c r="I869">
        <f t="shared" si="28"/>
        <v>4564714</v>
      </c>
    </row>
    <row r="870" spans="1:9" x14ac:dyDescent="0.25">
      <c r="A870" s="87">
        <v>14</v>
      </c>
      <c r="B870" s="79">
        <v>45648</v>
      </c>
      <c r="C870" s="80" t="s">
        <v>310</v>
      </c>
      <c r="D870" s="80" t="s">
        <v>333</v>
      </c>
      <c r="E870" s="80" t="s">
        <v>317</v>
      </c>
      <c r="F870" s="81" t="s">
        <v>334</v>
      </c>
      <c r="G870" s="88" t="s">
        <v>318</v>
      </c>
      <c r="H870" s="96">
        <f t="shared" si="27"/>
        <v>6</v>
      </c>
      <c r="I870">
        <f t="shared" si="28"/>
        <v>4564814</v>
      </c>
    </row>
    <row r="871" spans="1:9" x14ac:dyDescent="0.25">
      <c r="A871" s="89">
        <v>14</v>
      </c>
      <c r="B871" s="82">
        <v>45649</v>
      </c>
      <c r="C871" s="83" t="s">
        <v>311</v>
      </c>
      <c r="D871" s="83" t="s">
        <v>333</v>
      </c>
      <c r="E871" s="83" t="s">
        <v>319</v>
      </c>
      <c r="F871" s="84" t="s">
        <v>334</v>
      </c>
      <c r="G871" s="90" t="s">
        <v>320</v>
      </c>
      <c r="H871" s="96">
        <f t="shared" si="27"/>
        <v>11</v>
      </c>
      <c r="I871">
        <f t="shared" si="28"/>
        <v>4564914</v>
      </c>
    </row>
    <row r="872" spans="1:9" x14ac:dyDescent="0.25">
      <c r="A872" s="87">
        <v>14</v>
      </c>
      <c r="B872" s="79">
        <v>45650</v>
      </c>
      <c r="C872" s="80" t="s">
        <v>312</v>
      </c>
      <c r="D872" s="80" t="s">
        <v>333</v>
      </c>
      <c r="E872" s="80" t="s">
        <v>323</v>
      </c>
      <c r="F872" s="81" t="s">
        <v>334</v>
      </c>
      <c r="G872" s="88" t="s">
        <v>318</v>
      </c>
      <c r="H872" s="96">
        <f t="shared" si="27"/>
        <v>9</v>
      </c>
      <c r="I872">
        <f t="shared" si="28"/>
        <v>4565014</v>
      </c>
    </row>
    <row r="873" spans="1:9" x14ac:dyDescent="0.25">
      <c r="A873" s="89">
        <v>14</v>
      </c>
      <c r="B873" s="82">
        <v>45651</v>
      </c>
      <c r="C873" s="83" t="s">
        <v>313</v>
      </c>
      <c r="D873" s="83" t="s">
        <v>333</v>
      </c>
      <c r="E873" s="83" t="s">
        <v>321</v>
      </c>
      <c r="F873" s="84" t="s">
        <v>334</v>
      </c>
      <c r="G873" s="90" t="s">
        <v>321</v>
      </c>
      <c r="H873" s="96" t="str">
        <f t="shared" si="27"/>
        <v/>
      </c>
      <c r="I873">
        <f t="shared" si="28"/>
        <v>4565114</v>
      </c>
    </row>
    <row r="874" spans="1:9" x14ac:dyDescent="0.25">
      <c r="A874" s="87">
        <v>14</v>
      </c>
      <c r="B874" s="79">
        <v>45652</v>
      </c>
      <c r="C874" s="80" t="s">
        <v>314</v>
      </c>
      <c r="D874" s="80" t="s">
        <v>333</v>
      </c>
      <c r="E874" s="80" t="s">
        <v>319</v>
      </c>
      <c r="F874" s="81" t="s">
        <v>334</v>
      </c>
      <c r="G874" s="88" t="s">
        <v>320</v>
      </c>
      <c r="H874" s="96">
        <f t="shared" si="27"/>
        <v>11</v>
      </c>
      <c r="I874">
        <f t="shared" si="28"/>
        <v>4565214</v>
      </c>
    </row>
    <row r="875" spans="1:9" x14ac:dyDescent="0.25">
      <c r="A875" s="89">
        <v>14</v>
      </c>
      <c r="B875" s="82">
        <v>45653</v>
      </c>
      <c r="C875" s="83" t="s">
        <v>315</v>
      </c>
      <c r="D875" s="83" t="s">
        <v>333</v>
      </c>
      <c r="E875" s="83" t="s">
        <v>319</v>
      </c>
      <c r="F875" s="84" t="s">
        <v>334</v>
      </c>
      <c r="G875" s="90" t="s">
        <v>320</v>
      </c>
      <c r="H875" s="96">
        <f t="shared" si="27"/>
        <v>11</v>
      </c>
      <c r="I875">
        <f t="shared" si="28"/>
        <v>4565314</v>
      </c>
    </row>
    <row r="876" spans="1:9" x14ac:dyDescent="0.25">
      <c r="A876" s="87">
        <v>14</v>
      </c>
      <c r="B876" s="79">
        <v>45654</v>
      </c>
      <c r="C876" s="80" t="s">
        <v>316</v>
      </c>
      <c r="D876" s="80" t="s">
        <v>333</v>
      </c>
      <c r="E876" s="80" t="s">
        <v>319</v>
      </c>
      <c r="F876" s="81" t="s">
        <v>334</v>
      </c>
      <c r="G876" s="88" t="s">
        <v>320</v>
      </c>
      <c r="H876" s="96">
        <f t="shared" si="27"/>
        <v>11</v>
      </c>
      <c r="I876">
        <f t="shared" si="28"/>
        <v>4565414</v>
      </c>
    </row>
    <row r="877" spans="1:9" x14ac:dyDescent="0.25">
      <c r="A877" s="89">
        <v>14</v>
      </c>
      <c r="B877" s="82">
        <v>45655</v>
      </c>
      <c r="C877" s="83" t="s">
        <v>310</v>
      </c>
      <c r="D877" s="83" t="s">
        <v>333</v>
      </c>
      <c r="E877" s="83" t="s">
        <v>317</v>
      </c>
      <c r="F877" s="84" t="s">
        <v>334</v>
      </c>
      <c r="G877" s="90" t="s">
        <v>318</v>
      </c>
      <c r="H877" s="96">
        <f t="shared" si="27"/>
        <v>6</v>
      </c>
      <c r="I877">
        <f t="shared" si="28"/>
        <v>4565514</v>
      </c>
    </row>
    <row r="878" spans="1:9" x14ac:dyDescent="0.25">
      <c r="A878" s="87">
        <v>14</v>
      </c>
      <c r="B878" s="79">
        <v>45656</v>
      </c>
      <c r="C878" s="80" t="s">
        <v>311</v>
      </c>
      <c r="D878" s="80" t="s">
        <v>333</v>
      </c>
      <c r="E878" s="80" t="s">
        <v>319</v>
      </c>
      <c r="F878" s="81" t="s">
        <v>334</v>
      </c>
      <c r="G878" s="88" t="s">
        <v>320</v>
      </c>
      <c r="H878" s="96">
        <f t="shared" si="27"/>
        <v>11</v>
      </c>
      <c r="I878">
        <f t="shared" si="28"/>
        <v>4565614</v>
      </c>
    </row>
    <row r="879" spans="1:9" x14ac:dyDescent="0.25">
      <c r="A879" s="89">
        <v>14</v>
      </c>
      <c r="B879" s="82">
        <v>45657</v>
      </c>
      <c r="C879" s="83" t="s">
        <v>312</v>
      </c>
      <c r="D879" s="83" t="s">
        <v>333</v>
      </c>
      <c r="E879" s="83" t="s">
        <v>319</v>
      </c>
      <c r="F879" s="84" t="s">
        <v>334</v>
      </c>
      <c r="G879" s="90" t="s">
        <v>318</v>
      </c>
      <c r="H879" s="96">
        <f t="shared" si="27"/>
        <v>8</v>
      </c>
      <c r="I879">
        <f t="shared" si="28"/>
        <v>4565714</v>
      </c>
    </row>
    <row r="880" spans="1:9" x14ac:dyDescent="0.25">
      <c r="A880" s="87">
        <v>14</v>
      </c>
      <c r="B880" s="79">
        <v>45658</v>
      </c>
      <c r="C880" s="80" t="s">
        <v>313</v>
      </c>
      <c r="D880" s="80" t="s">
        <v>333</v>
      </c>
      <c r="E880" s="80" t="s">
        <v>319</v>
      </c>
      <c r="F880" s="81" t="s">
        <v>334</v>
      </c>
      <c r="G880" s="88" t="s">
        <v>320</v>
      </c>
      <c r="H880" s="96">
        <f t="shared" si="27"/>
        <v>11</v>
      </c>
      <c r="I880">
        <f t="shared" si="28"/>
        <v>4565814</v>
      </c>
    </row>
    <row r="881" spans="1:9" x14ac:dyDescent="0.25">
      <c r="A881" s="89">
        <v>14</v>
      </c>
      <c r="B881" s="82">
        <v>45659</v>
      </c>
      <c r="C881" s="83" t="s">
        <v>314</v>
      </c>
      <c r="D881" s="83" t="s">
        <v>333</v>
      </c>
      <c r="E881" s="83" t="s">
        <v>319</v>
      </c>
      <c r="F881" s="84" t="s">
        <v>334</v>
      </c>
      <c r="G881" s="90" t="s">
        <v>320</v>
      </c>
      <c r="H881" s="96">
        <f t="shared" si="27"/>
        <v>11</v>
      </c>
      <c r="I881">
        <f t="shared" si="28"/>
        <v>4565914</v>
      </c>
    </row>
    <row r="882" spans="1:9" x14ac:dyDescent="0.25">
      <c r="A882" s="87">
        <v>14</v>
      </c>
      <c r="B882" s="79">
        <v>45660</v>
      </c>
      <c r="C882" s="80" t="s">
        <v>315</v>
      </c>
      <c r="D882" s="80" t="s">
        <v>333</v>
      </c>
      <c r="E882" s="80" t="s">
        <v>319</v>
      </c>
      <c r="F882" s="81" t="s">
        <v>334</v>
      </c>
      <c r="G882" s="88" t="s">
        <v>320</v>
      </c>
      <c r="H882" s="96">
        <f t="shared" si="27"/>
        <v>11</v>
      </c>
      <c r="I882">
        <f t="shared" si="28"/>
        <v>4566014</v>
      </c>
    </row>
    <row r="883" spans="1:9" x14ac:dyDescent="0.25">
      <c r="A883" s="89">
        <v>14</v>
      </c>
      <c r="B883" s="82">
        <v>45661</v>
      </c>
      <c r="C883" s="83" t="s">
        <v>316</v>
      </c>
      <c r="D883" s="83" t="s">
        <v>333</v>
      </c>
      <c r="E883" s="83" t="s">
        <v>319</v>
      </c>
      <c r="F883" s="84" t="s">
        <v>334</v>
      </c>
      <c r="G883" s="90" t="s">
        <v>320</v>
      </c>
      <c r="H883" s="96">
        <f t="shared" si="27"/>
        <v>11</v>
      </c>
      <c r="I883">
        <f t="shared" si="28"/>
        <v>4566114</v>
      </c>
    </row>
    <row r="884" spans="1:9" x14ac:dyDescent="0.25">
      <c r="A884" s="87">
        <v>20</v>
      </c>
      <c r="B884" s="79">
        <v>45613</v>
      </c>
      <c r="C884" s="80" t="s">
        <v>310</v>
      </c>
      <c r="D884" s="80" t="s">
        <v>333</v>
      </c>
      <c r="E884" s="80" t="s">
        <v>317</v>
      </c>
      <c r="F884" s="81" t="s">
        <v>334</v>
      </c>
      <c r="G884" s="88" t="s">
        <v>318</v>
      </c>
      <c r="H884" s="96">
        <f t="shared" si="27"/>
        <v>6</v>
      </c>
      <c r="I884">
        <f t="shared" si="28"/>
        <v>4561320</v>
      </c>
    </row>
    <row r="885" spans="1:9" x14ac:dyDescent="0.25">
      <c r="A885" s="89">
        <v>20</v>
      </c>
      <c r="B885" s="82">
        <v>45614</v>
      </c>
      <c r="C885" s="83" t="s">
        <v>311</v>
      </c>
      <c r="D885" s="83" t="s">
        <v>333</v>
      </c>
      <c r="E885" s="83" t="s">
        <v>319</v>
      </c>
      <c r="F885" s="84" t="s">
        <v>334</v>
      </c>
      <c r="G885" s="90" t="s">
        <v>320</v>
      </c>
      <c r="H885" s="96">
        <f t="shared" si="27"/>
        <v>11</v>
      </c>
      <c r="I885">
        <f t="shared" si="28"/>
        <v>4561420</v>
      </c>
    </row>
    <row r="886" spans="1:9" x14ac:dyDescent="0.25">
      <c r="A886" s="87">
        <v>20</v>
      </c>
      <c r="B886" s="79">
        <v>45615</v>
      </c>
      <c r="C886" s="80" t="s">
        <v>312</v>
      </c>
      <c r="D886" s="80" t="s">
        <v>333</v>
      </c>
      <c r="E886" s="80" t="s">
        <v>319</v>
      </c>
      <c r="F886" s="81" t="s">
        <v>334</v>
      </c>
      <c r="G886" s="88" t="s">
        <v>320</v>
      </c>
      <c r="H886" s="96">
        <f t="shared" si="27"/>
        <v>11</v>
      </c>
      <c r="I886">
        <f t="shared" si="28"/>
        <v>4561520</v>
      </c>
    </row>
    <row r="887" spans="1:9" x14ac:dyDescent="0.25">
      <c r="A887" s="89">
        <v>20</v>
      </c>
      <c r="B887" s="82">
        <v>45616</v>
      </c>
      <c r="C887" s="83" t="s">
        <v>313</v>
      </c>
      <c r="D887" s="83" t="s">
        <v>333</v>
      </c>
      <c r="E887" s="83" t="s">
        <v>319</v>
      </c>
      <c r="F887" s="84" t="s">
        <v>334</v>
      </c>
      <c r="G887" s="90" t="s">
        <v>320</v>
      </c>
      <c r="H887" s="96">
        <f t="shared" si="27"/>
        <v>11</v>
      </c>
      <c r="I887">
        <f t="shared" si="28"/>
        <v>4561620</v>
      </c>
    </row>
    <row r="888" spans="1:9" x14ac:dyDescent="0.25">
      <c r="A888" s="87">
        <v>20</v>
      </c>
      <c r="B888" s="79">
        <v>45617</v>
      </c>
      <c r="C888" s="80" t="s">
        <v>314</v>
      </c>
      <c r="D888" s="80" t="s">
        <v>333</v>
      </c>
      <c r="E888" s="80" t="s">
        <v>319</v>
      </c>
      <c r="F888" s="81" t="s">
        <v>334</v>
      </c>
      <c r="G888" s="88" t="s">
        <v>320</v>
      </c>
      <c r="H888" s="96">
        <f t="shared" si="27"/>
        <v>11</v>
      </c>
      <c r="I888">
        <f t="shared" si="28"/>
        <v>4561720</v>
      </c>
    </row>
    <row r="889" spans="1:9" x14ac:dyDescent="0.25">
      <c r="A889" s="89">
        <v>20</v>
      </c>
      <c r="B889" s="82">
        <v>45618</v>
      </c>
      <c r="C889" s="83" t="s">
        <v>315</v>
      </c>
      <c r="D889" s="83" t="s">
        <v>333</v>
      </c>
      <c r="E889" s="83" t="s">
        <v>319</v>
      </c>
      <c r="F889" s="84" t="s">
        <v>334</v>
      </c>
      <c r="G889" s="90" t="s">
        <v>320</v>
      </c>
      <c r="H889" s="96">
        <f t="shared" si="27"/>
        <v>11</v>
      </c>
      <c r="I889">
        <f t="shared" si="28"/>
        <v>4561820</v>
      </c>
    </row>
    <row r="890" spans="1:9" x14ac:dyDescent="0.25">
      <c r="A890" s="87">
        <v>20</v>
      </c>
      <c r="B890" s="79">
        <v>45619</v>
      </c>
      <c r="C890" s="80" t="s">
        <v>316</v>
      </c>
      <c r="D890" s="80" t="s">
        <v>333</v>
      </c>
      <c r="E890" s="80" t="s">
        <v>319</v>
      </c>
      <c r="F890" s="81" t="s">
        <v>334</v>
      </c>
      <c r="G890" s="88" t="s">
        <v>320</v>
      </c>
      <c r="H890" s="96">
        <f t="shared" si="27"/>
        <v>11</v>
      </c>
      <c r="I890">
        <f t="shared" si="28"/>
        <v>4561920</v>
      </c>
    </row>
    <row r="891" spans="1:9" x14ac:dyDescent="0.25">
      <c r="A891" s="89">
        <v>20</v>
      </c>
      <c r="B891" s="82">
        <v>45620</v>
      </c>
      <c r="C891" s="83" t="s">
        <v>310</v>
      </c>
      <c r="D891" s="83" t="s">
        <v>333</v>
      </c>
      <c r="E891" s="83" t="s">
        <v>317</v>
      </c>
      <c r="F891" s="84" t="s">
        <v>334</v>
      </c>
      <c r="G891" s="90" t="s">
        <v>318</v>
      </c>
      <c r="H891" s="96">
        <f t="shared" si="27"/>
        <v>6</v>
      </c>
      <c r="I891">
        <f t="shared" si="28"/>
        <v>4562020</v>
      </c>
    </row>
    <row r="892" spans="1:9" x14ac:dyDescent="0.25">
      <c r="A892" s="87">
        <v>20</v>
      </c>
      <c r="B892" s="79">
        <v>45621</v>
      </c>
      <c r="C892" s="80" t="s">
        <v>311</v>
      </c>
      <c r="D892" s="80" t="s">
        <v>333</v>
      </c>
      <c r="E892" s="80" t="s">
        <v>319</v>
      </c>
      <c r="F892" s="81" t="s">
        <v>334</v>
      </c>
      <c r="G892" s="88" t="s">
        <v>320</v>
      </c>
      <c r="H892" s="96">
        <f t="shared" si="27"/>
        <v>11</v>
      </c>
      <c r="I892">
        <f t="shared" si="28"/>
        <v>4562120</v>
      </c>
    </row>
    <row r="893" spans="1:9" x14ac:dyDescent="0.25">
      <c r="A893" s="89">
        <v>20</v>
      </c>
      <c r="B893" s="82">
        <v>45622</v>
      </c>
      <c r="C893" s="83" t="s">
        <v>312</v>
      </c>
      <c r="D893" s="83" t="s">
        <v>333</v>
      </c>
      <c r="E893" s="83" t="s">
        <v>319</v>
      </c>
      <c r="F893" s="84" t="s">
        <v>334</v>
      </c>
      <c r="G893" s="90" t="s">
        <v>320</v>
      </c>
      <c r="H893" s="96">
        <f t="shared" si="27"/>
        <v>11</v>
      </c>
      <c r="I893">
        <f t="shared" si="28"/>
        <v>4562220</v>
      </c>
    </row>
    <row r="894" spans="1:9" x14ac:dyDescent="0.25">
      <c r="A894" s="87">
        <v>20</v>
      </c>
      <c r="B894" s="79">
        <v>45623</v>
      </c>
      <c r="C894" s="80" t="s">
        <v>313</v>
      </c>
      <c r="D894" s="80" t="s">
        <v>333</v>
      </c>
      <c r="E894" s="80" t="s">
        <v>319</v>
      </c>
      <c r="F894" s="81" t="s">
        <v>334</v>
      </c>
      <c r="G894" s="88" t="s">
        <v>320</v>
      </c>
      <c r="H894" s="96">
        <f t="shared" si="27"/>
        <v>11</v>
      </c>
      <c r="I894">
        <f t="shared" si="28"/>
        <v>4562320</v>
      </c>
    </row>
    <row r="895" spans="1:9" x14ac:dyDescent="0.25">
      <c r="A895" s="89">
        <v>20</v>
      </c>
      <c r="B895" s="82">
        <v>45624</v>
      </c>
      <c r="C895" s="83" t="s">
        <v>314</v>
      </c>
      <c r="D895" s="83" t="s">
        <v>333</v>
      </c>
      <c r="E895" s="83" t="s">
        <v>321</v>
      </c>
      <c r="F895" s="84" t="s">
        <v>334</v>
      </c>
      <c r="G895" s="90" t="s">
        <v>321</v>
      </c>
      <c r="H895" s="96" t="str">
        <f t="shared" si="27"/>
        <v/>
      </c>
      <c r="I895">
        <f t="shared" si="28"/>
        <v>4562420</v>
      </c>
    </row>
    <row r="896" spans="1:9" x14ac:dyDescent="0.25">
      <c r="A896" s="87">
        <v>20</v>
      </c>
      <c r="B896" s="79">
        <v>45625</v>
      </c>
      <c r="C896" s="80" t="s">
        <v>315</v>
      </c>
      <c r="D896" s="80" t="s">
        <v>333</v>
      </c>
      <c r="E896" s="80" t="s">
        <v>319</v>
      </c>
      <c r="F896" s="81" t="s">
        <v>334</v>
      </c>
      <c r="G896" s="88" t="s">
        <v>320</v>
      </c>
      <c r="H896" s="96">
        <f t="shared" si="27"/>
        <v>11</v>
      </c>
      <c r="I896">
        <f t="shared" si="28"/>
        <v>4562520</v>
      </c>
    </row>
    <row r="897" spans="1:9" x14ac:dyDescent="0.25">
      <c r="A897" s="89">
        <v>20</v>
      </c>
      <c r="B897" s="82">
        <v>45626</v>
      </c>
      <c r="C897" s="83" t="s">
        <v>316</v>
      </c>
      <c r="D897" s="83" t="s">
        <v>333</v>
      </c>
      <c r="E897" s="83" t="s">
        <v>319</v>
      </c>
      <c r="F897" s="84" t="s">
        <v>334</v>
      </c>
      <c r="G897" s="90" t="s">
        <v>320</v>
      </c>
      <c r="H897" s="96">
        <f t="shared" si="27"/>
        <v>11</v>
      </c>
      <c r="I897">
        <f t="shared" si="28"/>
        <v>4562620</v>
      </c>
    </row>
    <row r="898" spans="1:9" x14ac:dyDescent="0.25">
      <c r="A898" s="87">
        <v>20</v>
      </c>
      <c r="B898" s="79">
        <v>45627</v>
      </c>
      <c r="C898" s="80" t="s">
        <v>310</v>
      </c>
      <c r="D898" s="80" t="s">
        <v>333</v>
      </c>
      <c r="E898" s="80" t="s">
        <v>317</v>
      </c>
      <c r="F898" s="81" t="s">
        <v>334</v>
      </c>
      <c r="G898" s="88" t="s">
        <v>318</v>
      </c>
      <c r="H898" s="96">
        <f t="shared" si="27"/>
        <v>6</v>
      </c>
      <c r="I898">
        <f t="shared" si="28"/>
        <v>4562720</v>
      </c>
    </row>
    <row r="899" spans="1:9" x14ac:dyDescent="0.25">
      <c r="A899" s="89">
        <v>20</v>
      </c>
      <c r="B899" s="82">
        <v>45628</v>
      </c>
      <c r="C899" s="83" t="s">
        <v>311</v>
      </c>
      <c r="D899" s="83" t="s">
        <v>333</v>
      </c>
      <c r="E899" s="83" t="s">
        <v>319</v>
      </c>
      <c r="F899" s="84" t="s">
        <v>334</v>
      </c>
      <c r="G899" s="90" t="s">
        <v>320</v>
      </c>
      <c r="H899" s="96">
        <f t="shared" ref="H899:H962" si="29">IF(ISERROR(INT((G899-E899)*24)),"",(INT((G899-E899)*24)))</f>
        <v>11</v>
      </c>
      <c r="I899">
        <f t="shared" ref="I899:I962" si="30">VALUE(CONCATENATE(B899,A899))</f>
        <v>4562820</v>
      </c>
    </row>
    <row r="900" spans="1:9" x14ac:dyDescent="0.25">
      <c r="A900" s="87">
        <v>20</v>
      </c>
      <c r="B900" s="79">
        <v>45629</v>
      </c>
      <c r="C900" s="80" t="s">
        <v>312</v>
      </c>
      <c r="D900" s="80" t="s">
        <v>333</v>
      </c>
      <c r="E900" s="80" t="s">
        <v>319</v>
      </c>
      <c r="F900" s="81" t="s">
        <v>334</v>
      </c>
      <c r="G900" s="88" t="s">
        <v>320</v>
      </c>
      <c r="H900" s="96">
        <f t="shared" si="29"/>
        <v>11</v>
      </c>
      <c r="I900">
        <f t="shared" si="30"/>
        <v>4562920</v>
      </c>
    </row>
    <row r="901" spans="1:9" x14ac:dyDescent="0.25">
      <c r="A901" s="89">
        <v>20</v>
      </c>
      <c r="B901" s="82">
        <v>45630</v>
      </c>
      <c r="C901" s="83" t="s">
        <v>313</v>
      </c>
      <c r="D901" s="83" t="s">
        <v>333</v>
      </c>
      <c r="E901" s="83" t="s">
        <v>319</v>
      </c>
      <c r="F901" s="84" t="s">
        <v>334</v>
      </c>
      <c r="G901" s="90" t="s">
        <v>320</v>
      </c>
      <c r="H901" s="96">
        <f t="shared" si="29"/>
        <v>11</v>
      </c>
      <c r="I901">
        <f t="shared" si="30"/>
        <v>4563020</v>
      </c>
    </row>
    <row r="902" spans="1:9" x14ac:dyDescent="0.25">
      <c r="A902" s="87">
        <v>20</v>
      </c>
      <c r="B902" s="79">
        <v>45631</v>
      </c>
      <c r="C902" s="80" t="s">
        <v>314</v>
      </c>
      <c r="D902" s="80" t="s">
        <v>333</v>
      </c>
      <c r="E902" s="80" t="s">
        <v>319</v>
      </c>
      <c r="F902" s="81" t="s">
        <v>334</v>
      </c>
      <c r="G902" s="88" t="s">
        <v>320</v>
      </c>
      <c r="H902" s="96">
        <f t="shared" si="29"/>
        <v>11</v>
      </c>
      <c r="I902">
        <f t="shared" si="30"/>
        <v>4563120</v>
      </c>
    </row>
    <row r="903" spans="1:9" x14ac:dyDescent="0.25">
      <c r="A903" s="89">
        <v>20</v>
      </c>
      <c r="B903" s="82">
        <v>45632</v>
      </c>
      <c r="C903" s="83" t="s">
        <v>315</v>
      </c>
      <c r="D903" s="83" t="s">
        <v>333</v>
      </c>
      <c r="E903" s="83" t="s">
        <v>319</v>
      </c>
      <c r="F903" s="84" t="s">
        <v>334</v>
      </c>
      <c r="G903" s="90" t="s">
        <v>320</v>
      </c>
      <c r="H903" s="96">
        <f t="shared" si="29"/>
        <v>11</v>
      </c>
      <c r="I903">
        <f t="shared" si="30"/>
        <v>4563220</v>
      </c>
    </row>
    <row r="904" spans="1:9" x14ac:dyDescent="0.25">
      <c r="A904" s="87">
        <v>20</v>
      </c>
      <c r="B904" s="79">
        <v>45633</v>
      </c>
      <c r="C904" s="80" t="s">
        <v>316</v>
      </c>
      <c r="D904" s="80" t="s">
        <v>333</v>
      </c>
      <c r="E904" s="80" t="s">
        <v>319</v>
      </c>
      <c r="F904" s="81" t="s">
        <v>334</v>
      </c>
      <c r="G904" s="88" t="s">
        <v>320</v>
      </c>
      <c r="H904" s="96">
        <f t="shared" si="29"/>
        <v>11</v>
      </c>
      <c r="I904">
        <f t="shared" si="30"/>
        <v>4563320</v>
      </c>
    </row>
    <row r="905" spans="1:9" x14ac:dyDescent="0.25">
      <c r="A905" s="89">
        <v>20</v>
      </c>
      <c r="B905" s="82">
        <v>45634</v>
      </c>
      <c r="C905" s="83" t="s">
        <v>310</v>
      </c>
      <c r="D905" s="83" t="s">
        <v>333</v>
      </c>
      <c r="E905" s="83" t="s">
        <v>317</v>
      </c>
      <c r="F905" s="84" t="s">
        <v>334</v>
      </c>
      <c r="G905" s="90" t="s">
        <v>318</v>
      </c>
      <c r="H905" s="96">
        <f t="shared" si="29"/>
        <v>6</v>
      </c>
      <c r="I905">
        <f t="shared" si="30"/>
        <v>4563420</v>
      </c>
    </row>
    <row r="906" spans="1:9" x14ac:dyDescent="0.25">
      <c r="A906" s="87">
        <v>20</v>
      </c>
      <c r="B906" s="79">
        <v>45635</v>
      </c>
      <c r="C906" s="80" t="s">
        <v>311</v>
      </c>
      <c r="D906" s="80" t="s">
        <v>333</v>
      </c>
      <c r="E906" s="80" t="s">
        <v>319</v>
      </c>
      <c r="F906" s="81" t="s">
        <v>334</v>
      </c>
      <c r="G906" s="88" t="s">
        <v>320</v>
      </c>
      <c r="H906" s="96">
        <f t="shared" si="29"/>
        <v>11</v>
      </c>
      <c r="I906">
        <f t="shared" si="30"/>
        <v>4563520</v>
      </c>
    </row>
    <row r="907" spans="1:9" x14ac:dyDescent="0.25">
      <c r="A907" s="89">
        <v>20</v>
      </c>
      <c r="B907" s="82">
        <v>45636</v>
      </c>
      <c r="C907" s="83" t="s">
        <v>312</v>
      </c>
      <c r="D907" s="83" t="s">
        <v>333</v>
      </c>
      <c r="E907" s="83" t="s">
        <v>319</v>
      </c>
      <c r="F907" s="84" t="s">
        <v>334</v>
      </c>
      <c r="G907" s="90" t="s">
        <v>320</v>
      </c>
      <c r="H907" s="96">
        <f t="shared" si="29"/>
        <v>11</v>
      </c>
      <c r="I907">
        <f t="shared" si="30"/>
        <v>4563620</v>
      </c>
    </row>
    <row r="908" spans="1:9" x14ac:dyDescent="0.25">
      <c r="A908" s="87">
        <v>20</v>
      </c>
      <c r="B908" s="79">
        <v>45637</v>
      </c>
      <c r="C908" s="80" t="s">
        <v>313</v>
      </c>
      <c r="D908" s="80" t="s">
        <v>333</v>
      </c>
      <c r="E908" s="80" t="s">
        <v>319</v>
      </c>
      <c r="F908" s="81" t="s">
        <v>334</v>
      </c>
      <c r="G908" s="88" t="s">
        <v>320</v>
      </c>
      <c r="H908" s="96">
        <f t="shared" si="29"/>
        <v>11</v>
      </c>
      <c r="I908">
        <f t="shared" si="30"/>
        <v>4563720</v>
      </c>
    </row>
    <row r="909" spans="1:9" x14ac:dyDescent="0.25">
      <c r="A909" s="89">
        <v>20</v>
      </c>
      <c r="B909" s="82">
        <v>45638</v>
      </c>
      <c r="C909" s="83" t="s">
        <v>314</v>
      </c>
      <c r="D909" s="83" t="s">
        <v>333</v>
      </c>
      <c r="E909" s="83" t="s">
        <v>319</v>
      </c>
      <c r="F909" s="84" t="s">
        <v>334</v>
      </c>
      <c r="G909" s="90" t="s">
        <v>320</v>
      </c>
      <c r="H909" s="96">
        <f t="shared" si="29"/>
        <v>11</v>
      </c>
      <c r="I909">
        <f t="shared" si="30"/>
        <v>4563820</v>
      </c>
    </row>
    <row r="910" spans="1:9" x14ac:dyDescent="0.25">
      <c r="A910" s="87">
        <v>20</v>
      </c>
      <c r="B910" s="79">
        <v>45639</v>
      </c>
      <c r="C910" s="80" t="s">
        <v>315</v>
      </c>
      <c r="D910" s="80" t="s">
        <v>333</v>
      </c>
      <c r="E910" s="80" t="s">
        <v>319</v>
      </c>
      <c r="F910" s="81" t="s">
        <v>334</v>
      </c>
      <c r="G910" s="88" t="s">
        <v>320</v>
      </c>
      <c r="H910" s="96">
        <f t="shared" si="29"/>
        <v>11</v>
      </c>
      <c r="I910">
        <f t="shared" si="30"/>
        <v>4563920</v>
      </c>
    </row>
    <row r="911" spans="1:9" x14ac:dyDescent="0.25">
      <c r="A911" s="89">
        <v>20</v>
      </c>
      <c r="B911" s="82">
        <v>45640</v>
      </c>
      <c r="C911" s="83" t="s">
        <v>316</v>
      </c>
      <c r="D911" s="83" t="s">
        <v>333</v>
      </c>
      <c r="E911" s="83" t="s">
        <v>319</v>
      </c>
      <c r="F911" s="84" t="s">
        <v>334</v>
      </c>
      <c r="G911" s="90" t="s">
        <v>320</v>
      </c>
      <c r="H911" s="96">
        <f t="shared" si="29"/>
        <v>11</v>
      </c>
      <c r="I911">
        <f t="shared" si="30"/>
        <v>4564020</v>
      </c>
    </row>
    <row r="912" spans="1:9" x14ac:dyDescent="0.25">
      <c r="A912" s="87">
        <v>20</v>
      </c>
      <c r="B912" s="79">
        <v>45641</v>
      </c>
      <c r="C912" s="80" t="s">
        <v>310</v>
      </c>
      <c r="D912" s="80" t="s">
        <v>333</v>
      </c>
      <c r="E912" s="80" t="s">
        <v>317</v>
      </c>
      <c r="F912" s="81" t="s">
        <v>334</v>
      </c>
      <c r="G912" s="88" t="s">
        <v>318</v>
      </c>
      <c r="H912" s="96">
        <f t="shared" si="29"/>
        <v>6</v>
      </c>
      <c r="I912">
        <f t="shared" si="30"/>
        <v>4564120</v>
      </c>
    </row>
    <row r="913" spans="1:9" x14ac:dyDescent="0.25">
      <c r="A913" s="89">
        <v>20</v>
      </c>
      <c r="B913" s="82">
        <v>45642</v>
      </c>
      <c r="C913" s="83" t="s">
        <v>311</v>
      </c>
      <c r="D913" s="83" t="s">
        <v>333</v>
      </c>
      <c r="E913" s="83" t="s">
        <v>319</v>
      </c>
      <c r="F913" s="84" t="s">
        <v>334</v>
      </c>
      <c r="G913" s="90" t="s">
        <v>320</v>
      </c>
      <c r="H913" s="96">
        <f t="shared" si="29"/>
        <v>11</v>
      </c>
      <c r="I913">
        <f t="shared" si="30"/>
        <v>4564220</v>
      </c>
    </row>
    <row r="914" spans="1:9" x14ac:dyDescent="0.25">
      <c r="A914" s="87">
        <v>20</v>
      </c>
      <c r="B914" s="79">
        <v>45643</v>
      </c>
      <c r="C914" s="80" t="s">
        <v>312</v>
      </c>
      <c r="D914" s="80" t="s">
        <v>333</v>
      </c>
      <c r="E914" s="80" t="s">
        <v>319</v>
      </c>
      <c r="F914" s="81" t="s">
        <v>334</v>
      </c>
      <c r="G914" s="88" t="s">
        <v>320</v>
      </c>
      <c r="H914" s="96">
        <f t="shared" si="29"/>
        <v>11</v>
      </c>
      <c r="I914">
        <f t="shared" si="30"/>
        <v>4564320</v>
      </c>
    </row>
    <row r="915" spans="1:9" x14ac:dyDescent="0.25">
      <c r="A915" s="89">
        <v>20</v>
      </c>
      <c r="B915" s="82">
        <v>45644</v>
      </c>
      <c r="C915" s="83" t="s">
        <v>313</v>
      </c>
      <c r="D915" s="83" t="s">
        <v>333</v>
      </c>
      <c r="E915" s="83" t="s">
        <v>319</v>
      </c>
      <c r="F915" s="84" t="s">
        <v>334</v>
      </c>
      <c r="G915" s="90" t="s">
        <v>320</v>
      </c>
      <c r="H915" s="96">
        <f t="shared" si="29"/>
        <v>11</v>
      </c>
      <c r="I915">
        <f t="shared" si="30"/>
        <v>4564420</v>
      </c>
    </row>
    <row r="916" spans="1:9" x14ac:dyDescent="0.25">
      <c r="A916" s="87">
        <v>20</v>
      </c>
      <c r="B916" s="79">
        <v>45645</v>
      </c>
      <c r="C916" s="80" t="s">
        <v>314</v>
      </c>
      <c r="D916" s="80" t="s">
        <v>333</v>
      </c>
      <c r="E916" s="80" t="s">
        <v>319</v>
      </c>
      <c r="F916" s="81" t="s">
        <v>334</v>
      </c>
      <c r="G916" s="88" t="s">
        <v>320</v>
      </c>
      <c r="H916" s="96">
        <f t="shared" si="29"/>
        <v>11</v>
      </c>
      <c r="I916">
        <f t="shared" si="30"/>
        <v>4564520</v>
      </c>
    </row>
    <row r="917" spans="1:9" x14ac:dyDescent="0.25">
      <c r="A917" s="89">
        <v>20</v>
      </c>
      <c r="B917" s="82">
        <v>45646</v>
      </c>
      <c r="C917" s="83" t="s">
        <v>315</v>
      </c>
      <c r="D917" s="83" t="s">
        <v>333</v>
      </c>
      <c r="E917" s="83" t="s">
        <v>319</v>
      </c>
      <c r="F917" s="84" t="s">
        <v>334</v>
      </c>
      <c r="G917" s="90" t="s">
        <v>320</v>
      </c>
      <c r="H917" s="96">
        <f t="shared" si="29"/>
        <v>11</v>
      </c>
      <c r="I917">
        <f t="shared" si="30"/>
        <v>4564620</v>
      </c>
    </row>
    <row r="918" spans="1:9" x14ac:dyDescent="0.25">
      <c r="A918" s="87">
        <v>20</v>
      </c>
      <c r="B918" s="79">
        <v>45647</v>
      </c>
      <c r="C918" s="80" t="s">
        <v>316</v>
      </c>
      <c r="D918" s="80" t="s">
        <v>333</v>
      </c>
      <c r="E918" s="80" t="s">
        <v>319</v>
      </c>
      <c r="F918" s="81" t="s">
        <v>334</v>
      </c>
      <c r="G918" s="88" t="s">
        <v>320</v>
      </c>
      <c r="H918" s="96">
        <f t="shared" si="29"/>
        <v>11</v>
      </c>
      <c r="I918">
        <f t="shared" si="30"/>
        <v>4564720</v>
      </c>
    </row>
    <row r="919" spans="1:9" x14ac:dyDescent="0.25">
      <c r="A919" s="89">
        <v>20</v>
      </c>
      <c r="B919" s="82">
        <v>45648</v>
      </c>
      <c r="C919" s="83" t="s">
        <v>310</v>
      </c>
      <c r="D919" s="83" t="s">
        <v>333</v>
      </c>
      <c r="E919" s="83" t="s">
        <v>317</v>
      </c>
      <c r="F919" s="84" t="s">
        <v>334</v>
      </c>
      <c r="G919" s="90" t="s">
        <v>318</v>
      </c>
      <c r="H919" s="96">
        <f t="shared" si="29"/>
        <v>6</v>
      </c>
      <c r="I919">
        <f t="shared" si="30"/>
        <v>4564820</v>
      </c>
    </row>
    <row r="920" spans="1:9" x14ac:dyDescent="0.25">
      <c r="A920" s="87">
        <v>20</v>
      </c>
      <c r="B920" s="79">
        <v>45649</v>
      </c>
      <c r="C920" s="80" t="s">
        <v>311</v>
      </c>
      <c r="D920" s="80" t="s">
        <v>333</v>
      </c>
      <c r="E920" s="80" t="s">
        <v>319</v>
      </c>
      <c r="F920" s="81" t="s">
        <v>334</v>
      </c>
      <c r="G920" s="88" t="s">
        <v>320</v>
      </c>
      <c r="H920" s="96">
        <f t="shared" si="29"/>
        <v>11</v>
      </c>
      <c r="I920">
        <f t="shared" si="30"/>
        <v>4564920</v>
      </c>
    </row>
    <row r="921" spans="1:9" x14ac:dyDescent="0.25">
      <c r="A921" s="89">
        <v>20</v>
      </c>
      <c r="B921" s="82">
        <v>45650</v>
      </c>
      <c r="C921" s="83" t="s">
        <v>312</v>
      </c>
      <c r="D921" s="83" t="s">
        <v>333</v>
      </c>
      <c r="E921" s="83" t="s">
        <v>319</v>
      </c>
      <c r="F921" s="84" t="s">
        <v>334</v>
      </c>
      <c r="G921" s="90" t="s">
        <v>320</v>
      </c>
      <c r="H921" s="96">
        <f t="shared" si="29"/>
        <v>11</v>
      </c>
      <c r="I921">
        <f t="shared" si="30"/>
        <v>4565020</v>
      </c>
    </row>
    <row r="922" spans="1:9" x14ac:dyDescent="0.25">
      <c r="A922" s="87">
        <v>20</v>
      </c>
      <c r="B922" s="79">
        <v>45651</v>
      </c>
      <c r="C922" s="80" t="s">
        <v>313</v>
      </c>
      <c r="D922" s="80" t="s">
        <v>333</v>
      </c>
      <c r="E922" s="80" t="s">
        <v>321</v>
      </c>
      <c r="F922" s="81" t="s">
        <v>334</v>
      </c>
      <c r="G922" s="88" t="s">
        <v>321</v>
      </c>
      <c r="H922" s="96" t="str">
        <f t="shared" si="29"/>
        <v/>
      </c>
      <c r="I922">
        <f t="shared" si="30"/>
        <v>4565120</v>
      </c>
    </row>
    <row r="923" spans="1:9" x14ac:dyDescent="0.25">
      <c r="A923" s="89">
        <v>20</v>
      </c>
      <c r="B923" s="82">
        <v>45652</v>
      </c>
      <c r="C923" s="83" t="s">
        <v>314</v>
      </c>
      <c r="D923" s="83" t="s">
        <v>333</v>
      </c>
      <c r="E923" s="83" t="s">
        <v>319</v>
      </c>
      <c r="F923" s="84" t="s">
        <v>334</v>
      </c>
      <c r="G923" s="90" t="s">
        <v>320</v>
      </c>
      <c r="H923" s="96">
        <f t="shared" si="29"/>
        <v>11</v>
      </c>
      <c r="I923">
        <f t="shared" si="30"/>
        <v>4565220</v>
      </c>
    </row>
    <row r="924" spans="1:9" x14ac:dyDescent="0.25">
      <c r="A924" s="87">
        <v>20</v>
      </c>
      <c r="B924" s="79">
        <v>45653</v>
      </c>
      <c r="C924" s="80" t="s">
        <v>315</v>
      </c>
      <c r="D924" s="80" t="s">
        <v>333</v>
      </c>
      <c r="E924" s="80" t="s">
        <v>319</v>
      </c>
      <c r="F924" s="81" t="s">
        <v>334</v>
      </c>
      <c r="G924" s="88" t="s">
        <v>320</v>
      </c>
      <c r="H924" s="96">
        <f t="shared" si="29"/>
        <v>11</v>
      </c>
      <c r="I924">
        <f t="shared" si="30"/>
        <v>4565320</v>
      </c>
    </row>
    <row r="925" spans="1:9" x14ac:dyDescent="0.25">
      <c r="A925" s="89">
        <v>20</v>
      </c>
      <c r="B925" s="82">
        <v>45654</v>
      </c>
      <c r="C925" s="83" t="s">
        <v>316</v>
      </c>
      <c r="D925" s="83" t="s">
        <v>333</v>
      </c>
      <c r="E925" s="83" t="s">
        <v>319</v>
      </c>
      <c r="F925" s="84" t="s">
        <v>334</v>
      </c>
      <c r="G925" s="90" t="s">
        <v>320</v>
      </c>
      <c r="H925" s="96">
        <f t="shared" si="29"/>
        <v>11</v>
      </c>
      <c r="I925">
        <f t="shared" si="30"/>
        <v>4565420</v>
      </c>
    </row>
    <row r="926" spans="1:9" x14ac:dyDescent="0.25">
      <c r="A926" s="87">
        <v>20</v>
      </c>
      <c r="B926" s="79">
        <v>45655</v>
      </c>
      <c r="C926" s="80" t="s">
        <v>310</v>
      </c>
      <c r="D926" s="80" t="s">
        <v>333</v>
      </c>
      <c r="E926" s="80" t="s">
        <v>317</v>
      </c>
      <c r="F926" s="81" t="s">
        <v>334</v>
      </c>
      <c r="G926" s="88" t="s">
        <v>318</v>
      </c>
      <c r="H926" s="96">
        <f t="shared" si="29"/>
        <v>6</v>
      </c>
      <c r="I926">
        <f t="shared" si="30"/>
        <v>4565520</v>
      </c>
    </row>
    <row r="927" spans="1:9" x14ac:dyDescent="0.25">
      <c r="A927" s="89">
        <v>20</v>
      </c>
      <c r="B927" s="82">
        <v>45656</v>
      </c>
      <c r="C927" s="83" t="s">
        <v>311</v>
      </c>
      <c r="D927" s="83" t="s">
        <v>333</v>
      </c>
      <c r="E927" s="83" t="s">
        <v>319</v>
      </c>
      <c r="F927" s="84" t="s">
        <v>334</v>
      </c>
      <c r="G927" s="90" t="s">
        <v>320</v>
      </c>
      <c r="H927" s="96">
        <f t="shared" si="29"/>
        <v>11</v>
      </c>
      <c r="I927">
        <f t="shared" si="30"/>
        <v>4565620</v>
      </c>
    </row>
    <row r="928" spans="1:9" x14ac:dyDescent="0.25">
      <c r="A928" s="87">
        <v>20</v>
      </c>
      <c r="B928" s="79">
        <v>45657</v>
      </c>
      <c r="C928" s="80" t="s">
        <v>312</v>
      </c>
      <c r="D928" s="80" t="s">
        <v>333</v>
      </c>
      <c r="E928" s="80" t="s">
        <v>321</v>
      </c>
      <c r="F928" s="81" t="s">
        <v>334</v>
      </c>
      <c r="G928" s="88" t="s">
        <v>321</v>
      </c>
      <c r="H928" s="96" t="str">
        <f t="shared" si="29"/>
        <v/>
      </c>
      <c r="I928">
        <f t="shared" si="30"/>
        <v>4565720</v>
      </c>
    </row>
    <row r="929" spans="1:9" x14ac:dyDescent="0.25">
      <c r="A929" s="89">
        <v>20</v>
      </c>
      <c r="B929" s="82">
        <v>45658</v>
      </c>
      <c r="C929" s="83" t="s">
        <v>313</v>
      </c>
      <c r="D929" s="83" t="s">
        <v>333</v>
      </c>
      <c r="E929" s="83" t="s">
        <v>319</v>
      </c>
      <c r="F929" s="84" t="s">
        <v>334</v>
      </c>
      <c r="G929" s="90" t="s">
        <v>320</v>
      </c>
      <c r="H929" s="96">
        <f t="shared" si="29"/>
        <v>11</v>
      </c>
      <c r="I929">
        <f t="shared" si="30"/>
        <v>4565820</v>
      </c>
    </row>
    <row r="930" spans="1:9" x14ac:dyDescent="0.25">
      <c r="A930" s="87">
        <v>20</v>
      </c>
      <c r="B930" s="79">
        <v>45659</v>
      </c>
      <c r="C930" s="80" t="s">
        <v>314</v>
      </c>
      <c r="D930" s="80" t="s">
        <v>333</v>
      </c>
      <c r="E930" s="80" t="s">
        <v>319</v>
      </c>
      <c r="F930" s="81" t="s">
        <v>334</v>
      </c>
      <c r="G930" s="88" t="s">
        <v>320</v>
      </c>
      <c r="H930" s="96">
        <f t="shared" si="29"/>
        <v>11</v>
      </c>
      <c r="I930">
        <f t="shared" si="30"/>
        <v>4565920</v>
      </c>
    </row>
    <row r="931" spans="1:9" x14ac:dyDescent="0.25">
      <c r="A931" s="89">
        <v>20</v>
      </c>
      <c r="B931" s="82">
        <v>45660</v>
      </c>
      <c r="C931" s="83" t="s">
        <v>315</v>
      </c>
      <c r="D931" s="83" t="s">
        <v>333</v>
      </c>
      <c r="E931" s="83" t="s">
        <v>319</v>
      </c>
      <c r="F931" s="84" t="s">
        <v>334</v>
      </c>
      <c r="G931" s="90" t="s">
        <v>320</v>
      </c>
      <c r="H931" s="96">
        <f t="shared" si="29"/>
        <v>11</v>
      </c>
      <c r="I931">
        <f t="shared" si="30"/>
        <v>4566020</v>
      </c>
    </row>
    <row r="932" spans="1:9" x14ac:dyDescent="0.25">
      <c r="A932" s="87">
        <v>20</v>
      </c>
      <c r="B932" s="79">
        <v>45661</v>
      </c>
      <c r="C932" s="80" t="s">
        <v>316</v>
      </c>
      <c r="D932" s="80" t="s">
        <v>333</v>
      </c>
      <c r="E932" s="80" t="s">
        <v>319</v>
      </c>
      <c r="F932" s="81" t="s">
        <v>334</v>
      </c>
      <c r="G932" s="88" t="s">
        <v>320</v>
      </c>
      <c r="H932" s="96">
        <f t="shared" si="29"/>
        <v>11</v>
      </c>
      <c r="I932">
        <f t="shared" si="30"/>
        <v>4566120</v>
      </c>
    </row>
    <row r="933" spans="1:9" x14ac:dyDescent="0.25">
      <c r="A933" s="89">
        <v>29</v>
      </c>
      <c r="B933" s="82">
        <v>45613</v>
      </c>
      <c r="C933" s="83" t="s">
        <v>310</v>
      </c>
      <c r="D933" s="83" t="s">
        <v>333</v>
      </c>
      <c r="E933" s="83" t="s">
        <v>317</v>
      </c>
      <c r="F933" s="84" t="s">
        <v>334</v>
      </c>
      <c r="G933" s="90" t="s">
        <v>318</v>
      </c>
      <c r="H933" s="96">
        <f t="shared" si="29"/>
        <v>6</v>
      </c>
      <c r="I933">
        <f t="shared" si="30"/>
        <v>4561329</v>
      </c>
    </row>
    <row r="934" spans="1:9" x14ac:dyDescent="0.25">
      <c r="A934" s="87">
        <v>29</v>
      </c>
      <c r="B934" s="79">
        <v>45614</v>
      </c>
      <c r="C934" s="80" t="s">
        <v>311</v>
      </c>
      <c r="D934" s="80" t="s">
        <v>333</v>
      </c>
      <c r="E934" s="80" t="s">
        <v>319</v>
      </c>
      <c r="F934" s="81" t="s">
        <v>334</v>
      </c>
      <c r="G934" s="88" t="s">
        <v>320</v>
      </c>
      <c r="H934" s="96">
        <f t="shared" si="29"/>
        <v>11</v>
      </c>
      <c r="I934">
        <f t="shared" si="30"/>
        <v>4561429</v>
      </c>
    </row>
    <row r="935" spans="1:9" x14ac:dyDescent="0.25">
      <c r="A935" s="89">
        <v>29</v>
      </c>
      <c r="B935" s="82">
        <v>45615</v>
      </c>
      <c r="C935" s="83" t="s">
        <v>312</v>
      </c>
      <c r="D935" s="83" t="s">
        <v>333</v>
      </c>
      <c r="E935" s="83" t="s">
        <v>319</v>
      </c>
      <c r="F935" s="84" t="s">
        <v>334</v>
      </c>
      <c r="G935" s="90" t="s">
        <v>320</v>
      </c>
      <c r="H935" s="96">
        <f t="shared" si="29"/>
        <v>11</v>
      </c>
      <c r="I935">
        <f t="shared" si="30"/>
        <v>4561529</v>
      </c>
    </row>
    <row r="936" spans="1:9" x14ac:dyDescent="0.25">
      <c r="A936" s="87">
        <v>29</v>
      </c>
      <c r="B936" s="79">
        <v>45616</v>
      </c>
      <c r="C936" s="80" t="s">
        <v>313</v>
      </c>
      <c r="D936" s="80" t="s">
        <v>333</v>
      </c>
      <c r="E936" s="80" t="s">
        <v>319</v>
      </c>
      <c r="F936" s="81" t="s">
        <v>334</v>
      </c>
      <c r="G936" s="88" t="s">
        <v>320</v>
      </c>
      <c r="H936" s="96">
        <f t="shared" si="29"/>
        <v>11</v>
      </c>
      <c r="I936">
        <f t="shared" si="30"/>
        <v>4561629</v>
      </c>
    </row>
    <row r="937" spans="1:9" x14ac:dyDescent="0.25">
      <c r="A937" s="89">
        <v>29</v>
      </c>
      <c r="B937" s="82">
        <v>45617</v>
      </c>
      <c r="C937" s="83" t="s">
        <v>314</v>
      </c>
      <c r="D937" s="83" t="s">
        <v>333</v>
      </c>
      <c r="E937" s="83" t="s">
        <v>319</v>
      </c>
      <c r="F937" s="84" t="s">
        <v>334</v>
      </c>
      <c r="G937" s="90" t="s">
        <v>320</v>
      </c>
      <c r="H937" s="96">
        <f t="shared" si="29"/>
        <v>11</v>
      </c>
      <c r="I937">
        <f t="shared" si="30"/>
        <v>4561729</v>
      </c>
    </row>
    <row r="938" spans="1:9" x14ac:dyDescent="0.25">
      <c r="A938" s="87">
        <v>29</v>
      </c>
      <c r="B938" s="79">
        <v>45618</v>
      </c>
      <c r="C938" s="80" t="s">
        <v>315</v>
      </c>
      <c r="D938" s="80" t="s">
        <v>333</v>
      </c>
      <c r="E938" s="80" t="s">
        <v>319</v>
      </c>
      <c r="F938" s="81" t="s">
        <v>334</v>
      </c>
      <c r="G938" s="88" t="s">
        <v>320</v>
      </c>
      <c r="H938" s="96">
        <f t="shared" si="29"/>
        <v>11</v>
      </c>
      <c r="I938">
        <f t="shared" si="30"/>
        <v>4561829</v>
      </c>
    </row>
    <row r="939" spans="1:9" x14ac:dyDescent="0.25">
      <c r="A939" s="89">
        <v>29</v>
      </c>
      <c r="B939" s="82">
        <v>45619</v>
      </c>
      <c r="C939" s="83" t="s">
        <v>316</v>
      </c>
      <c r="D939" s="83" t="s">
        <v>333</v>
      </c>
      <c r="E939" s="83" t="s">
        <v>319</v>
      </c>
      <c r="F939" s="84" t="s">
        <v>334</v>
      </c>
      <c r="G939" s="90" t="s">
        <v>320</v>
      </c>
      <c r="H939" s="96">
        <f t="shared" si="29"/>
        <v>11</v>
      </c>
      <c r="I939">
        <f t="shared" si="30"/>
        <v>4561929</v>
      </c>
    </row>
    <row r="940" spans="1:9" x14ac:dyDescent="0.25">
      <c r="A940" s="87">
        <v>29</v>
      </c>
      <c r="B940" s="79">
        <v>45620</v>
      </c>
      <c r="C940" s="80" t="s">
        <v>310</v>
      </c>
      <c r="D940" s="80" t="s">
        <v>333</v>
      </c>
      <c r="E940" s="80" t="s">
        <v>317</v>
      </c>
      <c r="F940" s="81" t="s">
        <v>334</v>
      </c>
      <c r="G940" s="88" t="s">
        <v>318</v>
      </c>
      <c r="H940" s="96">
        <f t="shared" si="29"/>
        <v>6</v>
      </c>
      <c r="I940">
        <f t="shared" si="30"/>
        <v>4562029</v>
      </c>
    </row>
    <row r="941" spans="1:9" x14ac:dyDescent="0.25">
      <c r="A941" s="89">
        <v>29</v>
      </c>
      <c r="B941" s="82">
        <v>45621</v>
      </c>
      <c r="C941" s="83" t="s">
        <v>311</v>
      </c>
      <c r="D941" s="83" t="s">
        <v>333</v>
      </c>
      <c r="E941" s="83" t="s">
        <v>319</v>
      </c>
      <c r="F941" s="84" t="s">
        <v>334</v>
      </c>
      <c r="G941" s="90" t="s">
        <v>320</v>
      </c>
      <c r="H941" s="96">
        <f t="shared" si="29"/>
        <v>11</v>
      </c>
      <c r="I941">
        <f t="shared" si="30"/>
        <v>4562129</v>
      </c>
    </row>
    <row r="942" spans="1:9" x14ac:dyDescent="0.25">
      <c r="A942" s="87">
        <v>29</v>
      </c>
      <c r="B942" s="79">
        <v>45622</v>
      </c>
      <c r="C942" s="80" t="s">
        <v>312</v>
      </c>
      <c r="D942" s="80" t="s">
        <v>333</v>
      </c>
      <c r="E942" s="80" t="s">
        <v>319</v>
      </c>
      <c r="F942" s="81" t="s">
        <v>334</v>
      </c>
      <c r="G942" s="88" t="s">
        <v>320</v>
      </c>
      <c r="H942" s="96">
        <f t="shared" si="29"/>
        <v>11</v>
      </c>
      <c r="I942">
        <f t="shared" si="30"/>
        <v>4562229</v>
      </c>
    </row>
    <row r="943" spans="1:9" x14ac:dyDescent="0.25">
      <c r="A943" s="89">
        <v>29</v>
      </c>
      <c r="B943" s="82">
        <v>45623</v>
      </c>
      <c r="C943" s="83" t="s">
        <v>313</v>
      </c>
      <c r="D943" s="83" t="s">
        <v>333</v>
      </c>
      <c r="E943" s="83" t="s">
        <v>319</v>
      </c>
      <c r="F943" s="84" t="s">
        <v>334</v>
      </c>
      <c r="G943" s="90" t="s">
        <v>320</v>
      </c>
      <c r="H943" s="96">
        <f t="shared" si="29"/>
        <v>11</v>
      </c>
      <c r="I943">
        <f t="shared" si="30"/>
        <v>4562329</v>
      </c>
    </row>
    <row r="944" spans="1:9" x14ac:dyDescent="0.25">
      <c r="A944" s="87">
        <v>29</v>
      </c>
      <c r="B944" s="79">
        <v>45624</v>
      </c>
      <c r="C944" s="80" t="s">
        <v>314</v>
      </c>
      <c r="D944" s="80" t="s">
        <v>333</v>
      </c>
      <c r="E944" s="80" t="s">
        <v>321</v>
      </c>
      <c r="F944" s="81" t="s">
        <v>334</v>
      </c>
      <c r="G944" s="88" t="s">
        <v>321</v>
      </c>
      <c r="H944" s="96" t="str">
        <f t="shared" si="29"/>
        <v/>
      </c>
      <c r="I944">
        <f t="shared" si="30"/>
        <v>4562429</v>
      </c>
    </row>
    <row r="945" spans="1:9" x14ac:dyDescent="0.25">
      <c r="A945" s="89">
        <v>29</v>
      </c>
      <c r="B945" s="82">
        <v>45625</v>
      </c>
      <c r="C945" s="83" t="s">
        <v>315</v>
      </c>
      <c r="D945" s="83" t="s">
        <v>333</v>
      </c>
      <c r="E945" s="83" t="s">
        <v>326</v>
      </c>
      <c r="F945" s="84" t="s">
        <v>334</v>
      </c>
      <c r="G945" s="90" t="s">
        <v>320</v>
      </c>
      <c r="H945" s="96">
        <f t="shared" si="29"/>
        <v>14</v>
      </c>
      <c r="I945">
        <f t="shared" si="30"/>
        <v>4562529</v>
      </c>
    </row>
    <row r="946" spans="1:9" x14ac:dyDescent="0.25">
      <c r="A946" s="87">
        <v>29</v>
      </c>
      <c r="B946" s="79">
        <v>45626</v>
      </c>
      <c r="C946" s="80" t="s">
        <v>316</v>
      </c>
      <c r="D946" s="80" t="s">
        <v>333</v>
      </c>
      <c r="E946" s="80" t="s">
        <v>319</v>
      </c>
      <c r="F946" s="81" t="s">
        <v>334</v>
      </c>
      <c r="G946" s="88" t="s">
        <v>320</v>
      </c>
      <c r="H946" s="96">
        <f t="shared" si="29"/>
        <v>11</v>
      </c>
      <c r="I946">
        <f t="shared" si="30"/>
        <v>4562629</v>
      </c>
    </row>
    <row r="947" spans="1:9" x14ac:dyDescent="0.25">
      <c r="A947" s="89">
        <v>29</v>
      </c>
      <c r="B947" s="82">
        <v>45627</v>
      </c>
      <c r="C947" s="83" t="s">
        <v>310</v>
      </c>
      <c r="D947" s="83" t="s">
        <v>333</v>
      </c>
      <c r="E947" s="83" t="s">
        <v>317</v>
      </c>
      <c r="F947" s="84" t="s">
        <v>334</v>
      </c>
      <c r="G947" s="90" t="s">
        <v>318</v>
      </c>
      <c r="H947" s="96">
        <f t="shared" si="29"/>
        <v>6</v>
      </c>
      <c r="I947">
        <f t="shared" si="30"/>
        <v>4562729</v>
      </c>
    </row>
    <row r="948" spans="1:9" x14ac:dyDescent="0.25">
      <c r="A948" s="87">
        <v>29</v>
      </c>
      <c r="B948" s="79">
        <v>45628</v>
      </c>
      <c r="C948" s="80" t="s">
        <v>311</v>
      </c>
      <c r="D948" s="80" t="s">
        <v>333</v>
      </c>
      <c r="E948" s="80" t="s">
        <v>319</v>
      </c>
      <c r="F948" s="81" t="s">
        <v>334</v>
      </c>
      <c r="G948" s="88" t="s">
        <v>320</v>
      </c>
      <c r="H948" s="96">
        <f t="shared" si="29"/>
        <v>11</v>
      </c>
      <c r="I948">
        <f t="shared" si="30"/>
        <v>4562829</v>
      </c>
    </row>
    <row r="949" spans="1:9" x14ac:dyDescent="0.25">
      <c r="A949" s="89">
        <v>29</v>
      </c>
      <c r="B949" s="82">
        <v>45629</v>
      </c>
      <c r="C949" s="83" t="s">
        <v>312</v>
      </c>
      <c r="D949" s="83" t="s">
        <v>333</v>
      </c>
      <c r="E949" s="83" t="s">
        <v>319</v>
      </c>
      <c r="F949" s="84" t="s">
        <v>334</v>
      </c>
      <c r="G949" s="90" t="s">
        <v>320</v>
      </c>
      <c r="H949" s="96">
        <f t="shared" si="29"/>
        <v>11</v>
      </c>
      <c r="I949">
        <f t="shared" si="30"/>
        <v>4562929</v>
      </c>
    </row>
    <row r="950" spans="1:9" x14ac:dyDescent="0.25">
      <c r="A950" s="87">
        <v>29</v>
      </c>
      <c r="B950" s="79">
        <v>45630</v>
      </c>
      <c r="C950" s="80" t="s">
        <v>313</v>
      </c>
      <c r="D950" s="80" t="s">
        <v>333</v>
      </c>
      <c r="E950" s="80" t="s">
        <v>319</v>
      </c>
      <c r="F950" s="81" t="s">
        <v>334</v>
      </c>
      <c r="G950" s="88" t="s">
        <v>320</v>
      </c>
      <c r="H950" s="96">
        <f t="shared" si="29"/>
        <v>11</v>
      </c>
      <c r="I950">
        <f t="shared" si="30"/>
        <v>4563029</v>
      </c>
    </row>
    <row r="951" spans="1:9" x14ac:dyDescent="0.25">
      <c r="A951" s="89">
        <v>29</v>
      </c>
      <c r="B951" s="82">
        <v>45631</v>
      </c>
      <c r="C951" s="83" t="s">
        <v>314</v>
      </c>
      <c r="D951" s="83" t="s">
        <v>333</v>
      </c>
      <c r="E951" s="83" t="s">
        <v>319</v>
      </c>
      <c r="F951" s="84" t="s">
        <v>334</v>
      </c>
      <c r="G951" s="90" t="s">
        <v>320</v>
      </c>
      <c r="H951" s="96">
        <f t="shared" si="29"/>
        <v>11</v>
      </c>
      <c r="I951">
        <f t="shared" si="30"/>
        <v>4563129</v>
      </c>
    </row>
    <row r="952" spans="1:9" x14ac:dyDescent="0.25">
      <c r="A952" s="87">
        <v>29</v>
      </c>
      <c r="B952" s="79">
        <v>45632</v>
      </c>
      <c r="C952" s="80" t="s">
        <v>315</v>
      </c>
      <c r="D952" s="80" t="s">
        <v>333</v>
      </c>
      <c r="E952" s="80" t="s">
        <v>319</v>
      </c>
      <c r="F952" s="81" t="s">
        <v>334</v>
      </c>
      <c r="G952" s="88" t="s">
        <v>320</v>
      </c>
      <c r="H952" s="96">
        <f t="shared" si="29"/>
        <v>11</v>
      </c>
      <c r="I952">
        <f t="shared" si="30"/>
        <v>4563229</v>
      </c>
    </row>
    <row r="953" spans="1:9" x14ac:dyDescent="0.25">
      <c r="A953" s="89">
        <v>29</v>
      </c>
      <c r="B953" s="82">
        <v>45633</v>
      </c>
      <c r="C953" s="83" t="s">
        <v>316</v>
      </c>
      <c r="D953" s="83" t="s">
        <v>333</v>
      </c>
      <c r="E953" s="83" t="s">
        <v>319</v>
      </c>
      <c r="F953" s="84" t="s">
        <v>334</v>
      </c>
      <c r="G953" s="90" t="s">
        <v>320</v>
      </c>
      <c r="H953" s="96">
        <f t="shared" si="29"/>
        <v>11</v>
      </c>
      <c r="I953">
        <f t="shared" si="30"/>
        <v>4563329</v>
      </c>
    </row>
    <row r="954" spans="1:9" x14ac:dyDescent="0.25">
      <c r="A954" s="87">
        <v>29</v>
      </c>
      <c r="B954" s="79">
        <v>45634</v>
      </c>
      <c r="C954" s="80" t="s">
        <v>310</v>
      </c>
      <c r="D954" s="80" t="s">
        <v>333</v>
      </c>
      <c r="E954" s="80" t="s">
        <v>317</v>
      </c>
      <c r="F954" s="81" t="s">
        <v>334</v>
      </c>
      <c r="G954" s="88" t="s">
        <v>318</v>
      </c>
      <c r="H954" s="96">
        <f t="shared" si="29"/>
        <v>6</v>
      </c>
      <c r="I954">
        <f t="shared" si="30"/>
        <v>4563429</v>
      </c>
    </row>
    <row r="955" spans="1:9" x14ac:dyDescent="0.25">
      <c r="A955" s="89">
        <v>29</v>
      </c>
      <c r="B955" s="82">
        <v>45635</v>
      </c>
      <c r="C955" s="83" t="s">
        <v>311</v>
      </c>
      <c r="D955" s="83" t="s">
        <v>333</v>
      </c>
      <c r="E955" s="83" t="s">
        <v>319</v>
      </c>
      <c r="F955" s="84" t="s">
        <v>334</v>
      </c>
      <c r="G955" s="90" t="s">
        <v>320</v>
      </c>
      <c r="H955" s="96">
        <f t="shared" si="29"/>
        <v>11</v>
      </c>
      <c r="I955">
        <f t="shared" si="30"/>
        <v>4563529</v>
      </c>
    </row>
    <row r="956" spans="1:9" x14ac:dyDescent="0.25">
      <c r="A956" s="87">
        <v>29</v>
      </c>
      <c r="B956" s="79">
        <v>45636</v>
      </c>
      <c r="C956" s="80" t="s">
        <v>312</v>
      </c>
      <c r="D956" s="80" t="s">
        <v>333</v>
      </c>
      <c r="E956" s="80" t="s">
        <v>319</v>
      </c>
      <c r="F956" s="81" t="s">
        <v>334</v>
      </c>
      <c r="G956" s="88" t="s">
        <v>320</v>
      </c>
      <c r="H956" s="96">
        <f t="shared" si="29"/>
        <v>11</v>
      </c>
      <c r="I956">
        <f t="shared" si="30"/>
        <v>4563629</v>
      </c>
    </row>
    <row r="957" spans="1:9" x14ac:dyDescent="0.25">
      <c r="A957" s="89">
        <v>29</v>
      </c>
      <c r="B957" s="82">
        <v>45637</v>
      </c>
      <c r="C957" s="83" t="s">
        <v>313</v>
      </c>
      <c r="D957" s="83" t="s">
        <v>333</v>
      </c>
      <c r="E957" s="83" t="s">
        <v>319</v>
      </c>
      <c r="F957" s="84" t="s">
        <v>334</v>
      </c>
      <c r="G957" s="90" t="s">
        <v>320</v>
      </c>
      <c r="H957" s="96">
        <f t="shared" si="29"/>
        <v>11</v>
      </c>
      <c r="I957">
        <f t="shared" si="30"/>
        <v>4563729</v>
      </c>
    </row>
    <row r="958" spans="1:9" x14ac:dyDescent="0.25">
      <c r="A958" s="87">
        <v>29</v>
      </c>
      <c r="B958" s="79">
        <v>45638</v>
      </c>
      <c r="C958" s="80" t="s">
        <v>314</v>
      </c>
      <c r="D958" s="80" t="s">
        <v>333</v>
      </c>
      <c r="E958" s="80" t="s">
        <v>319</v>
      </c>
      <c r="F958" s="81" t="s">
        <v>334</v>
      </c>
      <c r="G958" s="88" t="s">
        <v>320</v>
      </c>
      <c r="H958" s="96">
        <f t="shared" si="29"/>
        <v>11</v>
      </c>
      <c r="I958">
        <f t="shared" si="30"/>
        <v>4563829</v>
      </c>
    </row>
    <row r="959" spans="1:9" x14ac:dyDescent="0.25">
      <c r="A959" s="89">
        <v>29</v>
      </c>
      <c r="B959" s="82">
        <v>45639</v>
      </c>
      <c r="C959" s="83" t="s">
        <v>315</v>
      </c>
      <c r="D959" s="83" t="s">
        <v>333</v>
      </c>
      <c r="E959" s="83" t="s">
        <v>319</v>
      </c>
      <c r="F959" s="84" t="s">
        <v>334</v>
      </c>
      <c r="G959" s="90" t="s">
        <v>320</v>
      </c>
      <c r="H959" s="96">
        <f t="shared" si="29"/>
        <v>11</v>
      </c>
      <c r="I959">
        <f t="shared" si="30"/>
        <v>4563929</v>
      </c>
    </row>
    <row r="960" spans="1:9" x14ac:dyDescent="0.25">
      <c r="A960" s="87">
        <v>29</v>
      </c>
      <c r="B960" s="79">
        <v>45640</v>
      </c>
      <c r="C960" s="80" t="s">
        <v>316</v>
      </c>
      <c r="D960" s="80" t="s">
        <v>333</v>
      </c>
      <c r="E960" s="80" t="s">
        <v>319</v>
      </c>
      <c r="F960" s="81" t="s">
        <v>334</v>
      </c>
      <c r="G960" s="88" t="s">
        <v>320</v>
      </c>
      <c r="H960" s="96">
        <f t="shared" si="29"/>
        <v>11</v>
      </c>
      <c r="I960">
        <f t="shared" si="30"/>
        <v>4564029</v>
      </c>
    </row>
    <row r="961" spans="1:9" x14ac:dyDescent="0.25">
      <c r="A961" s="89">
        <v>29</v>
      </c>
      <c r="B961" s="82">
        <v>45641</v>
      </c>
      <c r="C961" s="83" t="s">
        <v>310</v>
      </c>
      <c r="D961" s="83" t="s">
        <v>333</v>
      </c>
      <c r="E961" s="83" t="s">
        <v>317</v>
      </c>
      <c r="F961" s="84" t="s">
        <v>334</v>
      </c>
      <c r="G961" s="90" t="s">
        <v>318</v>
      </c>
      <c r="H961" s="96">
        <f t="shared" si="29"/>
        <v>6</v>
      </c>
      <c r="I961">
        <f t="shared" si="30"/>
        <v>4564129</v>
      </c>
    </row>
    <row r="962" spans="1:9" x14ac:dyDescent="0.25">
      <c r="A962" s="87">
        <v>29</v>
      </c>
      <c r="B962" s="79">
        <v>45642</v>
      </c>
      <c r="C962" s="80" t="s">
        <v>311</v>
      </c>
      <c r="D962" s="80" t="s">
        <v>333</v>
      </c>
      <c r="E962" s="80" t="s">
        <v>319</v>
      </c>
      <c r="F962" s="81" t="s">
        <v>334</v>
      </c>
      <c r="G962" s="88" t="s">
        <v>320</v>
      </c>
      <c r="H962" s="96">
        <f t="shared" si="29"/>
        <v>11</v>
      </c>
      <c r="I962">
        <f t="shared" si="30"/>
        <v>4564229</v>
      </c>
    </row>
    <row r="963" spans="1:9" x14ac:dyDescent="0.25">
      <c r="A963" s="89">
        <v>29</v>
      </c>
      <c r="B963" s="82">
        <v>45643</v>
      </c>
      <c r="C963" s="83" t="s">
        <v>312</v>
      </c>
      <c r="D963" s="83" t="s">
        <v>333</v>
      </c>
      <c r="E963" s="83" t="s">
        <v>319</v>
      </c>
      <c r="F963" s="84" t="s">
        <v>334</v>
      </c>
      <c r="G963" s="90" t="s">
        <v>320</v>
      </c>
      <c r="H963" s="96">
        <f t="shared" ref="H963:H1026" si="31">IF(ISERROR(INT((G963-E963)*24)),"",(INT((G963-E963)*24)))</f>
        <v>11</v>
      </c>
      <c r="I963">
        <f t="shared" ref="I963:I1026" si="32">VALUE(CONCATENATE(B963,A963))</f>
        <v>4564329</v>
      </c>
    </row>
    <row r="964" spans="1:9" x14ac:dyDescent="0.25">
      <c r="A964" s="87">
        <v>29</v>
      </c>
      <c r="B964" s="79">
        <v>45644</v>
      </c>
      <c r="C964" s="80" t="s">
        <v>313</v>
      </c>
      <c r="D964" s="80" t="s">
        <v>333</v>
      </c>
      <c r="E964" s="80" t="s">
        <v>319</v>
      </c>
      <c r="F964" s="81" t="s">
        <v>334</v>
      </c>
      <c r="G964" s="88" t="s">
        <v>320</v>
      </c>
      <c r="H964" s="96">
        <f t="shared" si="31"/>
        <v>11</v>
      </c>
      <c r="I964">
        <f t="shared" si="32"/>
        <v>4564429</v>
      </c>
    </row>
    <row r="965" spans="1:9" x14ac:dyDescent="0.25">
      <c r="A965" s="89">
        <v>29</v>
      </c>
      <c r="B965" s="82">
        <v>45645</v>
      </c>
      <c r="C965" s="83" t="s">
        <v>314</v>
      </c>
      <c r="D965" s="83" t="s">
        <v>333</v>
      </c>
      <c r="E965" s="83" t="s">
        <v>319</v>
      </c>
      <c r="F965" s="84" t="s">
        <v>334</v>
      </c>
      <c r="G965" s="90" t="s">
        <v>320</v>
      </c>
      <c r="H965" s="96">
        <f t="shared" si="31"/>
        <v>11</v>
      </c>
      <c r="I965">
        <f t="shared" si="32"/>
        <v>4564529</v>
      </c>
    </row>
    <row r="966" spans="1:9" x14ac:dyDescent="0.25">
      <c r="A966" s="87">
        <v>29</v>
      </c>
      <c r="B966" s="79">
        <v>45646</v>
      </c>
      <c r="C966" s="80" t="s">
        <v>315</v>
      </c>
      <c r="D966" s="80" t="s">
        <v>333</v>
      </c>
      <c r="E966" s="80" t="s">
        <v>319</v>
      </c>
      <c r="F966" s="81" t="s">
        <v>334</v>
      </c>
      <c r="G966" s="88" t="s">
        <v>320</v>
      </c>
      <c r="H966" s="96">
        <f t="shared" si="31"/>
        <v>11</v>
      </c>
      <c r="I966">
        <f t="shared" si="32"/>
        <v>4564629</v>
      </c>
    </row>
    <row r="967" spans="1:9" x14ac:dyDescent="0.25">
      <c r="A967" s="89">
        <v>29</v>
      </c>
      <c r="B967" s="82">
        <v>45647</v>
      </c>
      <c r="C967" s="83" t="s">
        <v>316</v>
      </c>
      <c r="D967" s="83" t="s">
        <v>333</v>
      </c>
      <c r="E967" s="83" t="s">
        <v>323</v>
      </c>
      <c r="F967" s="84" t="s">
        <v>334</v>
      </c>
      <c r="G967" s="90" t="s">
        <v>320</v>
      </c>
      <c r="H967" s="96">
        <f t="shared" si="31"/>
        <v>12</v>
      </c>
      <c r="I967">
        <f t="shared" si="32"/>
        <v>4564729</v>
      </c>
    </row>
    <row r="968" spans="1:9" x14ac:dyDescent="0.25">
      <c r="A968" s="87">
        <v>29</v>
      </c>
      <c r="B968" s="79">
        <v>45648</v>
      </c>
      <c r="C968" s="80" t="s">
        <v>310</v>
      </c>
      <c r="D968" s="80" t="s">
        <v>333</v>
      </c>
      <c r="E968" s="80" t="s">
        <v>324</v>
      </c>
      <c r="F968" s="81" t="s">
        <v>334</v>
      </c>
      <c r="G968" s="88" t="s">
        <v>318</v>
      </c>
      <c r="H968" s="96">
        <f t="shared" si="31"/>
        <v>7</v>
      </c>
      <c r="I968">
        <f t="shared" si="32"/>
        <v>4564829</v>
      </c>
    </row>
    <row r="969" spans="1:9" x14ac:dyDescent="0.25">
      <c r="A969" s="89">
        <v>29</v>
      </c>
      <c r="B969" s="82">
        <v>45649</v>
      </c>
      <c r="C969" s="83" t="s">
        <v>311</v>
      </c>
      <c r="D969" s="83" t="s">
        <v>333</v>
      </c>
      <c r="E969" s="83" t="s">
        <v>319</v>
      </c>
      <c r="F969" s="84" t="s">
        <v>334</v>
      </c>
      <c r="G969" s="90" t="s">
        <v>320</v>
      </c>
      <c r="H969" s="96">
        <f t="shared" si="31"/>
        <v>11</v>
      </c>
      <c r="I969">
        <f t="shared" si="32"/>
        <v>4564929</v>
      </c>
    </row>
    <row r="970" spans="1:9" x14ac:dyDescent="0.25">
      <c r="A970" s="87">
        <v>29</v>
      </c>
      <c r="B970" s="79">
        <v>45650</v>
      </c>
      <c r="C970" s="80" t="s">
        <v>312</v>
      </c>
      <c r="D970" s="80" t="s">
        <v>333</v>
      </c>
      <c r="E970" s="80" t="s">
        <v>322</v>
      </c>
      <c r="F970" s="81" t="s">
        <v>334</v>
      </c>
      <c r="G970" s="88" t="s">
        <v>318</v>
      </c>
      <c r="H970" s="96">
        <f t="shared" si="31"/>
        <v>10</v>
      </c>
      <c r="I970">
        <f t="shared" si="32"/>
        <v>4565029</v>
      </c>
    </row>
    <row r="971" spans="1:9" x14ac:dyDescent="0.25">
      <c r="A971" s="89">
        <v>29</v>
      </c>
      <c r="B971" s="82">
        <v>45651</v>
      </c>
      <c r="C971" s="83" t="s">
        <v>313</v>
      </c>
      <c r="D971" s="83" t="s">
        <v>333</v>
      </c>
      <c r="E971" s="83" t="s">
        <v>321</v>
      </c>
      <c r="F971" s="84" t="s">
        <v>334</v>
      </c>
      <c r="G971" s="90" t="s">
        <v>321</v>
      </c>
      <c r="H971" s="96" t="str">
        <f t="shared" si="31"/>
        <v/>
      </c>
      <c r="I971">
        <f t="shared" si="32"/>
        <v>4565129</v>
      </c>
    </row>
    <row r="972" spans="1:9" x14ac:dyDescent="0.25">
      <c r="A972" s="87">
        <v>29</v>
      </c>
      <c r="B972" s="79">
        <v>45652</v>
      </c>
      <c r="C972" s="80" t="s">
        <v>314</v>
      </c>
      <c r="D972" s="80" t="s">
        <v>333</v>
      </c>
      <c r="E972" s="80" t="s">
        <v>319</v>
      </c>
      <c r="F972" s="81" t="s">
        <v>334</v>
      </c>
      <c r="G972" s="88" t="s">
        <v>320</v>
      </c>
      <c r="H972" s="96">
        <f t="shared" si="31"/>
        <v>11</v>
      </c>
      <c r="I972">
        <f t="shared" si="32"/>
        <v>4565229</v>
      </c>
    </row>
    <row r="973" spans="1:9" x14ac:dyDescent="0.25">
      <c r="A973" s="89">
        <v>29</v>
      </c>
      <c r="B973" s="82">
        <v>45653</v>
      </c>
      <c r="C973" s="83" t="s">
        <v>315</v>
      </c>
      <c r="D973" s="83" t="s">
        <v>333</v>
      </c>
      <c r="E973" s="83" t="s">
        <v>319</v>
      </c>
      <c r="F973" s="84" t="s">
        <v>334</v>
      </c>
      <c r="G973" s="90" t="s">
        <v>320</v>
      </c>
      <c r="H973" s="96">
        <f t="shared" si="31"/>
        <v>11</v>
      </c>
      <c r="I973">
        <f t="shared" si="32"/>
        <v>4565329</v>
      </c>
    </row>
    <row r="974" spans="1:9" x14ac:dyDescent="0.25">
      <c r="A974" s="87">
        <v>29</v>
      </c>
      <c r="B974" s="79">
        <v>45654</v>
      </c>
      <c r="C974" s="80" t="s">
        <v>316</v>
      </c>
      <c r="D974" s="80" t="s">
        <v>333</v>
      </c>
      <c r="E974" s="80" t="s">
        <v>319</v>
      </c>
      <c r="F974" s="81" t="s">
        <v>334</v>
      </c>
      <c r="G974" s="88" t="s">
        <v>320</v>
      </c>
      <c r="H974" s="96">
        <f t="shared" si="31"/>
        <v>11</v>
      </c>
      <c r="I974">
        <f t="shared" si="32"/>
        <v>4565429</v>
      </c>
    </row>
    <row r="975" spans="1:9" x14ac:dyDescent="0.25">
      <c r="A975" s="89">
        <v>29</v>
      </c>
      <c r="B975" s="82">
        <v>45655</v>
      </c>
      <c r="C975" s="83" t="s">
        <v>310</v>
      </c>
      <c r="D975" s="83" t="s">
        <v>333</v>
      </c>
      <c r="E975" s="83" t="s">
        <v>317</v>
      </c>
      <c r="F975" s="84" t="s">
        <v>334</v>
      </c>
      <c r="G975" s="90" t="s">
        <v>318</v>
      </c>
      <c r="H975" s="96">
        <f t="shared" si="31"/>
        <v>6</v>
      </c>
      <c r="I975">
        <f t="shared" si="32"/>
        <v>4565529</v>
      </c>
    </row>
    <row r="976" spans="1:9" x14ac:dyDescent="0.25">
      <c r="A976" s="87">
        <v>29</v>
      </c>
      <c r="B976" s="79">
        <v>45656</v>
      </c>
      <c r="C976" s="80" t="s">
        <v>311</v>
      </c>
      <c r="D976" s="80" t="s">
        <v>333</v>
      </c>
      <c r="E976" s="80" t="s">
        <v>319</v>
      </c>
      <c r="F976" s="81" t="s">
        <v>334</v>
      </c>
      <c r="G976" s="88" t="s">
        <v>320</v>
      </c>
      <c r="H976" s="96">
        <f t="shared" si="31"/>
        <v>11</v>
      </c>
      <c r="I976">
        <f t="shared" si="32"/>
        <v>4565629</v>
      </c>
    </row>
    <row r="977" spans="1:9" x14ac:dyDescent="0.25">
      <c r="A977" s="89">
        <v>29</v>
      </c>
      <c r="B977" s="82">
        <v>45657</v>
      </c>
      <c r="C977" s="83" t="s">
        <v>312</v>
      </c>
      <c r="D977" s="83" t="s">
        <v>333</v>
      </c>
      <c r="E977" s="83" t="s">
        <v>319</v>
      </c>
      <c r="F977" s="84" t="s">
        <v>334</v>
      </c>
      <c r="G977" s="90" t="s">
        <v>318</v>
      </c>
      <c r="H977" s="96">
        <f t="shared" si="31"/>
        <v>8</v>
      </c>
      <c r="I977">
        <f t="shared" si="32"/>
        <v>4565729</v>
      </c>
    </row>
    <row r="978" spans="1:9" x14ac:dyDescent="0.25">
      <c r="A978" s="87">
        <v>29</v>
      </c>
      <c r="B978" s="79">
        <v>45658</v>
      </c>
      <c r="C978" s="80" t="s">
        <v>313</v>
      </c>
      <c r="D978" s="80" t="s">
        <v>333</v>
      </c>
      <c r="E978" s="80" t="s">
        <v>319</v>
      </c>
      <c r="F978" s="81" t="s">
        <v>334</v>
      </c>
      <c r="G978" s="88" t="s">
        <v>318</v>
      </c>
      <c r="H978" s="96">
        <f t="shared" si="31"/>
        <v>8</v>
      </c>
      <c r="I978">
        <f t="shared" si="32"/>
        <v>4565829</v>
      </c>
    </row>
    <row r="979" spans="1:9" x14ac:dyDescent="0.25">
      <c r="A979" s="89">
        <v>29</v>
      </c>
      <c r="B979" s="82">
        <v>45659</v>
      </c>
      <c r="C979" s="83" t="s">
        <v>314</v>
      </c>
      <c r="D979" s="83" t="s">
        <v>333</v>
      </c>
      <c r="E979" s="83" t="s">
        <v>319</v>
      </c>
      <c r="F979" s="84" t="s">
        <v>334</v>
      </c>
      <c r="G979" s="90" t="s">
        <v>320</v>
      </c>
      <c r="H979" s="96">
        <f t="shared" si="31"/>
        <v>11</v>
      </c>
      <c r="I979">
        <f t="shared" si="32"/>
        <v>4565929</v>
      </c>
    </row>
    <row r="980" spans="1:9" x14ac:dyDescent="0.25">
      <c r="A980" s="87">
        <v>29</v>
      </c>
      <c r="B980" s="79">
        <v>45660</v>
      </c>
      <c r="C980" s="80" t="s">
        <v>315</v>
      </c>
      <c r="D980" s="80" t="s">
        <v>333</v>
      </c>
      <c r="E980" s="80" t="s">
        <v>319</v>
      </c>
      <c r="F980" s="81" t="s">
        <v>334</v>
      </c>
      <c r="G980" s="88" t="s">
        <v>320</v>
      </c>
      <c r="H980" s="96">
        <f t="shared" si="31"/>
        <v>11</v>
      </c>
      <c r="I980">
        <f t="shared" si="32"/>
        <v>4566029</v>
      </c>
    </row>
    <row r="981" spans="1:9" x14ac:dyDescent="0.25">
      <c r="A981" s="89">
        <v>29</v>
      </c>
      <c r="B981" s="82">
        <v>45661</v>
      </c>
      <c r="C981" s="83" t="s">
        <v>316</v>
      </c>
      <c r="D981" s="83" t="s">
        <v>333</v>
      </c>
      <c r="E981" s="83" t="s">
        <v>319</v>
      </c>
      <c r="F981" s="84" t="s">
        <v>334</v>
      </c>
      <c r="G981" s="90" t="s">
        <v>320</v>
      </c>
      <c r="H981" s="96">
        <f t="shared" si="31"/>
        <v>11</v>
      </c>
      <c r="I981">
        <f t="shared" si="32"/>
        <v>4566129</v>
      </c>
    </row>
    <row r="982" spans="1:9" x14ac:dyDescent="0.25">
      <c r="A982" s="87">
        <v>39</v>
      </c>
      <c r="B982" s="79">
        <v>45613</v>
      </c>
      <c r="C982" s="80" t="s">
        <v>310</v>
      </c>
      <c r="D982" s="80" t="s">
        <v>333</v>
      </c>
      <c r="E982" s="80" t="s">
        <v>317</v>
      </c>
      <c r="F982" s="81" t="s">
        <v>334</v>
      </c>
      <c r="G982" s="88" t="s">
        <v>318</v>
      </c>
      <c r="H982" s="96">
        <f t="shared" si="31"/>
        <v>6</v>
      </c>
      <c r="I982">
        <f t="shared" si="32"/>
        <v>4561339</v>
      </c>
    </row>
    <row r="983" spans="1:9" x14ac:dyDescent="0.25">
      <c r="A983" s="89">
        <v>39</v>
      </c>
      <c r="B983" s="82">
        <v>45614</v>
      </c>
      <c r="C983" s="83" t="s">
        <v>311</v>
      </c>
      <c r="D983" s="83" t="s">
        <v>333</v>
      </c>
      <c r="E983" s="83" t="s">
        <v>319</v>
      </c>
      <c r="F983" s="84" t="s">
        <v>334</v>
      </c>
      <c r="G983" s="90" t="s">
        <v>320</v>
      </c>
      <c r="H983" s="96">
        <f t="shared" si="31"/>
        <v>11</v>
      </c>
      <c r="I983">
        <f t="shared" si="32"/>
        <v>4561439</v>
      </c>
    </row>
    <row r="984" spans="1:9" x14ac:dyDescent="0.25">
      <c r="A984" s="87">
        <v>39</v>
      </c>
      <c r="B984" s="79">
        <v>45615</v>
      </c>
      <c r="C984" s="80" t="s">
        <v>312</v>
      </c>
      <c r="D984" s="80" t="s">
        <v>333</v>
      </c>
      <c r="E984" s="80" t="s">
        <v>319</v>
      </c>
      <c r="F984" s="81" t="s">
        <v>334</v>
      </c>
      <c r="G984" s="88" t="s">
        <v>320</v>
      </c>
      <c r="H984" s="96">
        <f t="shared" si="31"/>
        <v>11</v>
      </c>
      <c r="I984">
        <f t="shared" si="32"/>
        <v>4561539</v>
      </c>
    </row>
    <row r="985" spans="1:9" x14ac:dyDescent="0.25">
      <c r="A985" s="89">
        <v>39</v>
      </c>
      <c r="B985" s="82">
        <v>45616</v>
      </c>
      <c r="C985" s="83" t="s">
        <v>313</v>
      </c>
      <c r="D985" s="83" t="s">
        <v>333</v>
      </c>
      <c r="E985" s="83" t="s">
        <v>319</v>
      </c>
      <c r="F985" s="84" t="s">
        <v>334</v>
      </c>
      <c r="G985" s="90" t="s">
        <v>320</v>
      </c>
      <c r="H985" s="96">
        <f t="shared" si="31"/>
        <v>11</v>
      </c>
      <c r="I985">
        <f t="shared" si="32"/>
        <v>4561639</v>
      </c>
    </row>
    <row r="986" spans="1:9" x14ac:dyDescent="0.25">
      <c r="A986" s="87">
        <v>39</v>
      </c>
      <c r="B986" s="79">
        <v>45617</v>
      </c>
      <c r="C986" s="80" t="s">
        <v>314</v>
      </c>
      <c r="D986" s="80" t="s">
        <v>333</v>
      </c>
      <c r="E986" s="80" t="s">
        <v>319</v>
      </c>
      <c r="F986" s="81" t="s">
        <v>334</v>
      </c>
      <c r="G986" s="88" t="s">
        <v>320</v>
      </c>
      <c r="H986" s="96">
        <f t="shared" si="31"/>
        <v>11</v>
      </c>
      <c r="I986">
        <f t="shared" si="32"/>
        <v>4561739</v>
      </c>
    </row>
    <row r="987" spans="1:9" x14ac:dyDescent="0.25">
      <c r="A987" s="89">
        <v>39</v>
      </c>
      <c r="B987" s="82">
        <v>45618</v>
      </c>
      <c r="C987" s="83" t="s">
        <v>315</v>
      </c>
      <c r="D987" s="83" t="s">
        <v>333</v>
      </c>
      <c r="E987" s="83" t="s">
        <v>319</v>
      </c>
      <c r="F987" s="84" t="s">
        <v>334</v>
      </c>
      <c r="G987" s="90" t="s">
        <v>320</v>
      </c>
      <c r="H987" s="96">
        <f t="shared" si="31"/>
        <v>11</v>
      </c>
      <c r="I987">
        <f t="shared" si="32"/>
        <v>4561839</v>
      </c>
    </row>
    <row r="988" spans="1:9" x14ac:dyDescent="0.25">
      <c r="A988" s="87">
        <v>39</v>
      </c>
      <c r="B988" s="79">
        <v>45619</v>
      </c>
      <c r="C988" s="80" t="s">
        <v>316</v>
      </c>
      <c r="D988" s="80" t="s">
        <v>333</v>
      </c>
      <c r="E988" s="80" t="s">
        <v>319</v>
      </c>
      <c r="F988" s="81" t="s">
        <v>334</v>
      </c>
      <c r="G988" s="88" t="s">
        <v>320</v>
      </c>
      <c r="H988" s="96">
        <f t="shared" si="31"/>
        <v>11</v>
      </c>
      <c r="I988">
        <f t="shared" si="32"/>
        <v>4561939</v>
      </c>
    </row>
    <row r="989" spans="1:9" x14ac:dyDescent="0.25">
      <c r="A989" s="89">
        <v>39</v>
      </c>
      <c r="B989" s="82">
        <v>45620</v>
      </c>
      <c r="C989" s="83" t="s">
        <v>310</v>
      </c>
      <c r="D989" s="83" t="s">
        <v>333</v>
      </c>
      <c r="E989" s="83" t="s">
        <v>317</v>
      </c>
      <c r="F989" s="84" t="s">
        <v>334</v>
      </c>
      <c r="G989" s="90" t="s">
        <v>318</v>
      </c>
      <c r="H989" s="96">
        <f t="shared" si="31"/>
        <v>6</v>
      </c>
      <c r="I989">
        <f t="shared" si="32"/>
        <v>4562039</v>
      </c>
    </row>
    <row r="990" spans="1:9" x14ac:dyDescent="0.25">
      <c r="A990" s="87">
        <v>39</v>
      </c>
      <c r="B990" s="79">
        <v>45621</v>
      </c>
      <c r="C990" s="80" t="s">
        <v>311</v>
      </c>
      <c r="D990" s="80" t="s">
        <v>333</v>
      </c>
      <c r="E990" s="80" t="s">
        <v>319</v>
      </c>
      <c r="F990" s="81" t="s">
        <v>334</v>
      </c>
      <c r="G990" s="88" t="s">
        <v>320</v>
      </c>
      <c r="H990" s="96">
        <f t="shared" si="31"/>
        <v>11</v>
      </c>
      <c r="I990">
        <f t="shared" si="32"/>
        <v>4562139</v>
      </c>
    </row>
    <row r="991" spans="1:9" x14ac:dyDescent="0.25">
      <c r="A991" s="89">
        <v>39</v>
      </c>
      <c r="B991" s="82">
        <v>45622</v>
      </c>
      <c r="C991" s="83" t="s">
        <v>312</v>
      </c>
      <c r="D991" s="83" t="s">
        <v>333</v>
      </c>
      <c r="E991" s="83" t="s">
        <v>319</v>
      </c>
      <c r="F991" s="84" t="s">
        <v>334</v>
      </c>
      <c r="G991" s="90" t="s">
        <v>320</v>
      </c>
      <c r="H991" s="96">
        <f t="shared" si="31"/>
        <v>11</v>
      </c>
      <c r="I991">
        <f t="shared" si="32"/>
        <v>4562239</v>
      </c>
    </row>
    <row r="992" spans="1:9" x14ac:dyDescent="0.25">
      <c r="A992" s="87">
        <v>39</v>
      </c>
      <c r="B992" s="79">
        <v>45623</v>
      </c>
      <c r="C992" s="80" t="s">
        <v>313</v>
      </c>
      <c r="D992" s="80" t="s">
        <v>333</v>
      </c>
      <c r="E992" s="80" t="s">
        <v>319</v>
      </c>
      <c r="F992" s="81" t="s">
        <v>334</v>
      </c>
      <c r="G992" s="88" t="s">
        <v>320</v>
      </c>
      <c r="H992" s="96">
        <f t="shared" si="31"/>
        <v>11</v>
      </c>
      <c r="I992">
        <f t="shared" si="32"/>
        <v>4562339</v>
      </c>
    </row>
    <row r="993" spans="1:9" x14ac:dyDescent="0.25">
      <c r="A993" s="89">
        <v>39</v>
      </c>
      <c r="B993" s="82">
        <v>45624</v>
      </c>
      <c r="C993" s="83" t="s">
        <v>314</v>
      </c>
      <c r="D993" s="83" t="s">
        <v>333</v>
      </c>
      <c r="E993" s="83" t="s">
        <v>321</v>
      </c>
      <c r="F993" s="84" t="s">
        <v>334</v>
      </c>
      <c r="G993" s="90" t="s">
        <v>321</v>
      </c>
      <c r="H993" s="96" t="str">
        <f t="shared" si="31"/>
        <v/>
      </c>
      <c r="I993">
        <f t="shared" si="32"/>
        <v>4562439</v>
      </c>
    </row>
    <row r="994" spans="1:9" x14ac:dyDescent="0.25">
      <c r="A994" s="87">
        <v>39</v>
      </c>
      <c r="B994" s="79">
        <v>45625</v>
      </c>
      <c r="C994" s="80" t="s">
        <v>315</v>
      </c>
      <c r="D994" s="80" t="s">
        <v>333</v>
      </c>
      <c r="E994" s="80" t="s">
        <v>322</v>
      </c>
      <c r="F994" s="81" t="s">
        <v>334</v>
      </c>
      <c r="G994" s="88" t="s">
        <v>320</v>
      </c>
      <c r="H994" s="96">
        <f t="shared" si="31"/>
        <v>13</v>
      </c>
      <c r="I994">
        <f t="shared" si="32"/>
        <v>4562539</v>
      </c>
    </row>
    <row r="995" spans="1:9" x14ac:dyDescent="0.25">
      <c r="A995" s="89">
        <v>39</v>
      </c>
      <c r="B995" s="82">
        <v>45626</v>
      </c>
      <c r="C995" s="83" t="s">
        <v>316</v>
      </c>
      <c r="D995" s="83" t="s">
        <v>333</v>
      </c>
      <c r="E995" s="83" t="s">
        <v>319</v>
      </c>
      <c r="F995" s="84" t="s">
        <v>334</v>
      </c>
      <c r="G995" s="90" t="s">
        <v>320</v>
      </c>
      <c r="H995" s="96">
        <f t="shared" si="31"/>
        <v>11</v>
      </c>
      <c r="I995">
        <f t="shared" si="32"/>
        <v>4562639</v>
      </c>
    </row>
    <row r="996" spans="1:9" x14ac:dyDescent="0.25">
      <c r="A996" s="87">
        <v>39</v>
      </c>
      <c r="B996" s="79">
        <v>45627</v>
      </c>
      <c r="C996" s="80" t="s">
        <v>310</v>
      </c>
      <c r="D996" s="80" t="s">
        <v>333</v>
      </c>
      <c r="E996" s="80" t="s">
        <v>317</v>
      </c>
      <c r="F996" s="81" t="s">
        <v>334</v>
      </c>
      <c r="G996" s="88" t="s">
        <v>318</v>
      </c>
      <c r="H996" s="96">
        <f t="shared" si="31"/>
        <v>6</v>
      </c>
      <c r="I996">
        <f t="shared" si="32"/>
        <v>4562739</v>
      </c>
    </row>
    <row r="997" spans="1:9" x14ac:dyDescent="0.25">
      <c r="A997" s="89">
        <v>39</v>
      </c>
      <c r="B997" s="82">
        <v>45628</v>
      </c>
      <c r="C997" s="83" t="s">
        <v>311</v>
      </c>
      <c r="D997" s="83" t="s">
        <v>333</v>
      </c>
      <c r="E997" s="83" t="s">
        <v>319</v>
      </c>
      <c r="F997" s="84" t="s">
        <v>334</v>
      </c>
      <c r="G997" s="90" t="s">
        <v>320</v>
      </c>
      <c r="H997" s="96">
        <f t="shared" si="31"/>
        <v>11</v>
      </c>
      <c r="I997">
        <f t="shared" si="32"/>
        <v>4562839</v>
      </c>
    </row>
    <row r="998" spans="1:9" x14ac:dyDescent="0.25">
      <c r="A998" s="87">
        <v>39</v>
      </c>
      <c r="B998" s="79">
        <v>45629</v>
      </c>
      <c r="C998" s="80" t="s">
        <v>312</v>
      </c>
      <c r="D998" s="80" t="s">
        <v>333</v>
      </c>
      <c r="E998" s="80" t="s">
        <v>319</v>
      </c>
      <c r="F998" s="81" t="s">
        <v>334</v>
      </c>
      <c r="G998" s="88" t="s">
        <v>320</v>
      </c>
      <c r="H998" s="96">
        <f t="shared" si="31"/>
        <v>11</v>
      </c>
      <c r="I998">
        <f t="shared" si="32"/>
        <v>4562939</v>
      </c>
    </row>
    <row r="999" spans="1:9" x14ac:dyDescent="0.25">
      <c r="A999" s="89">
        <v>39</v>
      </c>
      <c r="B999" s="82">
        <v>45630</v>
      </c>
      <c r="C999" s="83" t="s">
        <v>313</v>
      </c>
      <c r="D999" s="83" t="s">
        <v>333</v>
      </c>
      <c r="E999" s="83" t="s">
        <v>319</v>
      </c>
      <c r="F999" s="84" t="s">
        <v>334</v>
      </c>
      <c r="G999" s="90" t="s">
        <v>320</v>
      </c>
      <c r="H999" s="96">
        <f t="shared" si="31"/>
        <v>11</v>
      </c>
      <c r="I999">
        <f t="shared" si="32"/>
        <v>4563039</v>
      </c>
    </row>
    <row r="1000" spans="1:9" x14ac:dyDescent="0.25">
      <c r="A1000" s="87">
        <v>39</v>
      </c>
      <c r="B1000" s="79">
        <v>45631</v>
      </c>
      <c r="C1000" s="80" t="s">
        <v>314</v>
      </c>
      <c r="D1000" s="80" t="s">
        <v>333</v>
      </c>
      <c r="E1000" s="80" t="s">
        <v>319</v>
      </c>
      <c r="F1000" s="81" t="s">
        <v>334</v>
      </c>
      <c r="G1000" s="88" t="s">
        <v>320</v>
      </c>
      <c r="H1000" s="96">
        <f t="shared" si="31"/>
        <v>11</v>
      </c>
      <c r="I1000">
        <f t="shared" si="32"/>
        <v>4563139</v>
      </c>
    </row>
    <row r="1001" spans="1:9" x14ac:dyDescent="0.25">
      <c r="A1001" s="89">
        <v>39</v>
      </c>
      <c r="B1001" s="82">
        <v>45632</v>
      </c>
      <c r="C1001" s="83" t="s">
        <v>315</v>
      </c>
      <c r="D1001" s="83" t="s">
        <v>333</v>
      </c>
      <c r="E1001" s="83" t="s">
        <v>319</v>
      </c>
      <c r="F1001" s="84" t="s">
        <v>334</v>
      </c>
      <c r="G1001" s="90" t="s">
        <v>320</v>
      </c>
      <c r="H1001" s="96">
        <f t="shared" si="31"/>
        <v>11</v>
      </c>
      <c r="I1001">
        <f t="shared" si="32"/>
        <v>4563239</v>
      </c>
    </row>
    <row r="1002" spans="1:9" x14ac:dyDescent="0.25">
      <c r="A1002" s="87">
        <v>39</v>
      </c>
      <c r="B1002" s="79">
        <v>45633</v>
      </c>
      <c r="C1002" s="80" t="s">
        <v>316</v>
      </c>
      <c r="D1002" s="80" t="s">
        <v>333</v>
      </c>
      <c r="E1002" s="80" t="s">
        <v>319</v>
      </c>
      <c r="F1002" s="81" t="s">
        <v>334</v>
      </c>
      <c r="G1002" s="88" t="s">
        <v>320</v>
      </c>
      <c r="H1002" s="96">
        <f t="shared" si="31"/>
        <v>11</v>
      </c>
      <c r="I1002">
        <f t="shared" si="32"/>
        <v>4563339</v>
      </c>
    </row>
    <row r="1003" spans="1:9" x14ac:dyDescent="0.25">
      <c r="A1003" s="89">
        <v>39</v>
      </c>
      <c r="B1003" s="82">
        <v>45634</v>
      </c>
      <c r="C1003" s="83" t="s">
        <v>310</v>
      </c>
      <c r="D1003" s="83" t="s">
        <v>333</v>
      </c>
      <c r="E1003" s="83" t="s">
        <v>317</v>
      </c>
      <c r="F1003" s="84" t="s">
        <v>334</v>
      </c>
      <c r="G1003" s="90" t="s">
        <v>318</v>
      </c>
      <c r="H1003" s="96">
        <f t="shared" si="31"/>
        <v>6</v>
      </c>
      <c r="I1003">
        <f t="shared" si="32"/>
        <v>4563439</v>
      </c>
    </row>
    <row r="1004" spans="1:9" x14ac:dyDescent="0.25">
      <c r="A1004" s="87">
        <v>39</v>
      </c>
      <c r="B1004" s="79">
        <v>45635</v>
      </c>
      <c r="C1004" s="80" t="s">
        <v>311</v>
      </c>
      <c r="D1004" s="80" t="s">
        <v>333</v>
      </c>
      <c r="E1004" s="80" t="s">
        <v>319</v>
      </c>
      <c r="F1004" s="81" t="s">
        <v>334</v>
      </c>
      <c r="G1004" s="88" t="s">
        <v>320</v>
      </c>
      <c r="H1004" s="96">
        <f t="shared" si="31"/>
        <v>11</v>
      </c>
      <c r="I1004">
        <f t="shared" si="32"/>
        <v>4563539</v>
      </c>
    </row>
    <row r="1005" spans="1:9" x14ac:dyDescent="0.25">
      <c r="A1005" s="89">
        <v>39</v>
      </c>
      <c r="B1005" s="82">
        <v>45636</v>
      </c>
      <c r="C1005" s="83" t="s">
        <v>312</v>
      </c>
      <c r="D1005" s="83" t="s">
        <v>333</v>
      </c>
      <c r="E1005" s="83" t="s">
        <v>319</v>
      </c>
      <c r="F1005" s="84" t="s">
        <v>334</v>
      </c>
      <c r="G1005" s="90" t="s">
        <v>320</v>
      </c>
      <c r="H1005" s="96">
        <f t="shared" si="31"/>
        <v>11</v>
      </c>
      <c r="I1005">
        <f t="shared" si="32"/>
        <v>4563639</v>
      </c>
    </row>
    <row r="1006" spans="1:9" x14ac:dyDescent="0.25">
      <c r="A1006" s="87">
        <v>39</v>
      </c>
      <c r="B1006" s="79">
        <v>45637</v>
      </c>
      <c r="C1006" s="80" t="s">
        <v>313</v>
      </c>
      <c r="D1006" s="80" t="s">
        <v>333</v>
      </c>
      <c r="E1006" s="80" t="s">
        <v>319</v>
      </c>
      <c r="F1006" s="81" t="s">
        <v>334</v>
      </c>
      <c r="G1006" s="88" t="s">
        <v>320</v>
      </c>
      <c r="H1006" s="96">
        <f t="shared" si="31"/>
        <v>11</v>
      </c>
      <c r="I1006">
        <f t="shared" si="32"/>
        <v>4563739</v>
      </c>
    </row>
    <row r="1007" spans="1:9" x14ac:dyDescent="0.25">
      <c r="A1007" s="89">
        <v>39</v>
      </c>
      <c r="B1007" s="82">
        <v>45638</v>
      </c>
      <c r="C1007" s="83" t="s">
        <v>314</v>
      </c>
      <c r="D1007" s="83" t="s">
        <v>333</v>
      </c>
      <c r="E1007" s="83" t="s">
        <v>319</v>
      </c>
      <c r="F1007" s="84" t="s">
        <v>334</v>
      </c>
      <c r="G1007" s="90" t="s">
        <v>320</v>
      </c>
      <c r="H1007" s="96">
        <f t="shared" si="31"/>
        <v>11</v>
      </c>
      <c r="I1007">
        <f t="shared" si="32"/>
        <v>4563839</v>
      </c>
    </row>
    <row r="1008" spans="1:9" x14ac:dyDescent="0.25">
      <c r="A1008" s="87">
        <v>39</v>
      </c>
      <c r="B1008" s="79">
        <v>45639</v>
      </c>
      <c r="C1008" s="80" t="s">
        <v>315</v>
      </c>
      <c r="D1008" s="80" t="s">
        <v>333</v>
      </c>
      <c r="E1008" s="80" t="s">
        <v>319</v>
      </c>
      <c r="F1008" s="81" t="s">
        <v>334</v>
      </c>
      <c r="G1008" s="88" t="s">
        <v>320</v>
      </c>
      <c r="H1008" s="96">
        <f t="shared" si="31"/>
        <v>11</v>
      </c>
      <c r="I1008">
        <f t="shared" si="32"/>
        <v>4563939</v>
      </c>
    </row>
    <row r="1009" spans="1:9" x14ac:dyDescent="0.25">
      <c r="A1009" s="89">
        <v>39</v>
      </c>
      <c r="B1009" s="82">
        <v>45640</v>
      </c>
      <c r="C1009" s="83" t="s">
        <v>316</v>
      </c>
      <c r="D1009" s="83" t="s">
        <v>333</v>
      </c>
      <c r="E1009" s="83" t="s">
        <v>323</v>
      </c>
      <c r="F1009" s="84" t="s">
        <v>334</v>
      </c>
      <c r="G1009" s="90" t="s">
        <v>320</v>
      </c>
      <c r="H1009" s="96">
        <f t="shared" si="31"/>
        <v>12</v>
      </c>
      <c r="I1009">
        <f t="shared" si="32"/>
        <v>4564039</v>
      </c>
    </row>
    <row r="1010" spans="1:9" x14ac:dyDescent="0.25">
      <c r="A1010" s="87">
        <v>39</v>
      </c>
      <c r="B1010" s="79">
        <v>45641</v>
      </c>
      <c r="C1010" s="80" t="s">
        <v>310</v>
      </c>
      <c r="D1010" s="80" t="s">
        <v>333</v>
      </c>
      <c r="E1010" s="80" t="s">
        <v>317</v>
      </c>
      <c r="F1010" s="81" t="s">
        <v>334</v>
      </c>
      <c r="G1010" s="88" t="s">
        <v>318</v>
      </c>
      <c r="H1010" s="96">
        <f t="shared" si="31"/>
        <v>6</v>
      </c>
      <c r="I1010">
        <f t="shared" si="32"/>
        <v>4564139</v>
      </c>
    </row>
    <row r="1011" spans="1:9" x14ac:dyDescent="0.25">
      <c r="A1011" s="89">
        <v>39</v>
      </c>
      <c r="B1011" s="82">
        <v>45642</v>
      </c>
      <c r="C1011" s="83" t="s">
        <v>311</v>
      </c>
      <c r="D1011" s="83" t="s">
        <v>333</v>
      </c>
      <c r="E1011" s="83" t="s">
        <v>319</v>
      </c>
      <c r="F1011" s="84" t="s">
        <v>334</v>
      </c>
      <c r="G1011" s="90" t="s">
        <v>320</v>
      </c>
      <c r="H1011" s="96">
        <f t="shared" si="31"/>
        <v>11</v>
      </c>
      <c r="I1011">
        <f t="shared" si="32"/>
        <v>4564239</v>
      </c>
    </row>
    <row r="1012" spans="1:9" x14ac:dyDescent="0.25">
      <c r="A1012" s="87">
        <v>39</v>
      </c>
      <c r="B1012" s="79">
        <v>45643</v>
      </c>
      <c r="C1012" s="80" t="s">
        <v>312</v>
      </c>
      <c r="D1012" s="80" t="s">
        <v>333</v>
      </c>
      <c r="E1012" s="80" t="s">
        <v>319</v>
      </c>
      <c r="F1012" s="81" t="s">
        <v>334</v>
      </c>
      <c r="G1012" s="88" t="s">
        <v>320</v>
      </c>
      <c r="H1012" s="96">
        <f t="shared" si="31"/>
        <v>11</v>
      </c>
      <c r="I1012">
        <f t="shared" si="32"/>
        <v>4564339</v>
      </c>
    </row>
    <row r="1013" spans="1:9" x14ac:dyDescent="0.25">
      <c r="A1013" s="89">
        <v>39</v>
      </c>
      <c r="B1013" s="82">
        <v>45644</v>
      </c>
      <c r="C1013" s="83" t="s">
        <v>313</v>
      </c>
      <c r="D1013" s="83" t="s">
        <v>333</v>
      </c>
      <c r="E1013" s="83" t="s">
        <v>319</v>
      </c>
      <c r="F1013" s="84" t="s">
        <v>334</v>
      </c>
      <c r="G1013" s="90" t="s">
        <v>320</v>
      </c>
      <c r="H1013" s="96">
        <f t="shared" si="31"/>
        <v>11</v>
      </c>
      <c r="I1013">
        <f t="shared" si="32"/>
        <v>4564439</v>
      </c>
    </row>
    <row r="1014" spans="1:9" x14ac:dyDescent="0.25">
      <c r="A1014" s="87">
        <v>39</v>
      </c>
      <c r="B1014" s="79">
        <v>45645</v>
      </c>
      <c r="C1014" s="80" t="s">
        <v>314</v>
      </c>
      <c r="D1014" s="80" t="s">
        <v>333</v>
      </c>
      <c r="E1014" s="80" t="s">
        <v>319</v>
      </c>
      <c r="F1014" s="81" t="s">
        <v>334</v>
      </c>
      <c r="G1014" s="88" t="s">
        <v>320</v>
      </c>
      <c r="H1014" s="96">
        <f t="shared" si="31"/>
        <v>11</v>
      </c>
      <c r="I1014">
        <f t="shared" si="32"/>
        <v>4564539</v>
      </c>
    </row>
    <row r="1015" spans="1:9" x14ac:dyDescent="0.25">
      <c r="A1015" s="89">
        <v>39</v>
      </c>
      <c r="B1015" s="82">
        <v>45646</v>
      </c>
      <c r="C1015" s="83" t="s">
        <v>315</v>
      </c>
      <c r="D1015" s="83" t="s">
        <v>333</v>
      </c>
      <c r="E1015" s="83" t="s">
        <v>319</v>
      </c>
      <c r="F1015" s="84" t="s">
        <v>334</v>
      </c>
      <c r="G1015" s="90" t="s">
        <v>320</v>
      </c>
      <c r="H1015" s="96">
        <f t="shared" si="31"/>
        <v>11</v>
      </c>
      <c r="I1015">
        <f t="shared" si="32"/>
        <v>4564639</v>
      </c>
    </row>
    <row r="1016" spans="1:9" x14ac:dyDescent="0.25">
      <c r="A1016" s="87">
        <v>39</v>
      </c>
      <c r="B1016" s="79">
        <v>45647</v>
      </c>
      <c r="C1016" s="80" t="s">
        <v>316</v>
      </c>
      <c r="D1016" s="80" t="s">
        <v>333</v>
      </c>
      <c r="E1016" s="80" t="s">
        <v>323</v>
      </c>
      <c r="F1016" s="81" t="s">
        <v>334</v>
      </c>
      <c r="G1016" s="88" t="s">
        <v>320</v>
      </c>
      <c r="H1016" s="96">
        <f t="shared" si="31"/>
        <v>12</v>
      </c>
      <c r="I1016">
        <f t="shared" si="32"/>
        <v>4564739</v>
      </c>
    </row>
    <row r="1017" spans="1:9" x14ac:dyDescent="0.25">
      <c r="A1017" s="89">
        <v>39</v>
      </c>
      <c r="B1017" s="82">
        <v>45648</v>
      </c>
      <c r="C1017" s="83" t="s">
        <v>310</v>
      </c>
      <c r="D1017" s="83" t="s">
        <v>333</v>
      </c>
      <c r="E1017" s="83" t="s">
        <v>319</v>
      </c>
      <c r="F1017" s="84" t="s">
        <v>334</v>
      </c>
      <c r="G1017" s="90" t="s">
        <v>318</v>
      </c>
      <c r="H1017" s="96">
        <f t="shared" si="31"/>
        <v>8</v>
      </c>
      <c r="I1017">
        <f t="shared" si="32"/>
        <v>4564839</v>
      </c>
    </row>
    <row r="1018" spans="1:9" x14ac:dyDescent="0.25">
      <c r="A1018" s="87">
        <v>39</v>
      </c>
      <c r="B1018" s="79">
        <v>45649</v>
      </c>
      <c r="C1018" s="80" t="s">
        <v>311</v>
      </c>
      <c r="D1018" s="80" t="s">
        <v>333</v>
      </c>
      <c r="E1018" s="80" t="s">
        <v>323</v>
      </c>
      <c r="F1018" s="81" t="s">
        <v>334</v>
      </c>
      <c r="G1018" s="88" t="s">
        <v>320</v>
      </c>
      <c r="H1018" s="96">
        <f t="shared" si="31"/>
        <v>12</v>
      </c>
      <c r="I1018">
        <f t="shared" si="32"/>
        <v>4564939</v>
      </c>
    </row>
    <row r="1019" spans="1:9" x14ac:dyDescent="0.25">
      <c r="A1019" s="89">
        <v>39</v>
      </c>
      <c r="B1019" s="82">
        <v>45650</v>
      </c>
      <c r="C1019" s="83" t="s">
        <v>312</v>
      </c>
      <c r="D1019" s="83" t="s">
        <v>333</v>
      </c>
      <c r="E1019" s="83" t="s">
        <v>323</v>
      </c>
      <c r="F1019" s="84" t="s">
        <v>334</v>
      </c>
      <c r="G1019" s="90" t="s">
        <v>318</v>
      </c>
      <c r="H1019" s="96">
        <f t="shared" si="31"/>
        <v>9</v>
      </c>
      <c r="I1019">
        <f t="shared" si="32"/>
        <v>4565039</v>
      </c>
    </row>
    <row r="1020" spans="1:9" x14ac:dyDescent="0.25">
      <c r="A1020" s="87">
        <v>39</v>
      </c>
      <c r="B1020" s="79">
        <v>45651</v>
      </c>
      <c r="C1020" s="80" t="s">
        <v>313</v>
      </c>
      <c r="D1020" s="80" t="s">
        <v>333</v>
      </c>
      <c r="E1020" s="80" t="s">
        <v>321</v>
      </c>
      <c r="F1020" s="81" t="s">
        <v>334</v>
      </c>
      <c r="G1020" s="88" t="s">
        <v>321</v>
      </c>
      <c r="H1020" s="96" t="str">
        <f t="shared" si="31"/>
        <v/>
      </c>
      <c r="I1020">
        <f t="shared" si="32"/>
        <v>4565139</v>
      </c>
    </row>
    <row r="1021" spans="1:9" x14ac:dyDescent="0.25">
      <c r="A1021" s="89">
        <v>39</v>
      </c>
      <c r="B1021" s="82">
        <v>45652</v>
      </c>
      <c r="C1021" s="83" t="s">
        <v>314</v>
      </c>
      <c r="D1021" s="83" t="s">
        <v>333</v>
      </c>
      <c r="E1021" s="83" t="s">
        <v>323</v>
      </c>
      <c r="F1021" s="84" t="s">
        <v>334</v>
      </c>
      <c r="G1021" s="90" t="s">
        <v>320</v>
      </c>
      <c r="H1021" s="96">
        <f t="shared" si="31"/>
        <v>12</v>
      </c>
      <c r="I1021">
        <f t="shared" si="32"/>
        <v>4565239</v>
      </c>
    </row>
    <row r="1022" spans="1:9" x14ac:dyDescent="0.25">
      <c r="A1022" s="87">
        <v>39</v>
      </c>
      <c r="B1022" s="79">
        <v>45653</v>
      </c>
      <c r="C1022" s="80" t="s">
        <v>315</v>
      </c>
      <c r="D1022" s="80" t="s">
        <v>333</v>
      </c>
      <c r="E1022" s="80" t="s">
        <v>319</v>
      </c>
      <c r="F1022" s="81" t="s">
        <v>334</v>
      </c>
      <c r="G1022" s="88" t="s">
        <v>320</v>
      </c>
      <c r="H1022" s="96">
        <f t="shared" si="31"/>
        <v>11</v>
      </c>
      <c r="I1022">
        <f t="shared" si="32"/>
        <v>4565339</v>
      </c>
    </row>
    <row r="1023" spans="1:9" x14ac:dyDescent="0.25">
      <c r="A1023" s="89">
        <v>39</v>
      </c>
      <c r="B1023" s="82">
        <v>45654</v>
      </c>
      <c r="C1023" s="83" t="s">
        <v>316</v>
      </c>
      <c r="D1023" s="83" t="s">
        <v>333</v>
      </c>
      <c r="E1023" s="83" t="s">
        <v>319</v>
      </c>
      <c r="F1023" s="84" t="s">
        <v>334</v>
      </c>
      <c r="G1023" s="90" t="s">
        <v>320</v>
      </c>
      <c r="H1023" s="96">
        <f t="shared" si="31"/>
        <v>11</v>
      </c>
      <c r="I1023">
        <f t="shared" si="32"/>
        <v>4565439</v>
      </c>
    </row>
    <row r="1024" spans="1:9" x14ac:dyDescent="0.25">
      <c r="A1024" s="87">
        <v>39</v>
      </c>
      <c r="B1024" s="79">
        <v>45655</v>
      </c>
      <c r="C1024" s="80" t="s">
        <v>310</v>
      </c>
      <c r="D1024" s="80" t="s">
        <v>333</v>
      </c>
      <c r="E1024" s="80" t="s">
        <v>317</v>
      </c>
      <c r="F1024" s="81" t="s">
        <v>334</v>
      </c>
      <c r="G1024" s="88" t="s">
        <v>318</v>
      </c>
      <c r="H1024" s="96">
        <f t="shared" si="31"/>
        <v>6</v>
      </c>
      <c r="I1024">
        <f t="shared" si="32"/>
        <v>4565539</v>
      </c>
    </row>
    <row r="1025" spans="1:9" x14ac:dyDescent="0.25">
      <c r="A1025" s="89">
        <v>39</v>
      </c>
      <c r="B1025" s="82">
        <v>45656</v>
      </c>
      <c r="C1025" s="83" t="s">
        <v>311</v>
      </c>
      <c r="D1025" s="83" t="s">
        <v>333</v>
      </c>
      <c r="E1025" s="83" t="s">
        <v>319</v>
      </c>
      <c r="F1025" s="84" t="s">
        <v>334</v>
      </c>
      <c r="G1025" s="90" t="s">
        <v>320</v>
      </c>
      <c r="H1025" s="96">
        <f t="shared" si="31"/>
        <v>11</v>
      </c>
      <c r="I1025">
        <f t="shared" si="32"/>
        <v>4565639</v>
      </c>
    </row>
    <row r="1026" spans="1:9" x14ac:dyDescent="0.25">
      <c r="A1026" s="87">
        <v>39</v>
      </c>
      <c r="B1026" s="79">
        <v>45657</v>
      </c>
      <c r="C1026" s="80" t="s">
        <v>312</v>
      </c>
      <c r="D1026" s="80" t="s">
        <v>333</v>
      </c>
      <c r="E1026" s="80" t="s">
        <v>319</v>
      </c>
      <c r="F1026" s="81" t="s">
        <v>334</v>
      </c>
      <c r="G1026" s="88" t="s">
        <v>318</v>
      </c>
      <c r="H1026" s="96">
        <f t="shared" si="31"/>
        <v>8</v>
      </c>
      <c r="I1026">
        <f t="shared" si="32"/>
        <v>4565739</v>
      </c>
    </row>
    <row r="1027" spans="1:9" x14ac:dyDescent="0.25">
      <c r="A1027" s="89">
        <v>39</v>
      </c>
      <c r="B1027" s="82">
        <v>45658</v>
      </c>
      <c r="C1027" s="83" t="s">
        <v>313</v>
      </c>
      <c r="D1027" s="83" t="s">
        <v>333</v>
      </c>
      <c r="E1027" s="83" t="s">
        <v>319</v>
      </c>
      <c r="F1027" s="84" t="s">
        <v>334</v>
      </c>
      <c r="G1027" s="90" t="s">
        <v>318</v>
      </c>
      <c r="H1027" s="96">
        <f t="shared" ref="H1027:H1090" si="33">IF(ISERROR(INT((G1027-E1027)*24)),"",(INT((G1027-E1027)*24)))</f>
        <v>8</v>
      </c>
      <c r="I1027">
        <f t="shared" ref="I1027:I1090" si="34">VALUE(CONCATENATE(B1027,A1027))</f>
        <v>4565839</v>
      </c>
    </row>
    <row r="1028" spans="1:9" x14ac:dyDescent="0.25">
      <c r="A1028" s="87">
        <v>39</v>
      </c>
      <c r="B1028" s="79">
        <v>45659</v>
      </c>
      <c r="C1028" s="80" t="s">
        <v>314</v>
      </c>
      <c r="D1028" s="80" t="s">
        <v>333</v>
      </c>
      <c r="E1028" s="80" t="s">
        <v>319</v>
      </c>
      <c r="F1028" s="81" t="s">
        <v>334</v>
      </c>
      <c r="G1028" s="88" t="s">
        <v>320</v>
      </c>
      <c r="H1028" s="96">
        <f t="shared" si="33"/>
        <v>11</v>
      </c>
      <c r="I1028">
        <f t="shared" si="34"/>
        <v>4565939</v>
      </c>
    </row>
    <row r="1029" spans="1:9" x14ac:dyDescent="0.25">
      <c r="A1029" s="89">
        <v>39</v>
      </c>
      <c r="B1029" s="82">
        <v>45660</v>
      </c>
      <c r="C1029" s="83" t="s">
        <v>315</v>
      </c>
      <c r="D1029" s="83" t="s">
        <v>333</v>
      </c>
      <c r="E1029" s="83" t="s">
        <v>319</v>
      </c>
      <c r="F1029" s="84" t="s">
        <v>334</v>
      </c>
      <c r="G1029" s="90" t="s">
        <v>320</v>
      </c>
      <c r="H1029" s="96">
        <f t="shared" si="33"/>
        <v>11</v>
      </c>
      <c r="I1029">
        <f t="shared" si="34"/>
        <v>4566039</v>
      </c>
    </row>
    <row r="1030" spans="1:9" x14ac:dyDescent="0.25">
      <c r="A1030" s="87">
        <v>39</v>
      </c>
      <c r="B1030" s="79">
        <v>45661</v>
      </c>
      <c r="C1030" s="80" t="s">
        <v>316</v>
      </c>
      <c r="D1030" s="80" t="s">
        <v>333</v>
      </c>
      <c r="E1030" s="80" t="s">
        <v>319</v>
      </c>
      <c r="F1030" s="81" t="s">
        <v>334</v>
      </c>
      <c r="G1030" s="88" t="s">
        <v>320</v>
      </c>
      <c r="H1030" s="96">
        <f t="shared" si="33"/>
        <v>11</v>
      </c>
      <c r="I1030">
        <f t="shared" si="34"/>
        <v>4566139</v>
      </c>
    </row>
    <row r="1031" spans="1:9" x14ac:dyDescent="0.25">
      <c r="A1031" s="89">
        <v>40</v>
      </c>
      <c r="B1031" s="82">
        <v>45613</v>
      </c>
      <c r="C1031" s="83" t="s">
        <v>310</v>
      </c>
      <c r="D1031" s="83" t="s">
        <v>333</v>
      </c>
      <c r="E1031" s="83" t="s">
        <v>324</v>
      </c>
      <c r="F1031" s="84" t="s">
        <v>334</v>
      </c>
      <c r="G1031" s="90" t="s">
        <v>318</v>
      </c>
      <c r="H1031" s="96">
        <f t="shared" si="33"/>
        <v>7</v>
      </c>
      <c r="I1031">
        <f t="shared" si="34"/>
        <v>4561340</v>
      </c>
    </row>
    <row r="1032" spans="1:9" x14ac:dyDescent="0.25">
      <c r="A1032" s="87">
        <v>40</v>
      </c>
      <c r="B1032" s="79">
        <v>45614</v>
      </c>
      <c r="C1032" s="80" t="s">
        <v>311</v>
      </c>
      <c r="D1032" s="80" t="s">
        <v>333</v>
      </c>
      <c r="E1032" s="80" t="s">
        <v>319</v>
      </c>
      <c r="F1032" s="81" t="s">
        <v>334</v>
      </c>
      <c r="G1032" s="88" t="s">
        <v>320</v>
      </c>
      <c r="H1032" s="96">
        <f t="shared" si="33"/>
        <v>11</v>
      </c>
      <c r="I1032">
        <f t="shared" si="34"/>
        <v>4561440</v>
      </c>
    </row>
    <row r="1033" spans="1:9" x14ac:dyDescent="0.25">
      <c r="A1033" s="89">
        <v>40</v>
      </c>
      <c r="B1033" s="82">
        <v>45615</v>
      </c>
      <c r="C1033" s="83" t="s">
        <v>312</v>
      </c>
      <c r="D1033" s="83" t="s">
        <v>333</v>
      </c>
      <c r="E1033" s="83" t="s">
        <v>319</v>
      </c>
      <c r="F1033" s="84" t="s">
        <v>334</v>
      </c>
      <c r="G1033" s="90" t="s">
        <v>320</v>
      </c>
      <c r="H1033" s="96">
        <f t="shared" si="33"/>
        <v>11</v>
      </c>
      <c r="I1033">
        <f t="shared" si="34"/>
        <v>4561540</v>
      </c>
    </row>
    <row r="1034" spans="1:9" x14ac:dyDescent="0.25">
      <c r="A1034" s="87">
        <v>40</v>
      </c>
      <c r="B1034" s="79">
        <v>45616</v>
      </c>
      <c r="C1034" s="80" t="s">
        <v>313</v>
      </c>
      <c r="D1034" s="80" t="s">
        <v>333</v>
      </c>
      <c r="E1034" s="80" t="s">
        <v>319</v>
      </c>
      <c r="F1034" s="81" t="s">
        <v>334</v>
      </c>
      <c r="G1034" s="88" t="s">
        <v>320</v>
      </c>
      <c r="H1034" s="96">
        <f t="shared" si="33"/>
        <v>11</v>
      </c>
      <c r="I1034">
        <f t="shared" si="34"/>
        <v>4561640</v>
      </c>
    </row>
    <row r="1035" spans="1:9" x14ac:dyDescent="0.25">
      <c r="A1035" s="89">
        <v>40</v>
      </c>
      <c r="B1035" s="82">
        <v>45617</v>
      </c>
      <c r="C1035" s="83" t="s">
        <v>314</v>
      </c>
      <c r="D1035" s="83" t="s">
        <v>333</v>
      </c>
      <c r="E1035" s="83" t="s">
        <v>319</v>
      </c>
      <c r="F1035" s="84" t="s">
        <v>334</v>
      </c>
      <c r="G1035" s="90" t="s">
        <v>320</v>
      </c>
      <c r="H1035" s="96">
        <f t="shared" si="33"/>
        <v>11</v>
      </c>
      <c r="I1035">
        <f t="shared" si="34"/>
        <v>4561740</v>
      </c>
    </row>
    <row r="1036" spans="1:9" x14ac:dyDescent="0.25">
      <c r="A1036" s="87">
        <v>40</v>
      </c>
      <c r="B1036" s="79">
        <v>45618</v>
      </c>
      <c r="C1036" s="80" t="s">
        <v>315</v>
      </c>
      <c r="D1036" s="80" t="s">
        <v>333</v>
      </c>
      <c r="E1036" s="80" t="s">
        <v>319</v>
      </c>
      <c r="F1036" s="81" t="s">
        <v>334</v>
      </c>
      <c r="G1036" s="88" t="s">
        <v>320</v>
      </c>
      <c r="H1036" s="96">
        <f t="shared" si="33"/>
        <v>11</v>
      </c>
      <c r="I1036">
        <f t="shared" si="34"/>
        <v>4561840</v>
      </c>
    </row>
    <row r="1037" spans="1:9" x14ac:dyDescent="0.25">
      <c r="A1037" s="89">
        <v>40</v>
      </c>
      <c r="B1037" s="82">
        <v>45619</v>
      </c>
      <c r="C1037" s="83" t="s">
        <v>316</v>
      </c>
      <c r="D1037" s="83" t="s">
        <v>333</v>
      </c>
      <c r="E1037" s="83" t="s">
        <v>319</v>
      </c>
      <c r="F1037" s="84" t="s">
        <v>334</v>
      </c>
      <c r="G1037" s="90" t="s">
        <v>320</v>
      </c>
      <c r="H1037" s="96">
        <f t="shared" si="33"/>
        <v>11</v>
      </c>
      <c r="I1037">
        <f t="shared" si="34"/>
        <v>4561940</v>
      </c>
    </row>
    <row r="1038" spans="1:9" x14ac:dyDescent="0.25">
      <c r="A1038" s="87">
        <v>40</v>
      </c>
      <c r="B1038" s="79">
        <v>45620</v>
      </c>
      <c r="C1038" s="80" t="s">
        <v>310</v>
      </c>
      <c r="D1038" s="80" t="s">
        <v>333</v>
      </c>
      <c r="E1038" s="80" t="s">
        <v>324</v>
      </c>
      <c r="F1038" s="81" t="s">
        <v>334</v>
      </c>
      <c r="G1038" s="88" t="s">
        <v>318</v>
      </c>
      <c r="H1038" s="96">
        <f t="shared" si="33"/>
        <v>7</v>
      </c>
      <c r="I1038">
        <f t="shared" si="34"/>
        <v>4562040</v>
      </c>
    </row>
    <row r="1039" spans="1:9" x14ac:dyDescent="0.25">
      <c r="A1039" s="89">
        <v>40</v>
      </c>
      <c r="B1039" s="82">
        <v>45621</v>
      </c>
      <c r="C1039" s="83" t="s">
        <v>311</v>
      </c>
      <c r="D1039" s="83" t="s">
        <v>333</v>
      </c>
      <c r="E1039" s="83" t="s">
        <v>319</v>
      </c>
      <c r="F1039" s="84" t="s">
        <v>334</v>
      </c>
      <c r="G1039" s="90" t="s">
        <v>320</v>
      </c>
      <c r="H1039" s="96">
        <f t="shared" si="33"/>
        <v>11</v>
      </c>
      <c r="I1039">
        <f t="shared" si="34"/>
        <v>4562140</v>
      </c>
    </row>
    <row r="1040" spans="1:9" x14ac:dyDescent="0.25">
      <c r="A1040" s="87">
        <v>40</v>
      </c>
      <c r="B1040" s="79">
        <v>45622</v>
      </c>
      <c r="C1040" s="80" t="s">
        <v>312</v>
      </c>
      <c r="D1040" s="80" t="s">
        <v>333</v>
      </c>
      <c r="E1040" s="80" t="s">
        <v>319</v>
      </c>
      <c r="F1040" s="81" t="s">
        <v>334</v>
      </c>
      <c r="G1040" s="88" t="s">
        <v>320</v>
      </c>
      <c r="H1040" s="96">
        <f t="shared" si="33"/>
        <v>11</v>
      </c>
      <c r="I1040">
        <f t="shared" si="34"/>
        <v>4562240</v>
      </c>
    </row>
    <row r="1041" spans="1:9" x14ac:dyDescent="0.25">
      <c r="A1041" s="89">
        <v>40</v>
      </c>
      <c r="B1041" s="82">
        <v>45623</v>
      </c>
      <c r="C1041" s="83" t="s">
        <v>313</v>
      </c>
      <c r="D1041" s="83" t="s">
        <v>333</v>
      </c>
      <c r="E1041" s="83" t="s">
        <v>319</v>
      </c>
      <c r="F1041" s="84" t="s">
        <v>334</v>
      </c>
      <c r="G1041" s="90" t="s">
        <v>320</v>
      </c>
      <c r="H1041" s="96">
        <f t="shared" si="33"/>
        <v>11</v>
      </c>
      <c r="I1041">
        <f t="shared" si="34"/>
        <v>4562340</v>
      </c>
    </row>
    <row r="1042" spans="1:9" x14ac:dyDescent="0.25">
      <c r="A1042" s="87">
        <v>40</v>
      </c>
      <c r="B1042" s="79">
        <v>45624</v>
      </c>
      <c r="C1042" s="80" t="s">
        <v>314</v>
      </c>
      <c r="D1042" s="80" t="s">
        <v>333</v>
      </c>
      <c r="E1042" s="80" t="s">
        <v>321</v>
      </c>
      <c r="F1042" s="81" t="s">
        <v>334</v>
      </c>
      <c r="G1042" s="88" t="s">
        <v>321</v>
      </c>
      <c r="H1042" s="96" t="str">
        <f t="shared" si="33"/>
        <v/>
      </c>
      <c r="I1042">
        <f t="shared" si="34"/>
        <v>4562440</v>
      </c>
    </row>
    <row r="1043" spans="1:9" x14ac:dyDescent="0.25">
      <c r="A1043" s="89">
        <v>40</v>
      </c>
      <c r="B1043" s="82">
        <v>45625</v>
      </c>
      <c r="C1043" s="83" t="s">
        <v>315</v>
      </c>
      <c r="D1043" s="83" t="s">
        <v>333</v>
      </c>
      <c r="E1043" s="83" t="s">
        <v>322</v>
      </c>
      <c r="F1043" s="84" t="s">
        <v>334</v>
      </c>
      <c r="G1043" s="90" t="s">
        <v>320</v>
      </c>
      <c r="H1043" s="96">
        <f t="shared" si="33"/>
        <v>13</v>
      </c>
      <c r="I1043">
        <f t="shared" si="34"/>
        <v>4562540</v>
      </c>
    </row>
    <row r="1044" spans="1:9" x14ac:dyDescent="0.25">
      <c r="A1044" s="87">
        <v>40</v>
      </c>
      <c r="B1044" s="79">
        <v>45626</v>
      </c>
      <c r="C1044" s="80" t="s">
        <v>316</v>
      </c>
      <c r="D1044" s="80" t="s">
        <v>333</v>
      </c>
      <c r="E1044" s="80" t="s">
        <v>323</v>
      </c>
      <c r="F1044" s="81" t="s">
        <v>334</v>
      </c>
      <c r="G1044" s="88" t="s">
        <v>320</v>
      </c>
      <c r="H1044" s="96">
        <f t="shared" si="33"/>
        <v>12</v>
      </c>
      <c r="I1044">
        <f t="shared" si="34"/>
        <v>4562640</v>
      </c>
    </row>
    <row r="1045" spans="1:9" x14ac:dyDescent="0.25">
      <c r="A1045" s="89">
        <v>40</v>
      </c>
      <c r="B1045" s="82">
        <v>45627</v>
      </c>
      <c r="C1045" s="83" t="s">
        <v>310</v>
      </c>
      <c r="D1045" s="83" t="s">
        <v>333</v>
      </c>
      <c r="E1045" s="83" t="s">
        <v>324</v>
      </c>
      <c r="F1045" s="84" t="s">
        <v>334</v>
      </c>
      <c r="G1045" s="90" t="s">
        <v>318</v>
      </c>
      <c r="H1045" s="96">
        <f t="shared" si="33"/>
        <v>7</v>
      </c>
      <c r="I1045">
        <f t="shared" si="34"/>
        <v>4562740</v>
      </c>
    </row>
    <row r="1046" spans="1:9" x14ac:dyDescent="0.25">
      <c r="A1046" s="87">
        <v>40</v>
      </c>
      <c r="B1046" s="79">
        <v>45628</v>
      </c>
      <c r="C1046" s="80" t="s">
        <v>311</v>
      </c>
      <c r="D1046" s="80" t="s">
        <v>333</v>
      </c>
      <c r="E1046" s="80" t="s">
        <v>319</v>
      </c>
      <c r="F1046" s="81" t="s">
        <v>334</v>
      </c>
      <c r="G1046" s="88" t="s">
        <v>320</v>
      </c>
      <c r="H1046" s="96">
        <f t="shared" si="33"/>
        <v>11</v>
      </c>
      <c r="I1046">
        <f t="shared" si="34"/>
        <v>4562840</v>
      </c>
    </row>
    <row r="1047" spans="1:9" x14ac:dyDescent="0.25">
      <c r="A1047" s="89">
        <v>40</v>
      </c>
      <c r="B1047" s="82">
        <v>45629</v>
      </c>
      <c r="C1047" s="83" t="s">
        <v>312</v>
      </c>
      <c r="D1047" s="83" t="s">
        <v>333</v>
      </c>
      <c r="E1047" s="83" t="s">
        <v>319</v>
      </c>
      <c r="F1047" s="84" t="s">
        <v>334</v>
      </c>
      <c r="G1047" s="90" t="s">
        <v>320</v>
      </c>
      <c r="H1047" s="96">
        <f t="shared" si="33"/>
        <v>11</v>
      </c>
      <c r="I1047">
        <f t="shared" si="34"/>
        <v>4562940</v>
      </c>
    </row>
    <row r="1048" spans="1:9" x14ac:dyDescent="0.25">
      <c r="A1048" s="87">
        <v>40</v>
      </c>
      <c r="B1048" s="79">
        <v>45630</v>
      </c>
      <c r="C1048" s="80" t="s">
        <v>313</v>
      </c>
      <c r="D1048" s="80" t="s">
        <v>333</v>
      </c>
      <c r="E1048" s="80" t="s">
        <v>319</v>
      </c>
      <c r="F1048" s="81" t="s">
        <v>334</v>
      </c>
      <c r="G1048" s="88" t="s">
        <v>320</v>
      </c>
      <c r="H1048" s="96">
        <f t="shared" si="33"/>
        <v>11</v>
      </c>
      <c r="I1048">
        <f t="shared" si="34"/>
        <v>4563040</v>
      </c>
    </row>
    <row r="1049" spans="1:9" x14ac:dyDescent="0.25">
      <c r="A1049" s="89">
        <v>40</v>
      </c>
      <c r="B1049" s="82">
        <v>45631</v>
      </c>
      <c r="C1049" s="83" t="s">
        <v>314</v>
      </c>
      <c r="D1049" s="83" t="s">
        <v>333</v>
      </c>
      <c r="E1049" s="83" t="s">
        <v>319</v>
      </c>
      <c r="F1049" s="84" t="s">
        <v>334</v>
      </c>
      <c r="G1049" s="90" t="s">
        <v>320</v>
      </c>
      <c r="H1049" s="96">
        <f t="shared" si="33"/>
        <v>11</v>
      </c>
      <c r="I1049">
        <f t="shared" si="34"/>
        <v>4563140</v>
      </c>
    </row>
    <row r="1050" spans="1:9" x14ac:dyDescent="0.25">
      <c r="A1050" s="87">
        <v>40</v>
      </c>
      <c r="B1050" s="79">
        <v>45632</v>
      </c>
      <c r="C1050" s="80" t="s">
        <v>315</v>
      </c>
      <c r="D1050" s="80" t="s">
        <v>333</v>
      </c>
      <c r="E1050" s="80" t="s">
        <v>319</v>
      </c>
      <c r="F1050" s="81" t="s">
        <v>334</v>
      </c>
      <c r="G1050" s="88" t="s">
        <v>320</v>
      </c>
      <c r="H1050" s="96">
        <f t="shared" si="33"/>
        <v>11</v>
      </c>
      <c r="I1050">
        <f t="shared" si="34"/>
        <v>4563240</v>
      </c>
    </row>
    <row r="1051" spans="1:9" x14ac:dyDescent="0.25">
      <c r="A1051" s="89">
        <v>40</v>
      </c>
      <c r="B1051" s="82">
        <v>45633</v>
      </c>
      <c r="C1051" s="83" t="s">
        <v>316</v>
      </c>
      <c r="D1051" s="83" t="s">
        <v>333</v>
      </c>
      <c r="E1051" s="83" t="s">
        <v>319</v>
      </c>
      <c r="F1051" s="84" t="s">
        <v>334</v>
      </c>
      <c r="G1051" s="90" t="s">
        <v>320</v>
      </c>
      <c r="H1051" s="96">
        <f t="shared" si="33"/>
        <v>11</v>
      </c>
      <c r="I1051">
        <f t="shared" si="34"/>
        <v>4563340</v>
      </c>
    </row>
    <row r="1052" spans="1:9" x14ac:dyDescent="0.25">
      <c r="A1052" s="87">
        <v>40</v>
      </c>
      <c r="B1052" s="79">
        <v>45634</v>
      </c>
      <c r="C1052" s="80" t="s">
        <v>310</v>
      </c>
      <c r="D1052" s="80" t="s">
        <v>333</v>
      </c>
      <c r="E1052" s="80" t="s">
        <v>324</v>
      </c>
      <c r="F1052" s="81" t="s">
        <v>334</v>
      </c>
      <c r="G1052" s="88" t="s">
        <v>318</v>
      </c>
      <c r="H1052" s="96">
        <f t="shared" si="33"/>
        <v>7</v>
      </c>
      <c r="I1052">
        <f t="shared" si="34"/>
        <v>4563440</v>
      </c>
    </row>
    <row r="1053" spans="1:9" x14ac:dyDescent="0.25">
      <c r="A1053" s="89">
        <v>40</v>
      </c>
      <c r="B1053" s="82">
        <v>45635</v>
      </c>
      <c r="C1053" s="83" t="s">
        <v>311</v>
      </c>
      <c r="D1053" s="83" t="s">
        <v>333</v>
      </c>
      <c r="E1053" s="83" t="s">
        <v>319</v>
      </c>
      <c r="F1053" s="84" t="s">
        <v>334</v>
      </c>
      <c r="G1053" s="90" t="s">
        <v>320</v>
      </c>
      <c r="H1053" s="96">
        <f t="shared" si="33"/>
        <v>11</v>
      </c>
      <c r="I1053">
        <f t="shared" si="34"/>
        <v>4563540</v>
      </c>
    </row>
    <row r="1054" spans="1:9" x14ac:dyDescent="0.25">
      <c r="A1054" s="87">
        <v>40</v>
      </c>
      <c r="B1054" s="79">
        <v>45636</v>
      </c>
      <c r="C1054" s="80" t="s">
        <v>312</v>
      </c>
      <c r="D1054" s="80" t="s">
        <v>333</v>
      </c>
      <c r="E1054" s="80" t="s">
        <v>319</v>
      </c>
      <c r="F1054" s="81" t="s">
        <v>334</v>
      </c>
      <c r="G1054" s="88" t="s">
        <v>320</v>
      </c>
      <c r="H1054" s="96">
        <f t="shared" si="33"/>
        <v>11</v>
      </c>
      <c r="I1054">
        <f t="shared" si="34"/>
        <v>4563640</v>
      </c>
    </row>
    <row r="1055" spans="1:9" x14ac:dyDescent="0.25">
      <c r="A1055" s="89">
        <v>40</v>
      </c>
      <c r="B1055" s="82">
        <v>45637</v>
      </c>
      <c r="C1055" s="83" t="s">
        <v>313</v>
      </c>
      <c r="D1055" s="83" t="s">
        <v>333</v>
      </c>
      <c r="E1055" s="83" t="s">
        <v>319</v>
      </c>
      <c r="F1055" s="84" t="s">
        <v>334</v>
      </c>
      <c r="G1055" s="90" t="s">
        <v>320</v>
      </c>
      <c r="H1055" s="96">
        <f t="shared" si="33"/>
        <v>11</v>
      </c>
      <c r="I1055">
        <f t="shared" si="34"/>
        <v>4563740</v>
      </c>
    </row>
    <row r="1056" spans="1:9" x14ac:dyDescent="0.25">
      <c r="A1056" s="87">
        <v>40</v>
      </c>
      <c r="B1056" s="79">
        <v>45638</v>
      </c>
      <c r="C1056" s="80" t="s">
        <v>314</v>
      </c>
      <c r="D1056" s="80" t="s">
        <v>333</v>
      </c>
      <c r="E1056" s="80" t="s">
        <v>319</v>
      </c>
      <c r="F1056" s="81" t="s">
        <v>334</v>
      </c>
      <c r="G1056" s="88" t="s">
        <v>320</v>
      </c>
      <c r="H1056" s="96">
        <f t="shared" si="33"/>
        <v>11</v>
      </c>
      <c r="I1056">
        <f t="shared" si="34"/>
        <v>4563840</v>
      </c>
    </row>
    <row r="1057" spans="1:9" x14ac:dyDescent="0.25">
      <c r="A1057" s="89">
        <v>40</v>
      </c>
      <c r="B1057" s="82">
        <v>45639</v>
      </c>
      <c r="C1057" s="83" t="s">
        <v>315</v>
      </c>
      <c r="D1057" s="83" t="s">
        <v>333</v>
      </c>
      <c r="E1057" s="83" t="s">
        <v>319</v>
      </c>
      <c r="F1057" s="84" t="s">
        <v>334</v>
      </c>
      <c r="G1057" s="90" t="s">
        <v>320</v>
      </c>
      <c r="H1057" s="96">
        <f t="shared" si="33"/>
        <v>11</v>
      </c>
      <c r="I1057">
        <f t="shared" si="34"/>
        <v>4563940</v>
      </c>
    </row>
    <row r="1058" spans="1:9" x14ac:dyDescent="0.25">
      <c r="A1058" s="87">
        <v>40</v>
      </c>
      <c r="B1058" s="79">
        <v>45640</v>
      </c>
      <c r="C1058" s="80" t="s">
        <v>316</v>
      </c>
      <c r="D1058" s="80" t="s">
        <v>333</v>
      </c>
      <c r="E1058" s="80" t="s">
        <v>319</v>
      </c>
      <c r="F1058" s="81" t="s">
        <v>334</v>
      </c>
      <c r="G1058" s="88" t="s">
        <v>320</v>
      </c>
      <c r="H1058" s="96">
        <f t="shared" si="33"/>
        <v>11</v>
      </c>
      <c r="I1058">
        <f t="shared" si="34"/>
        <v>4564040</v>
      </c>
    </row>
    <row r="1059" spans="1:9" x14ac:dyDescent="0.25">
      <c r="A1059" s="89">
        <v>40</v>
      </c>
      <c r="B1059" s="82">
        <v>45641</v>
      </c>
      <c r="C1059" s="83" t="s">
        <v>310</v>
      </c>
      <c r="D1059" s="83" t="s">
        <v>333</v>
      </c>
      <c r="E1059" s="83" t="s">
        <v>324</v>
      </c>
      <c r="F1059" s="84" t="s">
        <v>334</v>
      </c>
      <c r="G1059" s="90" t="s">
        <v>318</v>
      </c>
      <c r="H1059" s="96">
        <f t="shared" si="33"/>
        <v>7</v>
      </c>
      <c r="I1059">
        <f t="shared" si="34"/>
        <v>4564140</v>
      </c>
    </row>
    <row r="1060" spans="1:9" x14ac:dyDescent="0.25">
      <c r="A1060" s="87">
        <v>40</v>
      </c>
      <c r="B1060" s="79">
        <v>45642</v>
      </c>
      <c r="C1060" s="80" t="s">
        <v>311</v>
      </c>
      <c r="D1060" s="80" t="s">
        <v>333</v>
      </c>
      <c r="E1060" s="80" t="s">
        <v>319</v>
      </c>
      <c r="F1060" s="81" t="s">
        <v>334</v>
      </c>
      <c r="G1060" s="88" t="s">
        <v>320</v>
      </c>
      <c r="H1060" s="96">
        <f t="shared" si="33"/>
        <v>11</v>
      </c>
      <c r="I1060">
        <f t="shared" si="34"/>
        <v>4564240</v>
      </c>
    </row>
    <row r="1061" spans="1:9" x14ac:dyDescent="0.25">
      <c r="A1061" s="89">
        <v>40</v>
      </c>
      <c r="B1061" s="82">
        <v>45643</v>
      </c>
      <c r="C1061" s="83" t="s">
        <v>312</v>
      </c>
      <c r="D1061" s="83" t="s">
        <v>333</v>
      </c>
      <c r="E1061" s="83" t="s">
        <v>319</v>
      </c>
      <c r="F1061" s="84" t="s">
        <v>334</v>
      </c>
      <c r="G1061" s="90" t="s">
        <v>320</v>
      </c>
      <c r="H1061" s="96">
        <f t="shared" si="33"/>
        <v>11</v>
      </c>
      <c r="I1061">
        <f t="shared" si="34"/>
        <v>4564340</v>
      </c>
    </row>
    <row r="1062" spans="1:9" x14ac:dyDescent="0.25">
      <c r="A1062" s="87">
        <v>40</v>
      </c>
      <c r="B1062" s="79">
        <v>45644</v>
      </c>
      <c r="C1062" s="80" t="s">
        <v>313</v>
      </c>
      <c r="D1062" s="80" t="s">
        <v>333</v>
      </c>
      <c r="E1062" s="80" t="s">
        <v>319</v>
      </c>
      <c r="F1062" s="81" t="s">
        <v>334</v>
      </c>
      <c r="G1062" s="88" t="s">
        <v>320</v>
      </c>
      <c r="H1062" s="96">
        <f t="shared" si="33"/>
        <v>11</v>
      </c>
      <c r="I1062">
        <f t="shared" si="34"/>
        <v>4564440</v>
      </c>
    </row>
    <row r="1063" spans="1:9" x14ac:dyDescent="0.25">
      <c r="A1063" s="89">
        <v>40</v>
      </c>
      <c r="B1063" s="82">
        <v>45645</v>
      </c>
      <c r="C1063" s="83" t="s">
        <v>314</v>
      </c>
      <c r="D1063" s="83" t="s">
        <v>333</v>
      </c>
      <c r="E1063" s="83" t="s">
        <v>319</v>
      </c>
      <c r="F1063" s="84" t="s">
        <v>334</v>
      </c>
      <c r="G1063" s="90" t="s">
        <v>320</v>
      </c>
      <c r="H1063" s="96">
        <f t="shared" si="33"/>
        <v>11</v>
      </c>
      <c r="I1063">
        <f t="shared" si="34"/>
        <v>4564540</v>
      </c>
    </row>
    <row r="1064" spans="1:9" x14ac:dyDescent="0.25">
      <c r="A1064" s="87">
        <v>40</v>
      </c>
      <c r="B1064" s="79">
        <v>45646</v>
      </c>
      <c r="C1064" s="80" t="s">
        <v>315</v>
      </c>
      <c r="D1064" s="80" t="s">
        <v>333</v>
      </c>
      <c r="E1064" s="80" t="s">
        <v>319</v>
      </c>
      <c r="F1064" s="81" t="s">
        <v>334</v>
      </c>
      <c r="G1064" s="88" t="s">
        <v>320</v>
      </c>
      <c r="H1064" s="96">
        <f t="shared" si="33"/>
        <v>11</v>
      </c>
      <c r="I1064">
        <f t="shared" si="34"/>
        <v>4564640</v>
      </c>
    </row>
    <row r="1065" spans="1:9" x14ac:dyDescent="0.25">
      <c r="A1065" s="89">
        <v>40</v>
      </c>
      <c r="B1065" s="82">
        <v>45647</v>
      </c>
      <c r="C1065" s="83" t="s">
        <v>316</v>
      </c>
      <c r="D1065" s="83" t="s">
        <v>333</v>
      </c>
      <c r="E1065" s="83" t="s">
        <v>319</v>
      </c>
      <c r="F1065" s="84" t="s">
        <v>334</v>
      </c>
      <c r="G1065" s="90" t="s">
        <v>320</v>
      </c>
      <c r="H1065" s="96">
        <f t="shared" si="33"/>
        <v>11</v>
      </c>
      <c r="I1065">
        <f t="shared" si="34"/>
        <v>4564740</v>
      </c>
    </row>
    <row r="1066" spans="1:9" x14ac:dyDescent="0.25">
      <c r="A1066" s="87">
        <v>40</v>
      </c>
      <c r="B1066" s="79">
        <v>45648</v>
      </c>
      <c r="C1066" s="80" t="s">
        <v>310</v>
      </c>
      <c r="D1066" s="80" t="s">
        <v>333</v>
      </c>
      <c r="E1066" s="80" t="s">
        <v>319</v>
      </c>
      <c r="F1066" s="81" t="s">
        <v>334</v>
      </c>
      <c r="G1066" s="88" t="s">
        <v>327</v>
      </c>
      <c r="H1066" s="96">
        <f t="shared" si="33"/>
        <v>9</v>
      </c>
      <c r="I1066">
        <f t="shared" si="34"/>
        <v>4564840</v>
      </c>
    </row>
    <row r="1067" spans="1:9" x14ac:dyDescent="0.25">
      <c r="A1067" s="89">
        <v>40</v>
      </c>
      <c r="B1067" s="82">
        <v>45649</v>
      </c>
      <c r="C1067" s="83" t="s">
        <v>311</v>
      </c>
      <c r="D1067" s="83" t="s">
        <v>333</v>
      </c>
      <c r="E1067" s="83" t="s">
        <v>323</v>
      </c>
      <c r="F1067" s="84" t="s">
        <v>334</v>
      </c>
      <c r="G1067" s="90" t="s">
        <v>320</v>
      </c>
      <c r="H1067" s="96">
        <f t="shared" si="33"/>
        <v>12</v>
      </c>
      <c r="I1067">
        <f t="shared" si="34"/>
        <v>4564940</v>
      </c>
    </row>
    <row r="1068" spans="1:9" x14ac:dyDescent="0.25">
      <c r="A1068" s="87">
        <v>40</v>
      </c>
      <c r="B1068" s="79">
        <v>45650</v>
      </c>
      <c r="C1068" s="80" t="s">
        <v>312</v>
      </c>
      <c r="D1068" s="80" t="s">
        <v>333</v>
      </c>
      <c r="E1068" s="80" t="s">
        <v>322</v>
      </c>
      <c r="F1068" s="81" t="s">
        <v>334</v>
      </c>
      <c r="G1068" s="88" t="s">
        <v>318</v>
      </c>
      <c r="H1068" s="96">
        <f t="shared" si="33"/>
        <v>10</v>
      </c>
      <c r="I1068">
        <f t="shared" si="34"/>
        <v>4565040</v>
      </c>
    </row>
    <row r="1069" spans="1:9" x14ac:dyDescent="0.25">
      <c r="A1069" s="89">
        <v>40</v>
      </c>
      <c r="B1069" s="82">
        <v>45651</v>
      </c>
      <c r="C1069" s="83" t="s">
        <v>313</v>
      </c>
      <c r="D1069" s="83" t="s">
        <v>333</v>
      </c>
      <c r="E1069" s="83" t="s">
        <v>321</v>
      </c>
      <c r="F1069" s="84" t="s">
        <v>334</v>
      </c>
      <c r="G1069" s="90" t="s">
        <v>321</v>
      </c>
      <c r="H1069" s="96" t="str">
        <f t="shared" si="33"/>
        <v/>
      </c>
      <c r="I1069">
        <f t="shared" si="34"/>
        <v>4565140</v>
      </c>
    </row>
    <row r="1070" spans="1:9" x14ac:dyDescent="0.25">
      <c r="A1070" s="87">
        <v>40</v>
      </c>
      <c r="B1070" s="79">
        <v>45652</v>
      </c>
      <c r="C1070" s="80" t="s">
        <v>314</v>
      </c>
      <c r="D1070" s="80" t="s">
        <v>333</v>
      </c>
      <c r="E1070" s="80" t="s">
        <v>319</v>
      </c>
      <c r="F1070" s="81" t="s">
        <v>334</v>
      </c>
      <c r="G1070" s="88" t="s">
        <v>320</v>
      </c>
      <c r="H1070" s="96">
        <f t="shared" si="33"/>
        <v>11</v>
      </c>
      <c r="I1070">
        <f t="shared" si="34"/>
        <v>4565240</v>
      </c>
    </row>
    <row r="1071" spans="1:9" x14ac:dyDescent="0.25">
      <c r="A1071" s="89">
        <v>40</v>
      </c>
      <c r="B1071" s="82">
        <v>45653</v>
      </c>
      <c r="C1071" s="83" t="s">
        <v>315</v>
      </c>
      <c r="D1071" s="83" t="s">
        <v>333</v>
      </c>
      <c r="E1071" s="83" t="s">
        <v>319</v>
      </c>
      <c r="F1071" s="84" t="s">
        <v>334</v>
      </c>
      <c r="G1071" s="90" t="s">
        <v>320</v>
      </c>
      <c r="H1071" s="96">
        <f t="shared" si="33"/>
        <v>11</v>
      </c>
      <c r="I1071">
        <f t="shared" si="34"/>
        <v>4565340</v>
      </c>
    </row>
    <row r="1072" spans="1:9" x14ac:dyDescent="0.25">
      <c r="A1072" s="87">
        <v>40</v>
      </c>
      <c r="B1072" s="79">
        <v>45654</v>
      </c>
      <c r="C1072" s="80" t="s">
        <v>316</v>
      </c>
      <c r="D1072" s="80" t="s">
        <v>333</v>
      </c>
      <c r="E1072" s="80" t="s">
        <v>319</v>
      </c>
      <c r="F1072" s="81" t="s">
        <v>334</v>
      </c>
      <c r="G1072" s="88" t="s">
        <v>320</v>
      </c>
      <c r="H1072" s="96">
        <f t="shared" si="33"/>
        <v>11</v>
      </c>
      <c r="I1072">
        <f t="shared" si="34"/>
        <v>4565440</v>
      </c>
    </row>
    <row r="1073" spans="1:9" x14ac:dyDescent="0.25">
      <c r="A1073" s="89">
        <v>40</v>
      </c>
      <c r="B1073" s="82">
        <v>45655</v>
      </c>
      <c r="C1073" s="83" t="s">
        <v>310</v>
      </c>
      <c r="D1073" s="83" t="s">
        <v>333</v>
      </c>
      <c r="E1073" s="83" t="s">
        <v>324</v>
      </c>
      <c r="F1073" s="84" t="s">
        <v>334</v>
      </c>
      <c r="G1073" s="90" t="s">
        <v>318</v>
      </c>
      <c r="H1073" s="96">
        <f t="shared" si="33"/>
        <v>7</v>
      </c>
      <c r="I1073">
        <f t="shared" si="34"/>
        <v>4565540</v>
      </c>
    </row>
    <row r="1074" spans="1:9" x14ac:dyDescent="0.25">
      <c r="A1074" s="87">
        <v>40</v>
      </c>
      <c r="B1074" s="79">
        <v>45656</v>
      </c>
      <c r="C1074" s="80" t="s">
        <v>311</v>
      </c>
      <c r="D1074" s="80" t="s">
        <v>333</v>
      </c>
      <c r="E1074" s="80" t="s">
        <v>319</v>
      </c>
      <c r="F1074" s="81" t="s">
        <v>334</v>
      </c>
      <c r="G1074" s="88" t="s">
        <v>320</v>
      </c>
      <c r="H1074" s="96">
        <f t="shared" si="33"/>
        <v>11</v>
      </c>
      <c r="I1074">
        <f t="shared" si="34"/>
        <v>4565640</v>
      </c>
    </row>
    <row r="1075" spans="1:9" x14ac:dyDescent="0.25">
      <c r="A1075" s="89">
        <v>40</v>
      </c>
      <c r="B1075" s="82">
        <v>45657</v>
      </c>
      <c r="C1075" s="83" t="s">
        <v>312</v>
      </c>
      <c r="D1075" s="83" t="s">
        <v>333</v>
      </c>
      <c r="E1075" s="83" t="s">
        <v>319</v>
      </c>
      <c r="F1075" s="84" t="s">
        <v>334</v>
      </c>
      <c r="G1075" s="90" t="s">
        <v>318</v>
      </c>
      <c r="H1075" s="96">
        <f t="shared" si="33"/>
        <v>8</v>
      </c>
      <c r="I1075">
        <f t="shared" si="34"/>
        <v>4565740</v>
      </c>
    </row>
    <row r="1076" spans="1:9" x14ac:dyDescent="0.25">
      <c r="A1076" s="87">
        <v>40</v>
      </c>
      <c r="B1076" s="79">
        <v>45658</v>
      </c>
      <c r="C1076" s="80" t="s">
        <v>313</v>
      </c>
      <c r="D1076" s="80" t="s">
        <v>333</v>
      </c>
      <c r="E1076" s="80" t="s">
        <v>319</v>
      </c>
      <c r="F1076" s="81" t="s">
        <v>334</v>
      </c>
      <c r="G1076" s="88" t="s">
        <v>318</v>
      </c>
      <c r="H1076" s="96">
        <f t="shared" si="33"/>
        <v>8</v>
      </c>
      <c r="I1076">
        <f t="shared" si="34"/>
        <v>4565840</v>
      </c>
    </row>
    <row r="1077" spans="1:9" x14ac:dyDescent="0.25">
      <c r="A1077" s="89">
        <v>40</v>
      </c>
      <c r="B1077" s="82">
        <v>45659</v>
      </c>
      <c r="C1077" s="83" t="s">
        <v>314</v>
      </c>
      <c r="D1077" s="83" t="s">
        <v>333</v>
      </c>
      <c r="E1077" s="83" t="s">
        <v>319</v>
      </c>
      <c r="F1077" s="84" t="s">
        <v>334</v>
      </c>
      <c r="G1077" s="90" t="s">
        <v>320</v>
      </c>
      <c r="H1077" s="96">
        <f t="shared" si="33"/>
        <v>11</v>
      </c>
      <c r="I1077">
        <f t="shared" si="34"/>
        <v>4565940</v>
      </c>
    </row>
    <row r="1078" spans="1:9" x14ac:dyDescent="0.25">
      <c r="A1078" s="87">
        <v>40</v>
      </c>
      <c r="B1078" s="79">
        <v>45660</v>
      </c>
      <c r="C1078" s="80" t="s">
        <v>315</v>
      </c>
      <c r="D1078" s="80" t="s">
        <v>333</v>
      </c>
      <c r="E1078" s="80" t="s">
        <v>319</v>
      </c>
      <c r="F1078" s="81" t="s">
        <v>334</v>
      </c>
      <c r="G1078" s="88" t="s">
        <v>320</v>
      </c>
      <c r="H1078" s="96">
        <f t="shared" si="33"/>
        <v>11</v>
      </c>
      <c r="I1078">
        <f t="shared" si="34"/>
        <v>4566040</v>
      </c>
    </row>
    <row r="1079" spans="1:9" x14ac:dyDescent="0.25">
      <c r="A1079" s="89">
        <v>40</v>
      </c>
      <c r="B1079" s="82">
        <v>45661</v>
      </c>
      <c r="C1079" s="83" t="s">
        <v>316</v>
      </c>
      <c r="D1079" s="83" t="s">
        <v>333</v>
      </c>
      <c r="E1079" s="83" t="s">
        <v>319</v>
      </c>
      <c r="F1079" s="84" t="s">
        <v>334</v>
      </c>
      <c r="G1079" s="90" t="s">
        <v>320</v>
      </c>
      <c r="H1079" s="96">
        <f t="shared" si="33"/>
        <v>11</v>
      </c>
      <c r="I1079">
        <f t="shared" si="34"/>
        <v>4566140</v>
      </c>
    </row>
    <row r="1080" spans="1:9" x14ac:dyDescent="0.25">
      <c r="A1080" s="87">
        <v>45</v>
      </c>
      <c r="B1080" s="79">
        <v>45613</v>
      </c>
      <c r="C1080" s="80" t="s">
        <v>310</v>
      </c>
      <c r="D1080" s="80" t="s">
        <v>333</v>
      </c>
      <c r="E1080" s="80" t="s">
        <v>317</v>
      </c>
      <c r="F1080" s="81" t="s">
        <v>334</v>
      </c>
      <c r="G1080" s="88" t="s">
        <v>318</v>
      </c>
      <c r="H1080" s="96">
        <f t="shared" si="33"/>
        <v>6</v>
      </c>
      <c r="I1080">
        <f t="shared" si="34"/>
        <v>4561345</v>
      </c>
    </row>
    <row r="1081" spans="1:9" x14ac:dyDescent="0.25">
      <c r="A1081" s="89">
        <v>45</v>
      </c>
      <c r="B1081" s="82">
        <v>45614</v>
      </c>
      <c r="C1081" s="83" t="s">
        <v>311</v>
      </c>
      <c r="D1081" s="83" t="s">
        <v>333</v>
      </c>
      <c r="E1081" s="83" t="s">
        <v>324</v>
      </c>
      <c r="F1081" s="84" t="s">
        <v>334</v>
      </c>
      <c r="G1081" s="90" t="s">
        <v>325</v>
      </c>
      <c r="H1081" s="96">
        <f t="shared" si="33"/>
        <v>9</v>
      </c>
      <c r="I1081">
        <f t="shared" si="34"/>
        <v>4561445</v>
      </c>
    </row>
    <row r="1082" spans="1:9" x14ac:dyDescent="0.25">
      <c r="A1082" s="87">
        <v>45</v>
      </c>
      <c r="B1082" s="79">
        <v>45615</v>
      </c>
      <c r="C1082" s="80" t="s">
        <v>312</v>
      </c>
      <c r="D1082" s="80" t="s">
        <v>333</v>
      </c>
      <c r="E1082" s="80" t="s">
        <v>324</v>
      </c>
      <c r="F1082" s="81" t="s">
        <v>334</v>
      </c>
      <c r="G1082" s="88" t="s">
        <v>325</v>
      </c>
      <c r="H1082" s="96">
        <f t="shared" si="33"/>
        <v>9</v>
      </c>
      <c r="I1082">
        <f t="shared" si="34"/>
        <v>4561545</v>
      </c>
    </row>
    <row r="1083" spans="1:9" x14ac:dyDescent="0.25">
      <c r="A1083" s="89">
        <v>45</v>
      </c>
      <c r="B1083" s="82">
        <v>45616</v>
      </c>
      <c r="C1083" s="83" t="s">
        <v>313</v>
      </c>
      <c r="D1083" s="83" t="s">
        <v>333</v>
      </c>
      <c r="E1083" s="83" t="s">
        <v>324</v>
      </c>
      <c r="F1083" s="84" t="s">
        <v>334</v>
      </c>
      <c r="G1083" s="90" t="s">
        <v>325</v>
      </c>
      <c r="H1083" s="96">
        <f t="shared" si="33"/>
        <v>9</v>
      </c>
      <c r="I1083">
        <f t="shared" si="34"/>
        <v>4561645</v>
      </c>
    </row>
    <row r="1084" spans="1:9" x14ac:dyDescent="0.25">
      <c r="A1084" s="87">
        <v>45</v>
      </c>
      <c r="B1084" s="79">
        <v>45617</v>
      </c>
      <c r="C1084" s="80" t="s">
        <v>314</v>
      </c>
      <c r="D1084" s="80" t="s">
        <v>333</v>
      </c>
      <c r="E1084" s="80" t="s">
        <v>324</v>
      </c>
      <c r="F1084" s="81" t="s">
        <v>334</v>
      </c>
      <c r="G1084" s="88" t="s">
        <v>325</v>
      </c>
      <c r="H1084" s="96">
        <f t="shared" si="33"/>
        <v>9</v>
      </c>
      <c r="I1084">
        <f t="shared" si="34"/>
        <v>4561745</v>
      </c>
    </row>
    <row r="1085" spans="1:9" x14ac:dyDescent="0.25">
      <c r="A1085" s="89">
        <v>45</v>
      </c>
      <c r="B1085" s="82">
        <v>45618</v>
      </c>
      <c r="C1085" s="83" t="s">
        <v>315</v>
      </c>
      <c r="D1085" s="83" t="s">
        <v>333</v>
      </c>
      <c r="E1085" s="83" t="s">
        <v>324</v>
      </c>
      <c r="F1085" s="84" t="s">
        <v>334</v>
      </c>
      <c r="G1085" s="90" t="s">
        <v>325</v>
      </c>
      <c r="H1085" s="96">
        <f t="shared" si="33"/>
        <v>9</v>
      </c>
      <c r="I1085">
        <f t="shared" si="34"/>
        <v>4561845</v>
      </c>
    </row>
    <row r="1086" spans="1:9" x14ac:dyDescent="0.25">
      <c r="A1086" s="87">
        <v>45</v>
      </c>
      <c r="B1086" s="79">
        <v>45619</v>
      </c>
      <c r="C1086" s="80" t="s">
        <v>316</v>
      </c>
      <c r="D1086" s="80" t="s">
        <v>333</v>
      </c>
      <c r="E1086" s="80" t="s">
        <v>324</v>
      </c>
      <c r="F1086" s="81" t="s">
        <v>334</v>
      </c>
      <c r="G1086" s="88" t="s">
        <v>325</v>
      </c>
      <c r="H1086" s="96">
        <f t="shared" si="33"/>
        <v>9</v>
      </c>
      <c r="I1086">
        <f t="shared" si="34"/>
        <v>4561945</v>
      </c>
    </row>
    <row r="1087" spans="1:9" x14ac:dyDescent="0.25">
      <c r="A1087" s="89">
        <v>45</v>
      </c>
      <c r="B1087" s="82">
        <v>45620</v>
      </c>
      <c r="C1087" s="83" t="s">
        <v>310</v>
      </c>
      <c r="D1087" s="83" t="s">
        <v>333</v>
      </c>
      <c r="E1087" s="83" t="s">
        <v>317</v>
      </c>
      <c r="F1087" s="84" t="s">
        <v>334</v>
      </c>
      <c r="G1087" s="90" t="s">
        <v>318</v>
      </c>
      <c r="H1087" s="96">
        <f t="shared" si="33"/>
        <v>6</v>
      </c>
      <c r="I1087">
        <f t="shared" si="34"/>
        <v>4562045</v>
      </c>
    </row>
    <row r="1088" spans="1:9" x14ac:dyDescent="0.25">
      <c r="A1088" s="87">
        <v>45</v>
      </c>
      <c r="B1088" s="79">
        <v>45621</v>
      </c>
      <c r="C1088" s="80" t="s">
        <v>311</v>
      </c>
      <c r="D1088" s="80" t="s">
        <v>333</v>
      </c>
      <c r="E1088" s="80" t="s">
        <v>324</v>
      </c>
      <c r="F1088" s="81" t="s">
        <v>334</v>
      </c>
      <c r="G1088" s="88" t="s">
        <v>325</v>
      </c>
      <c r="H1088" s="96">
        <f t="shared" si="33"/>
        <v>9</v>
      </c>
      <c r="I1088">
        <f t="shared" si="34"/>
        <v>4562145</v>
      </c>
    </row>
    <row r="1089" spans="1:9" x14ac:dyDescent="0.25">
      <c r="A1089" s="89">
        <v>45</v>
      </c>
      <c r="B1089" s="82">
        <v>45622</v>
      </c>
      <c r="C1089" s="83" t="s">
        <v>312</v>
      </c>
      <c r="D1089" s="83" t="s">
        <v>333</v>
      </c>
      <c r="E1089" s="83" t="s">
        <v>324</v>
      </c>
      <c r="F1089" s="84" t="s">
        <v>334</v>
      </c>
      <c r="G1089" s="90" t="s">
        <v>325</v>
      </c>
      <c r="H1089" s="96">
        <f t="shared" si="33"/>
        <v>9</v>
      </c>
      <c r="I1089">
        <f t="shared" si="34"/>
        <v>4562245</v>
      </c>
    </row>
    <row r="1090" spans="1:9" x14ac:dyDescent="0.25">
      <c r="A1090" s="87">
        <v>45</v>
      </c>
      <c r="B1090" s="79">
        <v>45623</v>
      </c>
      <c r="C1090" s="80" t="s">
        <v>313</v>
      </c>
      <c r="D1090" s="80" t="s">
        <v>333</v>
      </c>
      <c r="E1090" s="80" t="s">
        <v>324</v>
      </c>
      <c r="F1090" s="81" t="s">
        <v>334</v>
      </c>
      <c r="G1090" s="88" t="s">
        <v>325</v>
      </c>
      <c r="H1090" s="96">
        <f t="shared" si="33"/>
        <v>9</v>
      </c>
      <c r="I1090">
        <f t="shared" si="34"/>
        <v>4562345</v>
      </c>
    </row>
    <row r="1091" spans="1:9" x14ac:dyDescent="0.25">
      <c r="A1091" s="89">
        <v>45</v>
      </c>
      <c r="B1091" s="82">
        <v>45624</v>
      </c>
      <c r="C1091" s="83" t="s">
        <v>314</v>
      </c>
      <c r="D1091" s="83" t="s">
        <v>333</v>
      </c>
      <c r="E1091" s="83" t="s">
        <v>321</v>
      </c>
      <c r="F1091" s="84" t="s">
        <v>334</v>
      </c>
      <c r="G1091" s="90" t="s">
        <v>321</v>
      </c>
      <c r="H1091" s="96" t="str">
        <f t="shared" ref="H1091:H1154" si="35">IF(ISERROR(INT((G1091-E1091)*24)),"",(INT((G1091-E1091)*24)))</f>
        <v/>
      </c>
      <c r="I1091">
        <f t="shared" ref="I1091:I1154" si="36">VALUE(CONCATENATE(B1091,A1091))</f>
        <v>4562445</v>
      </c>
    </row>
    <row r="1092" spans="1:9" x14ac:dyDescent="0.25">
      <c r="A1092" s="87">
        <v>45</v>
      </c>
      <c r="B1092" s="79">
        <v>45625</v>
      </c>
      <c r="C1092" s="80" t="s">
        <v>315</v>
      </c>
      <c r="D1092" s="80" t="s">
        <v>333</v>
      </c>
      <c r="E1092" s="80" t="s">
        <v>322</v>
      </c>
      <c r="F1092" s="81" t="s">
        <v>334</v>
      </c>
      <c r="G1092" s="88" t="s">
        <v>330</v>
      </c>
      <c r="H1092" s="96">
        <f t="shared" si="35"/>
        <v>14</v>
      </c>
      <c r="I1092">
        <f t="shared" si="36"/>
        <v>4562545</v>
      </c>
    </row>
    <row r="1093" spans="1:9" x14ac:dyDescent="0.25">
      <c r="A1093" s="89">
        <v>45</v>
      </c>
      <c r="B1093" s="82">
        <v>45626</v>
      </c>
      <c r="C1093" s="83" t="s">
        <v>316</v>
      </c>
      <c r="D1093" s="83" t="s">
        <v>333</v>
      </c>
      <c r="E1093" s="83" t="s">
        <v>323</v>
      </c>
      <c r="F1093" s="84" t="s">
        <v>334</v>
      </c>
      <c r="G1093" s="90" t="s">
        <v>320</v>
      </c>
      <c r="H1093" s="96">
        <f t="shared" si="35"/>
        <v>12</v>
      </c>
      <c r="I1093">
        <f t="shared" si="36"/>
        <v>4562645</v>
      </c>
    </row>
    <row r="1094" spans="1:9" x14ac:dyDescent="0.25">
      <c r="A1094" s="87">
        <v>45</v>
      </c>
      <c r="B1094" s="79">
        <v>45627</v>
      </c>
      <c r="C1094" s="80" t="s">
        <v>310</v>
      </c>
      <c r="D1094" s="80" t="s">
        <v>333</v>
      </c>
      <c r="E1094" s="80" t="s">
        <v>324</v>
      </c>
      <c r="F1094" s="81" t="s">
        <v>334</v>
      </c>
      <c r="G1094" s="88" t="s">
        <v>327</v>
      </c>
      <c r="H1094" s="96">
        <f t="shared" si="35"/>
        <v>8</v>
      </c>
      <c r="I1094">
        <f t="shared" si="36"/>
        <v>4562745</v>
      </c>
    </row>
    <row r="1095" spans="1:9" x14ac:dyDescent="0.25">
      <c r="A1095" s="89">
        <v>45</v>
      </c>
      <c r="B1095" s="82">
        <v>45628</v>
      </c>
      <c r="C1095" s="83" t="s">
        <v>311</v>
      </c>
      <c r="D1095" s="83" t="s">
        <v>333</v>
      </c>
      <c r="E1095" s="83" t="s">
        <v>324</v>
      </c>
      <c r="F1095" s="84" t="s">
        <v>334</v>
      </c>
      <c r="G1095" s="90" t="s">
        <v>325</v>
      </c>
      <c r="H1095" s="96">
        <f t="shared" si="35"/>
        <v>9</v>
      </c>
      <c r="I1095">
        <f t="shared" si="36"/>
        <v>4562845</v>
      </c>
    </row>
    <row r="1096" spans="1:9" x14ac:dyDescent="0.25">
      <c r="A1096" s="87">
        <v>45</v>
      </c>
      <c r="B1096" s="79">
        <v>45629</v>
      </c>
      <c r="C1096" s="80" t="s">
        <v>312</v>
      </c>
      <c r="D1096" s="80" t="s">
        <v>333</v>
      </c>
      <c r="E1096" s="80" t="s">
        <v>324</v>
      </c>
      <c r="F1096" s="81" t="s">
        <v>334</v>
      </c>
      <c r="G1096" s="88" t="s">
        <v>325</v>
      </c>
      <c r="H1096" s="96">
        <f t="shared" si="35"/>
        <v>9</v>
      </c>
      <c r="I1096">
        <f t="shared" si="36"/>
        <v>4562945</v>
      </c>
    </row>
    <row r="1097" spans="1:9" x14ac:dyDescent="0.25">
      <c r="A1097" s="89">
        <v>45</v>
      </c>
      <c r="B1097" s="82">
        <v>45630</v>
      </c>
      <c r="C1097" s="83" t="s">
        <v>313</v>
      </c>
      <c r="D1097" s="83" t="s">
        <v>333</v>
      </c>
      <c r="E1097" s="83" t="s">
        <v>324</v>
      </c>
      <c r="F1097" s="84" t="s">
        <v>334</v>
      </c>
      <c r="G1097" s="90" t="s">
        <v>325</v>
      </c>
      <c r="H1097" s="96">
        <f t="shared" si="35"/>
        <v>9</v>
      </c>
      <c r="I1097">
        <f t="shared" si="36"/>
        <v>4563045</v>
      </c>
    </row>
    <row r="1098" spans="1:9" x14ac:dyDescent="0.25">
      <c r="A1098" s="87">
        <v>45</v>
      </c>
      <c r="B1098" s="79">
        <v>45631</v>
      </c>
      <c r="C1098" s="80" t="s">
        <v>314</v>
      </c>
      <c r="D1098" s="80" t="s">
        <v>333</v>
      </c>
      <c r="E1098" s="80" t="s">
        <v>324</v>
      </c>
      <c r="F1098" s="81" t="s">
        <v>334</v>
      </c>
      <c r="G1098" s="88" t="s">
        <v>325</v>
      </c>
      <c r="H1098" s="96">
        <f t="shared" si="35"/>
        <v>9</v>
      </c>
      <c r="I1098">
        <f t="shared" si="36"/>
        <v>4563145</v>
      </c>
    </row>
    <row r="1099" spans="1:9" x14ac:dyDescent="0.25">
      <c r="A1099" s="89">
        <v>45</v>
      </c>
      <c r="B1099" s="82">
        <v>45632</v>
      </c>
      <c r="C1099" s="83" t="s">
        <v>315</v>
      </c>
      <c r="D1099" s="83" t="s">
        <v>333</v>
      </c>
      <c r="E1099" s="83" t="s">
        <v>324</v>
      </c>
      <c r="F1099" s="84" t="s">
        <v>334</v>
      </c>
      <c r="G1099" s="90" t="s">
        <v>325</v>
      </c>
      <c r="H1099" s="96">
        <f t="shared" si="35"/>
        <v>9</v>
      </c>
      <c r="I1099">
        <f t="shared" si="36"/>
        <v>4563245</v>
      </c>
    </row>
    <row r="1100" spans="1:9" x14ac:dyDescent="0.25">
      <c r="A1100" s="87">
        <v>45</v>
      </c>
      <c r="B1100" s="79">
        <v>45633</v>
      </c>
      <c r="C1100" s="80" t="s">
        <v>316</v>
      </c>
      <c r="D1100" s="80" t="s">
        <v>333</v>
      </c>
      <c r="E1100" s="80" t="s">
        <v>324</v>
      </c>
      <c r="F1100" s="81" t="s">
        <v>334</v>
      </c>
      <c r="G1100" s="88" t="s">
        <v>325</v>
      </c>
      <c r="H1100" s="96">
        <f t="shared" si="35"/>
        <v>9</v>
      </c>
      <c r="I1100">
        <f t="shared" si="36"/>
        <v>4563345</v>
      </c>
    </row>
    <row r="1101" spans="1:9" x14ac:dyDescent="0.25">
      <c r="A1101" s="89">
        <v>45</v>
      </c>
      <c r="B1101" s="82">
        <v>45634</v>
      </c>
      <c r="C1101" s="83" t="s">
        <v>310</v>
      </c>
      <c r="D1101" s="83" t="s">
        <v>333</v>
      </c>
      <c r="E1101" s="83" t="s">
        <v>317</v>
      </c>
      <c r="F1101" s="84" t="s">
        <v>334</v>
      </c>
      <c r="G1101" s="90" t="s">
        <v>318</v>
      </c>
      <c r="H1101" s="96">
        <f t="shared" si="35"/>
        <v>6</v>
      </c>
      <c r="I1101">
        <f t="shared" si="36"/>
        <v>4563445</v>
      </c>
    </row>
    <row r="1102" spans="1:9" x14ac:dyDescent="0.25">
      <c r="A1102" s="87">
        <v>45</v>
      </c>
      <c r="B1102" s="79">
        <v>45635</v>
      </c>
      <c r="C1102" s="80" t="s">
        <v>311</v>
      </c>
      <c r="D1102" s="80" t="s">
        <v>333</v>
      </c>
      <c r="E1102" s="80" t="s">
        <v>324</v>
      </c>
      <c r="F1102" s="81" t="s">
        <v>334</v>
      </c>
      <c r="G1102" s="88" t="s">
        <v>325</v>
      </c>
      <c r="H1102" s="96">
        <f t="shared" si="35"/>
        <v>9</v>
      </c>
      <c r="I1102">
        <f t="shared" si="36"/>
        <v>4563545</v>
      </c>
    </row>
    <row r="1103" spans="1:9" x14ac:dyDescent="0.25">
      <c r="A1103" s="89">
        <v>45</v>
      </c>
      <c r="B1103" s="82">
        <v>45636</v>
      </c>
      <c r="C1103" s="83" t="s">
        <v>312</v>
      </c>
      <c r="D1103" s="83" t="s">
        <v>333</v>
      </c>
      <c r="E1103" s="83" t="s">
        <v>324</v>
      </c>
      <c r="F1103" s="84" t="s">
        <v>334</v>
      </c>
      <c r="G1103" s="90" t="s">
        <v>325</v>
      </c>
      <c r="H1103" s="96">
        <f t="shared" si="35"/>
        <v>9</v>
      </c>
      <c r="I1103">
        <f t="shared" si="36"/>
        <v>4563645</v>
      </c>
    </row>
    <row r="1104" spans="1:9" x14ac:dyDescent="0.25">
      <c r="A1104" s="87">
        <v>45</v>
      </c>
      <c r="B1104" s="79">
        <v>45637</v>
      </c>
      <c r="C1104" s="80" t="s">
        <v>313</v>
      </c>
      <c r="D1104" s="80" t="s">
        <v>333</v>
      </c>
      <c r="E1104" s="80" t="s">
        <v>324</v>
      </c>
      <c r="F1104" s="81" t="s">
        <v>334</v>
      </c>
      <c r="G1104" s="88" t="s">
        <v>325</v>
      </c>
      <c r="H1104" s="96">
        <f t="shared" si="35"/>
        <v>9</v>
      </c>
      <c r="I1104">
        <f t="shared" si="36"/>
        <v>4563745</v>
      </c>
    </row>
    <row r="1105" spans="1:9" x14ac:dyDescent="0.25">
      <c r="A1105" s="89">
        <v>45</v>
      </c>
      <c r="B1105" s="82">
        <v>45638</v>
      </c>
      <c r="C1105" s="83" t="s">
        <v>314</v>
      </c>
      <c r="D1105" s="83" t="s">
        <v>333</v>
      </c>
      <c r="E1105" s="83" t="s">
        <v>324</v>
      </c>
      <c r="F1105" s="84" t="s">
        <v>334</v>
      </c>
      <c r="G1105" s="90" t="s">
        <v>325</v>
      </c>
      <c r="H1105" s="96">
        <f t="shared" si="35"/>
        <v>9</v>
      </c>
      <c r="I1105">
        <f t="shared" si="36"/>
        <v>4563845</v>
      </c>
    </row>
    <row r="1106" spans="1:9" x14ac:dyDescent="0.25">
      <c r="A1106" s="87">
        <v>45</v>
      </c>
      <c r="B1106" s="79">
        <v>45639</v>
      </c>
      <c r="C1106" s="80" t="s">
        <v>315</v>
      </c>
      <c r="D1106" s="80" t="s">
        <v>333</v>
      </c>
      <c r="E1106" s="80" t="s">
        <v>319</v>
      </c>
      <c r="F1106" s="81" t="s">
        <v>334</v>
      </c>
      <c r="G1106" s="88" t="s">
        <v>320</v>
      </c>
      <c r="H1106" s="96">
        <f t="shared" si="35"/>
        <v>11</v>
      </c>
      <c r="I1106">
        <f t="shared" si="36"/>
        <v>4563945</v>
      </c>
    </row>
    <row r="1107" spans="1:9" x14ac:dyDescent="0.25">
      <c r="A1107" s="89">
        <v>45</v>
      </c>
      <c r="B1107" s="82">
        <v>45640</v>
      </c>
      <c r="C1107" s="83" t="s">
        <v>316</v>
      </c>
      <c r="D1107" s="83" t="s">
        <v>333</v>
      </c>
      <c r="E1107" s="83" t="s">
        <v>319</v>
      </c>
      <c r="F1107" s="84" t="s">
        <v>334</v>
      </c>
      <c r="G1107" s="90" t="s">
        <v>320</v>
      </c>
      <c r="H1107" s="96">
        <f t="shared" si="35"/>
        <v>11</v>
      </c>
      <c r="I1107">
        <f t="shared" si="36"/>
        <v>4564045</v>
      </c>
    </row>
    <row r="1108" spans="1:9" x14ac:dyDescent="0.25">
      <c r="A1108" s="87">
        <v>45</v>
      </c>
      <c r="B1108" s="79">
        <v>45641</v>
      </c>
      <c r="C1108" s="80" t="s">
        <v>310</v>
      </c>
      <c r="D1108" s="80" t="s">
        <v>333</v>
      </c>
      <c r="E1108" s="80" t="s">
        <v>319</v>
      </c>
      <c r="F1108" s="81" t="s">
        <v>334</v>
      </c>
      <c r="G1108" s="88" t="s">
        <v>325</v>
      </c>
      <c r="H1108" s="96">
        <f t="shared" si="35"/>
        <v>10</v>
      </c>
      <c r="I1108">
        <f t="shared" si="36"/>
        <v>4564145</v>
      </c>
    </row>
    <row r="1109" spans="1:9" x14ac:dyDescent="0.25">
      <c r="A1109" s="89">
        <v>45</v>
      </c>
      <c r="B1109" s="82">
        <v>45642</v>
      </c>
      <c r="C1109" s="83" t="s">
        <v>311</v>
      </c>
      <c r="D1109" s="83" t="s">
        <v>333</v>
      </c>
      <c r="E1109" s="83" t="s">
        <v>319</v>
      </c>
      <c r="F1109" s="84" t="s">
        <v>334</v>
      </c>
      <c r="G1109" s="90" t="s">
        <v>320</v>
      </c>
      <c r="H1109" s="96">
        <f t="shared" si="35"/>
        <v>11</v>
      </c>
      <c r="I1109">
        <f t="shared" si="36"/>
        <v>4564245</v>
      </c>
    </row>
    <row r="1110" spans="1:9" x14ac:dyDescent="0.25">
      <c r="A1110" s="87">
        <v>45</v>
      </c>
      <c r="B1110" s="79">
        <v>45643</v>
      </c>
      <c r="C1110" s="80" t="s">
        <v>312</v>
      </c>
      <c r="D1110" s="80" t="s">
        <v>333</v>
      </c>
      <c r="E1110" s="80" t="s">
        <v>319</v>
      </c>
      <c r="F1110" s="81" t="s">
        <v>334</v>
      </c>
      <c r="G1110" s="88" t="s">
        <v>320</v>
      </c>
      <c r="H1110" s="96">
        <f t="shared" si="35"/>
        <v>11</v>
      </c>
      <c r="I1110">
        <f t="shared" si="36"/>
        <v>4564345</v>
      </c>
    </row>
    <row r="1111" spans="1:9" x14ac:dyDescent="0.25">
      <c r="A1111" s="89">
        <v>45</v>
      </c>
      <c r="B1111" s="82">
        <v>45644</v>
      </c>
      <c r="C1111" s="83" t="s">
        <v>313</v>
      </c>
      <c r="D1111" s="83" t="s">
        <v>333</v>
      </c>
      <c r="E1111" s="83" t="s">
        <v>319</v>
      </c>
      <c r="F1111" s="84" t="s">
        <v>334</v>
      </c>
      <c r="G1111" s="90" t="s">
        <v>320</v>
      </c>
      <c r="H1111" s="96">
        <f t="shared" si="35"/>
        <v>11</v>
      </c>
      <c r="I1111">
        <f t="shared" si="36"/>
        <v>4564445</v>
      </c>
    </row>
    <row r="1112" spans="1:9" x14ac:dyDescent="0.25">
      <c r="A1112" s="87">
        <v>45</v>
      </c>
      <c r="B1112" s="79">
        <v>45645</v>
      </c>
      <c r="C1112" s="80" t="s">
        <v>314</v>
      </c>
      <c r="D1112" s="80" t="s">
        <v>333</v>
      </c>
      <c r="E1112" s="80" t="s">
        <v>319</v>
      </c>
      <c r="F1112" s="81" t="s">
        <v>334</v>
      </c>
      <c r="G1112" s="88" t="s">
        <v>320</v>
      </c>
      <c r="H1112" s="96">
        <f t="shared" si="35"/>
        <v>11</v>
      </c>
      <c r="I1112">
        <f t="shared" si="36"/>
        <v>4564545</v>
      </c>
    </row>
    <row r="1113" spans="1:9" x14ac:dyDescent="0.25">
      <c r="A1113" s="89">
        <v>45</v>
      </c>
      <c r="B1113" s="82">
        <v>45646</v>
      </c>
      <c r="C1113" s="83" t="s">
        <v>315</v>
      </c>
      <c r="D1113" s="83" t="s">
        <v>333</v>
      </c>
      <c r="E1113" s="83" t="s">
        <v>323</v>
      </c>
      <c r="F1113" s="84" t="s">
        <v>334</v>
      </c>
      <c r="G1113" s="90" t="s">
        <v>330</v>
      </c>
      <c r="H1113" s="96">
        <f t="shared" si="35"/>
        <v>13</v>
      </c>
      <c r="I1113">
        <f t="shared" si="36"/>
        <v>4564645</v>
      </c>
    </row>
    <row r="1114" spans="1:9" x14ac:dyDescent="0.25">
      <c r="A1114" s="87">
        <v>45</v>
      </c>
      <c r="B1114" s="79">
        <v>45647</v>
      </c>
      <c r="C1114" s="80" t="s">
        <v>316</v>
      </c>
      <c r="D1114" s="80" t="s">
        <v>333</v>
      </c>
      <c r="E1114" s="80" t="s">
        <v>323</v>
      </c>
      <c r="F1114" s="81" t="s">
        <v>334</v>
      </c>
      <c r="G1114" s="88" t="s">
        <v>330</v>
      </c>
      <c r="H1114" s="96">
        <f t="shared" si="35"/>
        <v>13</v>
      </c>
      <c r="I1114">
        <f t="shared" si="36"/>
        <v>4564745</v>
      </c>
    </row>
    <row r="1115" spans="1:9" x14ac:dyDescent="0.25">
      <c r="A1115" s="89">
        <v>45</v>
      </c>
      <c r="B1115" s="82">
        <v>45648</v>
      </c>
      <c r="C1115" s="83" t="s">
        <v>310</v>
      </c>
      <c r="D1115" s="83" t="s">
        <v>333</v>
      </c>
      <c r="E1115" s="83" t="s">
        <v>323</v>
      </c>
      <c r="F1115" s="84" t="s">
        <v>334</v>
      </c>
      <c r="G1115" s="90" t="s">
        <v>320</v>
      </c>
      <c r="H1115" s="96">
        <f t="shared" si="35"/>
        <v>12</v>
      </c>
      <c r="I1115">
        <f t="shared" si="36"/>
        <v>4564845</v>
      </c>
    </row>
    <row r="1116" spans="1:9" x14ac:dyDescent="0.25">
      <c r="A1116" s="87">
        <v>45</v>
      </c>
      <c r="B1116" s="79">
        <v>45649</v>
      </c>
      <c r="C1116" s="80" t="s">
        <v>311</v>
      </c>
      <c r="D1116" s="80" t="s">
        <v>333</v>
      </c>
      <c r="E1116" s="80" t="s">
        <v>323</v>
      </c>
      <c r="F1116" s="81" t="s">
        <v>334</v>
      </c>
      <c r="G1116" s="88" t="s">
        <v>330</v>
      </c>
      <c r="H1116" s="96">
        <f t="shared" si="35"/>
        <v>13</v>
      </c>
      <c r="I1116">
        <f t="shared" si="36"/>
        <v>4564945</v>
      </c>
    </row>
    <row r="1117" spans="1:9" x14ac:dyDescent="0.25">
      <c r="A1117" s="89">
        <v>45</v>
      </c>
      <c r="B1117" s="82">
        <v>45650</v>
      </c>
      <c r="C1117" s="83" t="s">
        <v>312</v>
      </c>
      <c r="D1117" s="83" t="s">
        <v>333</v>
      </c>
      <c r="E1117" s="83" t="s">
        <v>322</v>
      </c>
      <c r="F1117" s="84" t="s">
        <v>334</v>
      </c>
      <c r="G1117" s="90" t="s">
        <v>318</v>
      </c>
      <c r="H1117" s="96">
        <f t="shared" si="35"/>
        <v>10</v>
      </c>
      <c r="I1117">
        <f t="shared" si="36"/>
        <v>4565045</v>
      </c>
    </row>
    <row r="1118" spans="1:9" x14ac:dyDescent="0.25">
      <c r="A1118" s="87">
        <v>45</v>
      </c>
      <c r="B1118" s="79">
        <v>45651</v>
      </c>
      <c r="C1118" s="80" t="s">
        <v>313</v>
      </c>
      <c r="D1118" s="80" t="s">
        <v>333</v>
      </c>
      <c r="E1118" s="80" t="s">
        <v>321</v>
      </c>
      <c r="F1118" s="81" t="s">
        <v>334</v>
      </c>
      <c r="G1118" s="88" t="s">
        <v>321</v>
      </c>
      <c r="H1118" s="96" t="str">
        <f t="shared" si="35"/>
        <v/>
      </c>
      <c r="I1118">
        <f t="shared" si="36"/>
        <v>4565145</v>
      </c>
    </row>
    <row r="1119" spans="1:9" x14ac:dyDescent="0.25">
      <c r="A1119" s="89">
        <v>45</v>
      </c>
      <c r="B1119" s="82">
        <v>45652</v>
      </c>
      <c r="C1119" s="83" t="s">
        <v>314</v>
      </c>
      <c r="D1119" s="83" t="s">
        <v>333</v>
      </c>
      <c r="E1119" s="83" t="s">
        <v>323</v>
      </c>
      <c r="F1119" s="84" t="s">
        <v>334</v>
      </c>
      <c r="G1119" s="90" t="s">
        <v>325</v>
      </c>
      <c r="H1119" s="96">
        <f t="shared" si="35"/>
        <v>11</v>
      </c>
      <c r="I1119">
        <f t="shared" si="36"/>
        <v>4565245</v>
      </c>
    </row>
    <row r="1120" spans="1:9" x14ac:dyDescent="0.25">
      <c r="A1120" s="87">
        <v>45</v>
      </c>
      <c r="B1120" s="79">
        <v>45653</v>
      </c>
      <c r="C1120" s="80" t="s">
        <v>315</v>
      </c>
      <c r="D1120" s="80" t="s">
        <v>333</v>
      </c>
      <c r="E1120" s="80" t="s">
        <v>324</v>
      </c>
      <c r="F1120" s="81" t="s">
        <v>334</v>
      </c>
      <c r="G1120" s="88" t="s">
        <v>325</v>
      </c>
      <c r="H1120" s="96">
        <f t="shared" si="35"/>
        <v>9</v>
      </c>
      <c r="I1120">
        <f t="shared" si="36"/>
        <v>4565345</v>
      </c>
    </row>
    <row r="1121" spans="1:9" x14ac:dyDescent="0.25">
      <c r="A1121" s="89">
        <v>45</v>
      </c>
      <c r="B1121" s="82">
        <v>45654</v>
      </c>
      <c r="C1121" s="83" t="s">
        <v>316</v>
      </c>
      <c r="D1121" s="83" t="s">
        <v>333</v>
      </c>
      <c r="E1121" s="83" t="s">
        <v>324</v>
      </c>
      <c r="F1121" s="84" t="s">
        <v>334</v>
      </c>
      <c r="G1121" s="90" t="s">
        <v>325</v>
      </c>
      <c r="H1121" s="96">
        <f t="shared" si="35"/>
        <v>9</v>
      </c>
      <c r="I1121">
        <f t="shared" si="36"/>
        <v>4565445</v>
      </c>
    </row>
    <row r="1122" spans="1:9" x14ac:dyDescent="0.25">
      <c r="A1122" s="87">
        <v>45</v>
      </c>
      <c r="B1122" s="79">
        <v>45655</v>
      </c>
      <c r="C1122" s="80" t="s">
        <v>310</v>
      </c>
      <c r="D1122" s="80" t="s">
        <v>333</v>
      </c>
      <c r="E1122" s="80" t="s">
        <v>317</v>
      </c>
      <c r="F1122" s="81" t="s">
        <v>334</v>
      </c>
      <c r="G1122" s="88" t="s">
        <v>318</v>
      </c>
      <c r="H1122" s="96">
        <f t="shared" si="35"/>
        <v>6</v>
      </c>
      <c r="I1122">
        <f t="shared" si="36"/>
        <v>4565545</v>
      </c>
    </row>
    <row r="1123" spans="1:9" x14ac:dyDescent="0.25">
      <c r="A1123" s="89">
        <v>45</v>
      </c>
      <c r="B1123" s="82">
        <v>45656</v>
      </c>
      <c r="C1123" s="83" t="s">
        <v>311</v>
      </c>
      <c r="D1123" s="83" t="s">
        <v>333</v>
      </c>
      <c r="E1123" s="83" t="s">
        <v>324</v>
      </c>
      <c r="F1123" s="84" t="s">
        <v>334</v>
      </c>
      <c r="G1123" s="90" t="s">
        <v>325</v>
      </c>
      <c r="H1123" s="96">
        <f t="shared" si="35"/>
        <v>9</v>
      </c>
      <c r="I1123">
        <f t="shared" si="36"/>
        <v>4565645</v>
      </c>
    </row>
    <row r="1124" spans="1:9" x14ac:dyDescent="0.25">
      <c r="A1124" s="87">
        <v>45</v>
      </c>
      <c r="B1124" s="79">
        <v>45657</v>
      </c>
      <c r="C1124" s="80" t="s">
        <v>312</v>
      </c>
      <c r="D1124" s="80" t="s">
        <v>333</v>
      </c>
      <c r="E1124" s="80" t="s">
        <v>324</v>
      </c>
      <c r="F1124" s="81" t="s">
        <v>334</v>
      </c>
      <c r="G1124" s="88" t="s">
        <v>325</v>
      </c>
      <c r="H1124" s="96">
        <f t="shared" si="35"/>
        <v>9</v>
      </c>
      <c r="I1124">
        <f t="shared" si="36"/>
        <v>4565745</v>
      </c>
    </row>
    <row r="1125" spans="1:9" x14ac:dyDescent="0.25">
      <c r="A1125" s="89">
        <v>45</v>
      </c>
      <c r="B1125" s="82">
        <v>45658</v>
      </c>
      <c r="C1125" s="83" t="s">
        <v>313</v>
      </c>
      <c r="D1125" s="83" t="s">
        <v>333</v>
      </c>
      <c r="E1125" s="83" t="s">
        <v>324</v>
      </c>
      <c r="F1125" s="84" t="s">
        <v>334</v>
      </c>
      <c r="G1125" s="90" t="s">
        <v>325</v>
      </c>
      <c r="H1125" s="96">
        <f t="shared" si="35"/>
        <v>9</v>
      </c>
      <c r="I1125">
        <f t="shared" si="36"/>
        <v>4565845</v>
      </c>
    </row>
    <row r="1126" spans="1:9" x14ac:dyDescent="0.25">
      <c r="A1126" s="87">
        <v>45</v>
      </c>
      <c r="B1126" s="79">
        <v>45659</v>
      </c>
      <c r="C1126" s="80" t="s">
        <v>314</v>
      </c>
      <c r="D1126" s="80" t="s">
        <v>333</v>
      </c>
      <c r="E1126" s="80" t="s">
        <v>324</v>
      </c>
      <c r="F1126" s="81" t="s">
        <v>334</v>
      </c>
      <c r="G1126" s="88" t="s">
        <v>325</v>
      </c>
      <c r="H1126" s="96">
        <f t="shared" si="35"/>
        <v>9</v>
      </c>
      <c r="I1126">
        <f t="shared" si="36"/>
        <v>4565945</v>
      </c>
    </row>
    <row r="1127" spans="1:9" x14ac:dyDescent="0.25">
      <c r="A1127" s="89">
        <v>45</v>
      </c>
      <c r="B1127" s="82">
        <v>45660</v>
      </c>
      <c r="C1127" s="83" t="s">
        <v>315</v>
      </c>
      <c r="D1127" s="83" t="s">
        <v>333</v>
      </c>
      <c r="E1127" s="83" t="s">
        <v>324</v>
      </c>
      <c r="F1127" s="84" t="s">
        <v>334</v>
      </c>
      <c r="G1127" s="90" t="s">
        <v>325</v>
      </c>
      <c r="H1127" s="96">
        <f t="shared" si="35"/>
        <v>9</v>
      </c>
      <c r="I1127">
        <f t="shared" si="36"/>
        <v>4566045</v>
      </c>
    </row>
    <row r="1128" spans="1:9" x14ac:dyDescent="0.25">
      <c r="A1128" s="87">
        <v>45</v>
      </c>
      <c r="B1128" s="79">
        <v>45661</v>
      </c>
      <c r="C1128" s="80" t="s">
        <v>316</v>
      </c>
      <c r="D1128" s="80" t="s">
        <v>333</v>
      </c>
      <c r="E1128" s="80" t="s">
        <v>324</v>
      </c>
      <c r="F1128" s="81" t="s">
        <v>334</v>
      </c>
      <c r="G1128" s="88" t="s">
        <v>325</v>
      </c>
      <c r="H1128" s="96">
        <f t="shared" si="35"/>
        <v>9</v>
      </c>
      <c r="I1128">
        <f t="shared" si="36"/>
        <v>4566145</v>
      </c>
    </row>
    <row r="1129" spans="1:9" x14ac:dyDescent="0.25">
      <c r="A1129" s="89">
        <v>52</v>
      </c>
      <c r="B1129" s="82">
        <v>45613</v>
      </c>
      <c r="C1129" s="83" t="s">
        <v>310</v>
      </c>
      <c r="D1129" s="83" t="s">
        <v>333</v>
      </c>
      <c r="E1129" s="83" t="s">
        <v>317</v>
      </c>
      <c r="F1129" s="84" t="s">
        <v>334</v>
      </c>
      <c r="G1129" s="90" t="s">
        <v>318</v>
      </c>
      <c r="H1129" s="96">
        <f t="shared" si="35"/>
        <v>6</v>
      </c>
      <c r="I1129">
        <f t="shared" si="36"/>
        <v>4561352</v>
      </c>
    </row>
    <row r="1130" spans="1:9" x14ac:dyDescent="0.25">
      <c r="A1130" s="87">
        <v>52</v>
      </c>
      <c r="B1130" s="79">
        <v>45614</v>
      </c>
      <c r="C1130" s="80" t="s">
        <v>311</v>
      </c>
      <c r="D1130" s="80" t="s">
        <v>333</v>
      </c>
      <c r="E1130" s="80" t="s">
        <v>319</v>
      </c>
      <c r="F1130" s="81" t="s">
        <v>334</v>
      </c>
      <c r="G1130" s="88" t="s">
        <v>320</v>
      </c>
      <c r="H1130" s="96">
        <f t="shared" si="35"/>
        <v>11</v>
      </c>
      <c r="I1130">
        <f t="shared" si="36"/>
        <v>4561452</v>
      </c>
    </row>
    <row r="1131" spans="1:9" x14ac:dyDescent="0.25">
      <c r="A1131" s="89">
        <v>52</v>
      </c>
      <c r="B1131" s="82">
        <v>45615</v>
      </c>
      <c r="C1131" s="83" t="s">
        <v>312</v>
      </c>
      <c r="D1131" s="83" t="s">
        <v>333</v>
      </c>
      <c r="E1131" s="83" t="s">
        <v>319</v>
      </c>
      <c r="F1131" s="84" t="s">
        <v>334</v>
      </c>
      <c r="G1131" s="90" t="s">
        <v>320</v>
      </c>
      <c r="H1131" s="96">
        <f t="shared" si="35"/>
        <v>11</v>
      </c>
      <c r="I1131">
        <f t="shared" si="36"/>
        <v>4561552</v>
      </c>
    </row>
    <row r="1132" spans="1:9" x14ac:dyDescent="0.25">
      <c r="A1132" s="87">
        <v>52</v>
      </c>
      <c r="B1132" s="79">
        <v>45616</v>
      </c>
      <c r="C1132" s="80" t="s">
        <v>313</v>
      </c>
      <c r="D1132" s="80" t="s">
        <v>333</v>
      </c>
      <c r="E1132" s="80" t="s">
        <v>319</v>
      </c>
      <c r="F1132" s="81" t="s">
        <v>334</v>
      </c>
      <c r="G1132" s="88" t="s">
        <v>320</v>
      </c>
      <c r="H1132" s="96">
        <f t="shared" si="35"/>
        <v>11</v>
      </c>
      <c r="I1132">
        <f t="shared" si="36"/>
        <v>4561652</v>
      </c>
    </row>
    <row r="1133" spans="1:9" x14ac:dyDescent="0.25">
      <c r="A1133" s="89">
        <v>52</v>
      </c>
      <c r="B1133" s="82">
        <v>45617</v>
      </c>
      <c r="C1133" s="83" t="s">
        <v>314</v>
      </c>
      <c r="D1133" s="83" t="s">
        <v>333</v>
      </c>
      <c r="E1133" s="83" t="s">
        <v>319</v>
      </c>
      <c r="F1133" s="84" t="s">
        <v>334</v>
      </c>
      <c r="G1133" s="90" t="s">
        <v>320</v>
      </c>
      <c r="H1133" s="96">
        <f t="shared" si="35"/>
        <v>11</v>
      </c>
      <c r="I1133">
        <f t="shared" si="36"/>
        <v>4561752</v>
      </c>
    </row>
    <row r="1134" spans="1:9" x14ac:dyDescent="0.25">
      <c r="A1134" s="87">
        <v>52</v>
      </c>
      <c r="B1134" s="79">
        <v>45618</v>
      </c>
      <c r="C1134" s="80" t="s">
        <v>315</v>
      </c>
      <c r="D1134" s="80" t="s">
        <v>333</v>
      </c>
      <c r="E1134" s="80" t="s">
        <v>319</v>
      </c>
      <c r="F1134" s="81" t="s">
        <v>334</v>
      </c>
      <c r="G1134" s="88" t="s">
        <v>320</v>
      </c>
      <c r="H1134" s="96">
        <f t="shared" si="35"/>
        <v>11</v>
      </c>
      <c r="I1134">
        <f t="shared" si="36"/>
        <v>4561852</v>
      </c>
    </row>
    <row r="1135" spans="1:9" x14ac:dyDescent="0.25">
      <c r="A1135" s="89">
        <v>52</v>
      </c>
      <c r="B1135" s="82">
        <v>45619</v>
      </c>
      <c r="C1135" s="83" t="s">
        <v>316</v>
      </c>
      <c r="D1135" s="83" t="s">
        <v>333</v>
      </c>
      <c r="E1135" s="83" t="s">
        <v>319</v>
      </c>
      <c r="F1135" s="84" t="s">
        <v>334</v>
      </c>
      <c r="G1135" s="90" t="s">
        <v>320</v>
      </c>
      <c r="H1135" s="96">
        <f t="shared" si="35"/>
        <v>11</v>
      </c>
      <c r="I1135">
        <f t="shared" si="36"/>
        <v>4561952</v>
      </c>
    </row>
    <row r="1136" spans="1:9" x14ac:dyDescent="0.25">
      <c r="A1136" s="87">
        <v>52</v>
      </c>
      <c r="B1136" s="79">
        <v>45620</v>
      </c>
      <c r="C1136" s="80" t="s">
        <v>310</v>
      </c>
      <c r="D1136" s="80" t="s">
        <v>333</v>
      </c>
      <c r="E1136" s="80" t="s">
        <v>317</v>
      </c>
      <c r="F1136" s="81" t="s">
        <v>334</v>
      </c>
      <c r="G1136" s="88" t="s">
        <v>318</v>
      </c>
      <c r="H1136" s="96">
        <f t="shared" si="35"/>
        <v>6</v>
      </c>
      <c r="I1136">
        <f t="shared" si="36"/>
        <v>4562052</v>
      </c>
    </row>
    <row r="1137" spans="1:9" x14ac:dyDescent="0.25">
      <c r="A1137" s="89">
        <v>52</v>
      </c>
      <c r="B1137" s="82">
        <v>45621</v>
      </c>
      <c r="C1137" s="83" t="s">
        <v>311</v>
      </c>
      <c r="D1137" s="83" t="s">
        <v>333</v>
      </c>
      <c r="E1137" s="83" t="s">
        <v>319</v>
      </c>
      <c r="F1137" s="84" t="s">
        <v>334</v>
      </c>
      <c r="G1137" s="90" t="s">
        <v>320</v>
      </c>
      <c r="H1137" s="96">
        <f t="shared" si="35"/>
        <v>11</v>
      </c>
      <c r="I1137">
        <f t="shared" si="36"/>
        <v>4562152</v>
      </c>
    </row>
    <row r="1138" spans="1:9" x14ac:dyDescent="0.25">
      <c r="A1138" s="87">
        <v>52</v>
      </c>
      <c r="B1138" s="79">
        <v>45622</v>
      </c>
      <c r="C1138" s="80" t="s">
        <v>312</v>
      </c>
      <c r="D1138" s="80" t="s">
        <v>333</v>
      </c>
      <c r="E1138" s="80" t="s">
        <v>319</v>
      </c>
      <c r="F1138" s="81" t="s">
        <v>334</v>
      </c>
      <c r="G1138" s="88" t="s">
        <v>320</v>
      </c>
      <c r="H1138" s="96">
        <f t="shared" si="35"/>
        <v>11</v>
      </c>
      <c r="I1138">
        <f t="shared" si="36"/>
        <v>4562252</v>
      </c>
    </row>
    <row r="1139" spans="1:9" x14ac:dyDescent="0.25">
      <c r="A1139" s="89">
        <v>52</v>
      </c>
      <c r="B1139" s="82">
        <v>45623</v>
      </c>
      <c r="C1139" s="83" t="s">
        <v>313</v>
      </c>
      <c r="D1139" s="83" t="s">
        <v>333</v>
      </c>
      <c r="E1139" s="83" t="s">
        <v>319</v>
      </c>
      <c r="F1139" s="84" t="s">
        <v>334</v>
      </c>
      <c r="G1139" s="90" t="s">
        <v>320</v>
      </c>
      <c r="H1139" s="96">
        <f t="shared" si="35"/>
        <v>11</v>
      </c>
      <c r="I1139">
        <f t="shared" si="36"/>
        <v>4562352</v>
      </c>
    </row>
    <row r="1140" spans="1:9" x14ac:dyDescent="0.25">
      <c r="A1140" s="87">
        <v>52</v>
      </c>
      <c r="B1140" s="79">
        <v>45624</v>
      </c>
      <c r="C1140" s="80" t="s">
        <v>314</v>
      </c>
      <c r="D1140" s="80" t="s">
        <v>333</v>
      </c>
      <c r="E1140" s="80" t="s">
        <v>321</v>
      </c>
      <c r="F1140" s="81" t="s">
        <v>334</v>
      </c>
      <c r="G1140" s="88" t="s">
        <v>321</v>
      </c>
      <c r="H1140" s="96" t="str">
        <f t="shared" si="35"/>
        <v/>
      </c>
      <c r="I1140">
        <f t="shared" si="36"/>
        <v>4562452</v>
      </c>
    </row>
    <row r="1141" spans="1:9" x14ac:dyDescent="0.25">
      <c r="A1141" s="89">
        <v>52</v>
      </c>
      <c r="B1141" s="82">
        <v>45625</v>
      </c>
      <c r="C1141" s="83" t="s">
        <v>315</v>
      </c>
      <c r="D1141" s="83" t="s">
        <v>333</v>
      </c>
      <c r="E1141" s="83" t="s">
        <v>322</v>
      </c>
      <c r="F1141" s="84" t="s">
        <v>334</v>
      </c>
      <c r="G1141" s="90" t="s">
        <v>320</v>
      </c>
      <c r="H1141" s="96">
        <f t="shared" si="35"/>
        <v>13</v>
      </c>
      <c r="I1141">
        <f t="shared" si="36"/>
        <v>4562552</v>
      </c>
    </row>
    <row r="1142" spans="1:9" x14ac:dyDescent="0.25">
      <c r="A1142" s="87">
        <v>52</v>
      </c>
      <c r="B1142" s="79">
        <v>45626</v>
      </c>
      <c r="C1142" s="80" t="s">
        <v>316</v>
      </c>
      <c r="D1142" s="80" t="s">
        <v>333</v>
      </c>
      <c r="E1142" s="80" t="s">
        <v>319</v>
      </c>
      <c r="F1142" s="81" t="s">
        <v>334</v>
      </c>
      <c r="G1142" s="88" t="s">
        <v>320</v>
      </c>
      <c r="H1142" s="96">
        <f t="shared" si="35"/>
        <v>11</v>
      </c>
      <c r="I1142">
        <f t="shared" si="36"/>
        <v>4562652</v>
      </c>
    </row>
    <row r="1143" spans="1:9" x14ac:dyDescent="0.25">
      <c r="A1143" s="89">
        <v>52</v>
      </c>
      <c r="B1143" s="82">
        <v>45627</v>
      </c>
      <c r="C1143" s="83" t="s">
        <v>310</v>
      </c>
      <c r="D1143" s="83" t="s">
        <v>333</v>
      </c>
      <c r="E1143" s="83" t="s">
        <v>317</v>
      </c>
      <c r="F1143" s="84" t="s">
        <v>334</v>
      </c>
      <c r="G1143" s="90" t="s">
        <v>318</v>
      </c>
      <c r="H1143" s="96">
        <f t="shared" si="35"/>
        <v>6</v>
      </c>
      <c r="I1143">
        <f t="shared" si="36"/>
        <v>4562752</v>
      </c>
    </row>
    <row r="1144" spans="1:9" x14ac:dyDescent="0.25">
      <c r="A1144" s="87">
        <v>52</v>
      </c>
      <c r="B1144" s="79">
        <v>45628</v>
      </c>
      <c r="C1144" s="80" t="s">
        <v>311</v>
      </c>
      <c r="D1144" s="80" t="s">
        <v>333</v>
      </c>
      <c r="E1144" s="80" t="s">
        <v>319</v>
      </c>
      <c r="F1144" s="81" t="s">
        <v>334</v>
      </c>
      <c r="G1144" s="88" t="s">
        <v>320</v>
      </c>
      <c r="H1144" s="96">
        <f t="shared" si="35"/>
        <v>11</v>
      </c>
      <c r="I1144">
        <f t="shared" si="36"/>
        <v>4562852</v>
      </c>
    </row>
    <row r="1145" spans="1:9" x14ac:dyDescent="0.25">
      <c r="A1145" s="89">
        <v>52</v>
      </c>
      <c r="B1145" s="82">
        <v>45629</v>
      </c>
      <c r="C1145" s="83" t="s">
        <v>312</v>
      </c>
      <c r="D1145" s="83" t="s">
        <v>333</v>
      </c>
      <c r="E1145" s="83" t="s">
        <v>319</v>
      </c>
      <c r="F1145" s="84" t="s">
        <v>334</v>
      </c>
      <c r="G1145" s="90" t="s">
        <v>320</v>
      </c>
      <c r="H1145" s="96">
        <f t="shared" si="35"/>
        <v>11</v>
      </c>
      <c r="I1145">
        <f t="shared" si="36"/>
        <v>4562952</v>
      </c>
    </row>
    <row r="1146" spans="1:9" x14ac:dyDescent="0.25">
      <c r="A1146" s="87">
        <v>52</v>
      </c>
      <c r="B1146" s="79">
        <v>45630</v>
      </c>
      <c r="C1146" s="80" t="s">
        <v>313</v>
      </c>
      <c r="D1146" s="80" t="s">
        <v>333</v>
      </c>
      <c r="E1146" s="80" t="s">
        <v>319</v>
      </c>
      <c r="F1146" s="81" t="s">
        <v>334</v>
      </c>
      <c r="G1146" s="88" t="s">
        <v>320</v>
      </c>
      <c r="H1146" s="96">
        <f t="shared" si="35"/>
        <v>11</v>
      </c>
      <c r="I1146">
        <f t="shared" si="36"/>
        <v>4563052</v>
      </c>
    </row>
    <row r="1147" spans="1:9" x14ac:dyDescent="0.25">
      <c r="A1147" s="89">
        <v>52</v>
      </c>
      <c r="B1147" s="82">
        <v>45631</v>
      </c>
      <c r="C1147" s="83" t="s">
        <v>314</v>
      </c>
      <c r="D1147" s="83" t="s">
        <v>333</v>
      </c>
      <c r="E1147" s="83" t="s">
        <v>319</v>
      </c>
      <c r="F1147" s="84" t="s">
        <v>334</v>
      </c>
      <c r="G1147" s="90" t="s">
        <v>320</v>
      </c>
      <c r="H1147" s="96">
        <f t="shared" si="35"/>
        <v>11</v>
      </c>
      <c r="I1147">
        <f t="shared" si="36"/>
        <v>4563152</v>
      </c>
    </row>
    <row r="1148" spans="1:9" x14ac:dyDescent="0.25">
      <c r="A1148" s="87">
        <v>52</v>
      </c>
      <c r="B1148" s="79">
        <v>45632</v>
      </c>
      <c r="C1148" s="80" t="s">
        <v>315</v>
      </c>
      <c r="D1148" s="80" t="s">
        <v>333</v>
      </c>
      <c r="E1148" s="80" t="s">
        <v>319</v>
      </c>
      <c r="F1148" s="81" t="s">
        <v>334</v>
      </c>
      <c r="G1148" s="88" t="s">
        <v>320</v>
      </c>
      <c r="H1148" s="96">
        <f t="shared" si="35"/>
        <v>11</v>
      </c>
      <c r="I1148">
        <f t="shared" si="36"/>
        <v>4563252</v>
      </c>
    </row>
    <row r="1149" spans="1:9" x14ac:dyDescent="0.25">
      <c r="A1149" s="89">
        <v>52</v>
      </c>
      <c r="B1149" s="82">
        <v>45633</v>
      </c>
      <c r="C1149" s="83" t="s">
        <v>316</v>
      </c>
      <c r="D1149" s="83" t="s">
        <v>333</v>
      </c>
      <c r="E1149" s="83" t="s">
        <v>319</v>
      </c>
      <c r="F1149" s="84" t="s">
        <v>334</v>
      </c>
      <c r="G1149" s="90" t="s">
        <v>320</v>
      </c>
      <c r="H1149" s="96">
        <f t="shared" si="35"/>
        <v>11</v>
      </c>
      <c r="I1149">
        <f t="shared" si="36"/>
        <v>4563352</v>
      </c>
    </row>
    <row r="1150" spans="1:9" x14ac:dyDescent="0.25">
      <c r="A1150" s="87">
        <v>52</v>
      </c>
      <c r="B1150" s="79">
        <v>45634</v>
      </c>
      <c r="C1150" s="80" t="s">
        <v>310</v>
      </c>
      <c r="D1150" s="80" t="s">
        <v>333</v>
      </c>
      <c r="E1150" s="80" t="s">
        <v>317</v>
      </c>
      <c r="F1150" s="81" t="s">
        <v>334</v>
      </c>
      <c r="G1150" s="88" t="s">
        <v>318</v>
      </c>
      <c r="H1150" s="96">
        <f t="shared" si="35"/>
        <v>6</v>
      </c>
      <c r="I1150">
        <f t="shared" si="36"/>
        <v>4563452</v>
      </c>
    </row>
    <row r="1151" spans="1:9" x14ac:dyDescent="0.25">
      <c r="A1151" s="89">
        <v>52</v>
      </c>
      <c r="B1151" s="82">
        <v>45635</v>
      </c>
      <c r="C1151" s="83" t="s">
        <v>311</v>
      </c>
      <c r="D1151" s="83" t="s">
        <v>333</v>
      </c>
      <c r="E1151" s="83" t="s">
        <v>319</v>
      </c>
      <c r="F1151" s="84" t="s">
        <v>334</v>
      </c>
      <c r="G1151" s="90" t="s">
        <v>320</v>
      </c>
      <c r="H1151" s="96">
        <f t="shared" si="35"/>
        <v>11</v>
      </c>
      <c r="I1151">
        <f t="shared" si="36"/>
        <v>4563552</v>
      </c>
    </row>
    <row r="1152" spans="1:9" x14ac:dyDescent="0.25">
      <c r="A1152" s="87">
        <v>52</v>
      </c>
      <c r="B1152" s="79">
        <v>45636</v>
      </c>
      <c r="C1152" s="80" t="s">
        <v>312</v>
      </c>
      <c r="D1152" s="80" t="s">
        <v>333</v>
      </c>
      <c r="E1152" s="80" t="s">
        <v>319</v>
      </c>
      <c r="F1152" s="81" t="s">
        <v>334</v>
      </c>
      <c r="G1152" s="88" t="s">
        <v>320</v>
      </c>
      <c r="H1152" s="96">
        <f t="shared" si="35"/>
        <v>11</v>
      </c>
      <c r="I1152">
        <f t="shared" si="36"/>
        <v>4563652</v>
      </c>
    </row>
    <row r="1153" spans="1:9" x14ac:dyDescent="0.25">
      <c r="A1153" s="89">
        <v>52</v>
      </c>
      <c r="B1153" s="82">
        <v>45637</v>
      </c>
      <c r="C1153" s="83" t="s">
        <v>313</v>
      </c>
      <c r="D1153" s="83" t="s">
        <v>333</v>
      </c>
      <c r="E1153" s="83" t="s">
        <v>319</v>
      </c>
      <c r="F1153" s="84" t="s">
        <v>334</v>
      </c>
      <c r="G1153" s="90" t="s">
        <v>320</v>
      </c>
      <c r="H1153" s="96">
        <f t="shared" si="35"/>
        <v>11</v>
      </c>
      <c r="I1153">
        <f t="shared" si="36"/>
        <v>4563752</v>
      </c>
    </row>
    <row r="1154" spans="1:9" x14ac:dyDescent="0.25">
      <c r="A1154" s="87">
        <v>52</v>
      </c>
      <c r="B1154" s="79">
        <v>45638</v>
      </c>
      <c r="C1154" s="80" t="s">
        <v>314</v>
      </c>
      <c r="D1154" s="80" t="s">
        <v>333</v>
      </c>
      <c r="E1154" s="80" t="s">
        <v>319</v>
      </c>
      <c r="F1154" s="81" t="s">
        <v>334</v>
      </c>
      <c r="G1154" s="88" t="s">
        <v>320</v>
      </c>
      <c r="H1154" s="96">
        <f t="shared" si="35"/>
        <v>11</v>
      </c>
      <c r="I1154">
        <f t="shared" si="36"/>
        <v>4563852</v>
      </c>
    </row>
    <row r="1155" spans="1:9" x14ac:dyDescent="0.25">
      <c r="A1155" s="89">
        <v>52</v>
      </c>
      <c r="B1155" s="82">
        <v>45639</v>
      </c>
      <c r="C1155" s="83" t="s">
        <v>315</v>
      </c>
      <c r="D1155" s="83" t="s">
        <v>333</v>
      </c>
      <c r="E1155" s="83" t="s">
        <v>323</v>
      </c>
      <c r="F1155" s="84" t="s">
        <v>334</v>
      </c>
      <c r="G1155" s="90" t="s">
        <v>320</v>
      </c>
      <c r="H1155" s="96">
        <f t="shared" ref="H1155:H1218" si="37">IF(ISERROR(INT((G1155-E1155)*24)),"",(INT((G1155-E1155)*24)))</f>
        <v>12</v>
      </c>
      <c r="I1155">
        <f t="shared" ref="I1155:I1218" si="38">VALUE(CONCATENATE(B1155,A1155))</f>
        <v>4563952</v>
      </c>
    </row>
    <row r="1156" spans="1:9" x14ac:dyDescent="0.25">
      <c r="A1156" s="87">
        <v>52</v>
      </c>
      <c r="B1156" s="79">
        <v>45640</v>
      </c>
      <c r="C1156" s="80" t="s">
        <v>316</v>
      </c>
      <c r="D1156" s="80" t="s">
        <v>333</v>
      </c>
      <c r="E1156" s="80" t="s">
        <v>323</v>
      </c>
      <c r="F1156" s="81" t="s">
        <v>334</v>
      </c>
      <c r="G1156" s="88" t="s">
        <v>320</v>
      </c>
      <c r="H1156" s="96">
        <f t="shared" si="37"/>
        <v>12</v>
      </c>
      <c r="I1156">
        <f t="shared" si="38"/>
        <v>4564052</v>
      </c>
    </row>
    <row r="1157" spans="1:9" x14ac:dyDescent="0.25">
      <c r="A1157" s="89">
        <v>52</v>
      </c>
      <c r="B1157" s="82">
        <v>45641</v>
      </c>
      <c r="C1157" s="83" t="s">
        <v>310</v>
      </c>
      <c r="D1157" s="83" t="s">
        <v>333</v>
      </c>
      <c r="E1157" s="83" t="s">
        <v>324</v>
      </c>
      <c r="F1157" s="84" t="s">
        <v>334</v>
      </c>
      <c r="G1157" s="90" t="s">
        <v>318</v>
      </c>
      <c r="H1157" s="96">
        <f t="shared" si="37"/>
        <v>7</v>
      </c>
      <c r="I1157">
        <f t="shared" si="38"/>
        <v>4564152</v>
      </c>
    </row>
    <row r="1158" spans="1:9" x14ac:dyDescent="0.25">
      <c r="A1158" s="87">
        <v>52</v>
      </c>
      <c r="B1158" s="79">
        <v>45642</v>
      </c>
      <c r="C1158" s="80" t="s">
        <v>311</v>
      </c>
      <c r="D1158" s="80" t="s">
        <v>333</v>
      </c>
      <c r="E1158" s="80" t="s">
        <v>323</v>
      </c>
      <c r="F1158" s="81" t="s">
        <v>334</v>
      </c>
      <c r="G1158" s="88" t="s">
        <v>320</v>
      </c>
      <c r="H1158" s="96">
        <f t="shared" si="37"/>
        <v>12</v>
      </c>
      <c r="I1158">
        <f t="shared" si="38"/>
        <v>4564252</v>
      </c>
    </row>
    <row r="1159" spans="1:9" x14ac:dyDescent="0.25">
      <c r="A1159" s="89">
        <v>52</v>
      </c>
      <c r="B1159" s="82">
        <v>45643</v>
      </c>
      <c r="C1159" s="83" t="s">
        <v>312</v>
      </c>
      <c r="D1159" s="83" t="s">
        <v>333</v>
      </c>
      <c r="E1159" s="83" t="s">
        <v>323</v>
      </c>
      <c r="F1159" s="84" t="s">
        <v>334</v>
      </c>
      <c r="G1159" s="90" t="s">
        <v>320</v>
      </c>
      <c r="H1159" s="96">
        <f t="shared" si="37"/>
        <v>12</v>
      </c>
      <c r="I1159">
        <f t="shared" si="38"/>
        <v>4564352</v>
      </c>
    </row>
    <row r="1160" spans="1:9" x14ac:dyDescent="0.25">
      <c r="A1160" s="87">
        <v>52</v>
      </c>
      <c r="B1160" s="79">
        <v>45644</v>
      </c>
      <c r="C1160" s="80" t="s">
        <v>313</v>
      </c>
      <c r="D1160" s="80" t="s">
        <v>333</v>
      </c>
      <c r="E1160" s="80" t="s">
        <v>323</v>
      </c>
      <c r="F1160" s="81" t="s">
        <v>334</v>
      </c>
      <c r="G1160" s="88" t="s">
        <v>320</v>
      </c>
      <c r="H1160" s="96">
        <f t="shared" si="37"/>
        <v>12</v>
      </c>
      <c r="I1160">
        <f t="shared" si="38"/>
        <v>4564452</v>
      </c>
    </row>
    <row r="1161" spans="1:9" x14ac:dyDescent="0.25">
      <c r="A1161" s="89">
        <v>52</v>
      </c>
      <c r="B1161" s="82">
        <v>45645</v>
      </c>
      <c r="C1161" s="83" t="s">
        <v>314</v>
      </c>
      <c r="D1161" s="83" t="s">
        <v>333</v>
      </c>
      <c r="E1161" s="83" t="s">
        <v>323</v>
      </c>
      <c r="F1161" s="84" t="s">
        <v>334</v>
      </c>
      <c r="G1161" s="90" t="s">
        <v>320</v>
      </c>
      <c r="H1161" s="96">
        <f t="shared" si="37"/>
        <v>12</v>
      </c>
      <c r="I1161">
        <f t="shared" si="38"/>
        <v>4564552</v>
      </c>
    </row>
    <row r="1162" spans="1:9" x14ac:dyDescent="0.25">
      <c r="A1162" s="87">
        <v>52</v>
      </c>
      <c r="B1162" s="79">
        <v>45646</v>
      </c>
      <c r="C1162" s="80" t="s">
        <v>315</v>
      </c>
      <c r="D1162" s="80" t="s">
        <v>333</v>
      </c>
      <c r="E1162" s="80" t="s">
        <v>323</v>
      </c>
      <c r="F1162" s="81" t="s">
        <v>334</v>
      </c>
      <c r="G1162" s="88" t="s">
        <v>320</v>
      </c>
      <c r="H1162" s="96">
        <f t="shared" si="37"/>
        <v>12</v>
      </c>
      <c r="I1162">
        <f t="shared" si="38"/>
        <v>4564652</v>
      </c>
    </row>
    <row r="1163" spans="1:9" x14ac:dyDescent="0.25">
      <c r="A1163" s="89">
        <v>52</v>
      </c>
      <c r="B1163" s="82">
        <v>45647</v>
      </c>
      <c r="C1163" s="83" t="s">
        <v>316</v>
      </c>
      <c r="D1163" s="83" t="s">
        <v>333</v>
      </c>
      <c r="E1163" s="83" t="s">
        <v>323</v>
      </c>
      <c r="F1163" s="84" t="s">
        <v>334</v>
      </c>
      <c r="G1163" s="90" t="s">
        <v>320</v>
      </c>
      <c r="H1163" s="96">
        <f t="shared" si="37"/>
        <v>12</v>
      </c>
      <c r="I1163">
        <f t="shared" si="38"/>
        <v>4564752</v>
      </c>
    </row>
    <row r="1164" spans="1:9" x14ac:dyDescent="0.25">
      <c r="A1164" s="87">
        <v>52</v>
      </c>
      <c r="B1164" s="79">
        <v>45648</v>
      </c>
      <c r="C1164" s="80" t="s">
        <v>310</v>
      </c>
      <c r="D1164" s="80" t="s">
        <v>333</v>
      </c>
      <c r="E1164" s="80" t="s">
        <v>324</v>
      </c>
      <c r="F1164" s="81" t="s">
        <v>334</v>
      </c>
      <c r="G1164" s="88" t="s">
        <v>318</v>
      </c>
      <c r="H1164" s="96">
        <f t="shared" si="37"/>
        <v>7</v>
      </c>
      <c r="I1164">
        <f t="shared" si="38"/>
        <v>4564852</v>
      </c>
    </row>
    <row r="1165" spans="1:9" x14ac:dyDescent="0.25">
      <c r="A1165" s="89">
        <v>52</v>
      </c>
      <c r="B1165" s="82">
        <v>45649</v>
      </c>
      <c r="C1165" s="83" t="s">
        <v>311</v>
      </c>
      <c r="D1165" s="83" t="s">
        <v>333</v>
      </c>
      <c r="E1165" s="83" t="s">
        <v>323</v>
      </c>
      <c r="F1165" s="84" t="s">
        <v>334</v>
      </c>
      <c r="G1165" s="90" t="s">
        <v>320</v>
      </c>
      <c r="H1165" s="96">
        <f t="shared" si="37"/>
        <v>12</v>
      </c>
      <c r="I1165">
        <f t="shared" si="38"/>
        <v>4564952</v>
      </c>
    </row>
    <row r="1166" spans="1:9" x14ac:dyDescent="0.25">
      <c r="A1166" s="87">
        <v>52</v>
      </c>
      <c r="B1166" s="79">
        <v>45650</v>
      </c>
      <c r="C1166" s="80" t="s">
        <v>312</v>
      </c>
      <c r="D1166" s="80" t="s">
        <v>333</v>
      </c>
      <c r="E1166" s="80" t="s">
        <v>323</v>
      </c>
      <c r="F1166" s="81" t="s">
        <v>334</v>
      </c>
      <c r="G1166" s="88" t="s">
        <v>318</v>
      </c>
      <c r="H1166" s="96">
        <f t="shared" si="37"/>
        <v>9</v>
      </c>
      <c r="I1166">
        <f t="shared" si="38"/>
        <v>4565052</v>
      </c>
    </row>
    <row r="1167" spans="1:9" x14ac:dyDescent="0.25">
      <c r="A1167" s="89">
        <v>52</v>
      </c>
      <c r="B1167" s="82">
        <v>45651</v>
      </c>
      <c r="C1167" s="83" t="s">
        <v>313</v>
      </c>
      <c r="D1167" s="83" t="s">
        <v>333</v>
      </c>
      <c r="E1167" s="83" t="s">
        <v>321</v>
      </c>
      <c r="F1167" s="84" t="s">
        <v>334</v>
      </c>
      <c r="G1167" s="90" t="s">
        <v>321</v>
      </c>
      <c r="H1167" s="96" t="str">
        <f t="shared" si="37"/>
        <v/>
      </c>
      <c r="I1167">
        <f t="shared" si="38"/>
        <v>4565152</v>
      </c>
    </row>
    <row r="1168" spans="1:9" x14ac:dyDescent="0.25">
      <c r="A1168" s="87">
        <v>52</v>
      </c>
      <c r="B1168" s="79">
        <v>45652</v>
      </c>
      <c r="C1168" s="80" t="s">
        <v>314</v>
      </c>
      <c r="D1168" s="80" t="s">
        <v>333</v>
      </c>
      <c r="E1168" s="80" t="s">
        <v>323</v>
      </c>
      <c r="F1168" s="81" t="s">
        <v>334</v>
      </c>
      <c r="G1168" s="88" t="s">
        <v>320</v>
      </c>
      <c r="H1168" s="96">
        <f t="shared" si="37"/>
        <v>12</v>
      </c>
      <c r="I1168">
        <f t="shared" si="38"/>
        <v>4565252</v>
      </c>
    </row>
    <row r="1169" spans="1:9" x14ac:dyDescent="0.25">
      <c r="A1169" s="89">
        <v>52</v>
      </c>
      <c r="B1169" s="82">
        <v>45653</v>
      </c>
      <c r="C1169" s="83" t="s">
        <v>315</v>
      </c>
      <c r="D1169" s="83" t="s">
        <v>333</v>
      </c>
      <c r="E1169" s="83" t="s">
        <v>319</v>
      </c>
      <c r="F1169" s="84" t="s">
        <v>334</v>
      </c>
      <c r="G1169" s="90" t="s">
        <v>320</v>
      </c>
      <c r="H1169" s="96">
        <f t="shared" si="37"/>
        <v>11</v>
      </c>
      <c r="I1169">
        <f t="shared" si="38"/>
        <v>4565352</v>
      </c>
    </row>
    <row r="1170" spans="1:9" x14ac:dyDescent="0.25">
      <c r="A1170" s="87">
        <v>52</v>
      </c>
      <c r="B1170" s="79">
        <v>45654</v>
      </c>
      <c r="C1170" s="80" t="s">
        <v>316</v>
      </c>
      <c r="D1170" s="80" t="s">
        <v>333</v>
      </c>
      <c r="E1170" s="80" t="s">
        <v>319</v>
      </c>
      <c r="F1170" s="81" t="s">
        <v>334</v>
      </c>
      <c r="G1170" s="88" t="s">
        <v>320</v>
      </c>
      <c r="H1170" s="96">
        <f t="shared" si="37"/>
        <v>11</v>
      </c>
      <c r="I1170">
        <f t="shared" si="38"/>
        <v>4565452</v>
      </c>
    </row>
    <row r="1171" spans="1:9" x14ac:dyDescent="0.25">
      <c r="A1171" s="89">
        <v>52</v>
      </c>
      <c r="B1171" s="82">
        <v>45655</v>
      </c>
      <c r="C1171" s="83" t="s">
        <v>310</v>
      </c>
      <c r="D1171" s="83" t="s">
        <v>333</v>
      </c>
      <c r="E1171" s="83" t="s">
        <v>317</v>
      </c>
      <c r="F1171" s="84" t="s">
        <v>334</v>
      </c>
      <c r="G1171" s="90" t="s">
        <v>318</v>
      </c>
      <c r="H1171" s="96">
        <f t="shared" si="37"/>
        <v>6</v>
      </c>
      <c r="I1171">
        <f t="shared" si="38"/>
        <v>4565552</v>
      </c>
    </row>
    <row r="1172" spans="1:9" x14ac:dyDescent="0.25">
      <c r="A1172" s="87">
        <v>52</v>
      </c>
      <c r="B1172" s="79">
        <v>45656</v>
      </c>
      <c r="C1172" s="80" t="s">
        <v>311</v>
      </c>
      <c r="D1172" s="80" t="s">
        <v>333</v>
      </c>
      <c r="E1172" s="80" t="s">
        <v>319</v>
      </c>
      <c r="F1172" s="81" t="s">
        <v>334</v>
      </c>
      <c r="G1172" s="88" t="s">
        <v>320</v>
      </c>
      <c r="H1172" s="96">
        <f t="shared" si="37"/>
        <v>11</v>
      </c>
      <c r="I1172">
        <f t="shared" si="38"/>
        <v>4565652</v>
      </c>
    </row>
    <row r="1173" spans="1:9" x14ac:dyDescent="0.25">
      <c r="A1173" s="89">
        <v>52</v>
      </c>
      <c r="B1173" s="82">
        <v>45657</v>
      </c>
      <c r="C1173" s="83" t="s">
        <v>312</v>
      </c>
      <c r="D1173" s="83" t="s">
        <v>333</v>
      </c>
      <c r="E1173" s="83" t="s">
        <v>319</v>
      </c>
      <c r="F1173" s="84" t="s">
        <v>334</v>
      </c>
      <c r="G1173" s="90" t="s">
        <v>318</v>
      </c>
      <c r="H1173" s="96">
        <f t="shared" si="37"/>
        <v>8</v>
      </c>
      <c r="I1173">
        <f t="shared" si="38"/>
        <v>4565752</v>
      </c>
    </row>
    <row r="1174" spans="1:9" x14ac:dyDescent="0.25">
      <c r="A1174" s="87">
        <v>52</v>
      </c>
      <c r="B1174" s="79">
        <v>45658</v>
      </c>
      <c r="C1174" s="80" t="s">
        <v>313</v>
      </c>
      <c r="D1174" s="80" t="s">
        <v>333</v>
      </c>
      <c r="E1174" s="80" t="s">
        <v>319</v>
      </c>
      <c r="F1174" s="81" t="s">
        <v>334</v>
      </c>
      <c r="G1174" s="88" t="s">
        <v>318</v>
      </c>
      <c r="H1174" s="96">
        <f t="shared" si="37"/>
        <v>8</v>
      </c>
      <c r="I1174">
        <f t="shared" si="38"/>
        <v>4565852</v>
      </c>
    </row>
    <row r="1175" spans="1:9" x14ac:dyDescent="0.25">
      <c r="A1175" s="89">
        <v>52</v>
      </c>
      <c r="B1175" s="82">
        <v>45659</v>
      </c>
      <c r="C1175" s="83" t="s">
        <v>314</v>
      </c>
      <c r="D1175" s="83" t="s">
        <v>333</v>
      </c>
      <c r="E1175" s="83" t="s">
        <v>319</v>
      </c>
      <c r="F1175" s="84" t="s">
        <v>334</v>
      </c>
      <c r="G1175" s="90" t="s">
        <v>320</v>
      </c>
      <c r="H1175" s="96">
        <f t="shared" si="37"/>
        <v>11</v>
      </c>
      <c r="I1175">
        <f t="shared" si="38"/>
        <v>4565952</v>
      </c>
    </row>
    <row r="1176" spans="1:9" x14ac:dyDescent="0.25">
      <c r="A1176" s="87">
        <v>52</v>
      </c>
      <c r="B1176" s="79">
        <v>45660</v>
      </c>
      <c r="C1176" s="80" t="s">
        <v>315</v>
      </c>
      <c r="D1176" s="80" t="s">
        <v>333</v>
      </c>
      <c r="E1176" s="80" t="s">
        <v>319</v>
      </c>
      <c r="F1176" s="81" t="s">
        <v>334</v>
      </c>
      <c r="G1176" s="88" t="s">
        <v>320</v>
      </c>
      <c r="H1176" s="96">
        <f t="shared" si="37"/>
        <v>11</v>
      </c>
      <c r="I1176">
        <f t="shared" si="38"/>
        <v>4566052</v>
      </c>
    </row>
    <row r="1177" spans="1:9" x14ac:dyDescent="0.25">
      <c r="A1177" s="89">
        <v>52</v>
      </c>
      <c r="B1177" s="82">
        <v>45661</v>
      </c>
      <c r="C1177" s="83" t="s">
        <v>316</v>
      </c>
      <c r="D1177" s="83" t="s">
        <v>333</v>
      </c>
      <c r="E1177" s="83" t="s">
        <v>319</v>
      </c>
      <c r="F1177" s="84" t="s">
        <v>334</v>
      </c>
      <c r="G1177" s="90" t="s">
        <v>320</v>
      </c>
      <c r="H1177" s="96">
        <f t="shared" si="37"/>
        <v>11</v>
      </c>
      <c r="I1177">
        <f t="shared" si="38"/>
        <v>4566152</v>
      </c>
    </row>
    <row r="1178" spans="1:9" x14ac:dyDescent="0.25">
      <c r="A1178" s="87">
        <v>53</v>
      </c>
      <c r="B1178" s="79">
        <v>45613</v>
      </c>
      <c r="C1178" s="80" t="s">
        <v>310</v>
      </c>
      <c r="D1178" s="80" t="s">
        <v>333</v>
      </c>
      <c r="E1178" s="80" t="s">
        <v>317</v>
      </c>
      <c r="F1178" s="81" t="s">
        <v>334</v>
      </c>
      <c r="G1178" s="88" t="s">
        <v>318</v>
      </c>
      <c r="H1178" s="96">
        <f t="shared" si="37"/>
        <v>6</v>
      </c>
      <c r="I1178">
        <f t="shared" si="38"/>
        <v>4561353</v>
      </c>
    </row>
    <row r="1179" spans="1:9" x14ac:dyDescent="0.25">
      <c r="A1179" s="89">
        <v>53</v>
      </c>
      <c r="B1179" s="82">
        <v>45614</v>
      </c>
      <c r="C1179" s="83" t="s">
        <v>311</v>
      </c>
      <c r="D1179" s="83" t="s">
        <v>333</v>
      </c>
      <c r="E1179" s="83" t="s">
        <v>319</v>
      </c>
      <c r="F1179" s="84" t="s">
        <v>334</v>
      </c>
      <c r="G1179" s="90" t="s">
        <v>320</v>
      </c>
      <c r="H1179" s="96">
        <f t="shared" si="37"/>
        <v>11</v>
      </c>
      <c r="I1179">
        <f t="shared" si="38"/>
        <v>4561453</v>
      </c>
    </row>
    <row r="1180" spans="1:9" x14ac:dyDescent="0.25">
      <c r="A1180" s="87">
        <v>53</v>
      </c>
      <c r="B1180" s="79">
        <v>45615</v>
      </c>
      <c r="C1180" s="80" t="s">
        <v>312</v>
      </c>
      <c r="D1180" s="80" t="s">
        <v>333</v>
      </c>
      <c r="E1180" s="80" t="s">
        <v>319</v>
      </c>
      <c r="F1180" s="81" t="s">
        <v>334</v>
      </c>
      <c r="G1180" s="88" t="s">
        <v>320</v>
      </c>
      <c r="H1180" s="96">
        <f t="shared" si="37"/>
        <v>11</v>
      </c>
      <c r="I1180">
        <f t="shared" si="38"/>
        <v>4561553</v>
      </c>
    </row>
    <row r="1181" spans="1:9" x14ac:dyDescent="0.25">
      <c r="A1181" s="89">
        <v>53</v>
      </c>
      <c r="B1181" s="82">
        <v>45616</v>
      </c>
      <c r="C1181" s="83" t="s">
        <v>313</v>
      </c>
      <c r="D1181" s="83" t="s">
        <v>333</v>
      </c>
      <c r="E1181" s="83" t="s">
        <v>319</v>
      </c>
      <c r="F1181" s="84" t="s">
        <v>334</v>
      </c>
      <c r="G1181" s="90" t="s">
        <v>320</v>
      </c>
      <c r="H1181" s="96">
        <f t="shared" si="37"/>
        <v>11</v>
      </c>
      <c r="I1181">
        <f t="shared" si="38"/>
        <v>4561653</v>
      </c>
    </row>
    <row r="1182" spans="1:9" x14ac:dyDescent="0.25">
      <c r="A1182" s="87">
        <v>53</v>
      </c>
      <c r="B1182" s="79">
        <v>45617</v>
      </c>
      <c r="C1182" s="80" t="s">
        <v>314</v>
      </c>
      <c r="D1182" s="80" t="s">
        <v>333</v>
      </c>
      <c r="E1182" s="80" t="s">
        <v>319</v>
      </c>
      <c r="F1182" s="81" t="s">
        <v>334</v>
      </c>
      <c r="G1182" s="88" t="s">
        <v>320</v>
      </c>
      <c r="H1182" s="96">
        <f t="shared" si="37"/>
        <v>11</v>
      </c>
      <c r="I1182">
        <f t="shared" si="38"/>
        <v>4561753</v>
      </c>
    </row>
    <row r="1183" spans="1:9" x14ac:dyDescent="0.25">
      <c r="A1183" s="89">
        <v>53</v>
      </c>
      <c r="B1183" s="82">
        <v>45618</v>
      </c>
      <c r="C1183" s="83" t="s">
        <v>315</v>
      </c>
      <c r="D1183" s="83" t="s">
        <v>333</v>
      </c>
      <c r="E1183" s="83" t="s">
        <v>319</v>
      </c>
      <c r="F1183" s="84" t="s">
        <v>334</v>
      </c>
      <c r="G1183" s="90" t="s">
        <v>320</v>
      </c>
      <c r="H1183" s="96">
        <f t="shared" si="37"/>
        <v>11</v>
      </c>
      <c r="I1183">
        <f t="shared" si="38"/>
        <v>4561853</v>
      </c>
    </row>
    <row r="1184" spans="1:9" x14ac:dyDescent="0.25">
      <c r="A1184" s="87">
        <v>53</v>
      </c>
      <c r="B1184" s="79">
        <v>45619</v>
      </c>
      <c r="C1184" s="80" t="s">
        <v>316</v>
      </c>
      <c r="D1184" s="80" t="s">
        <v>333</v>
      </c>
      <c r="E1184" s="80" t="s">
        <v>319</v>
      </c>
      <c r="F1184" s="81" t="s">
        <v>334</v>
      </c>
      <c r="G1184" s="88" t="s">
        <v>320</v>
      </c>
      <c r="H1184" s="96">
        <f t="shared" si="37"/>
        <v>11</v>
      </c>
      <c r="I1184">
        <f t="shared" si="38"/>
        <v>4561953</v>
      </c>
    </row>
    <row r="1185" spans="1:9" x14ac:dyDescent="0.25">
      <c r="A1185" s="89">
        <v>53</v>
      </c>
      <c r="B1185" s="82">
        <v>45620</v>
      </c>
      <c r="C1185" s="83" t="s">
        <v>310</v>
      </c>
      <c r="D1185" s="83" t="s">
        <v>333</v>
      </c>
      <c r="E1185" s="83" t="s">
        <v>317</v>
      </c>
      <c r="F1185" s="84" t="s">
        <v>334</v>
      </c>
      <c r="G1185" s="90" t="s">
        <v>318</v>
      </c>
      <c r="H1185" s="96">
        <f t="shared" si="37"/>
        <v>6</v>
      </c>
      <c r="I1185">
        <f t="shared" si="38"/>
        <v>4562053</v>
      </c>
    </row>
    <row r="1186" spans="1:9" x14ac:dyDescent="0.25">
      <c r="A1186" s="87">
        <v>53</v>
      </c>
      <c r="B1186" s="79">
        <v>45621</v>
      </c>
      <c r="C1186" s="80" t="s">
        <v>311</v>
      </c>
      <c r="D1186" s="80" t="s">
        <v>333</v>
      </c>
      <c r="E1186" s="80" t="s">
        <v>319</v>
      </c>
      <c r="F1186" s="81" t="s">
        <v>334</v>
      </c>
      <c r="G1186" s="88" t="s">
        <v>320</v>
      </c>
      <c r="H1186" s="96">
        <f t="shared" si="37"/>
        <v>11</v>
      </c>
      <c r="I1186">
        <f t="shared" si="38"/>
        <v>4562153</v>
      </c>
    </row>
    <row r="1187" spans="1:9" x14ac:dyDescent="0.25">
      <c r="A1187" s="89">
        <v>53</v>
      </c>
      <c r="B1187" s="82">
        <v>45622</v>
      </c>
      <c r="C1187" s="83" t="s">
        <v>312</v>
      </c>
      <c r="D1187" s="83" t="s">
        <v>333</v>
      </c>
      <c r="E1187" s="83" t="s">
        <v>319</v>
      </c>
      <c r="F1187" s="84" t="s">
        <v>334</v>
      </c>
      <c r="G1187" s="90" t="s">
        <v>320</v>
      </c>
      <c r="H1187" s="96">
        <f t="shared" si="37"/>
        <v>11</v>
      </c>
      <c r="I1187">
        <f t="shared" si="38"/>
        <v>4562253</v>
      </c>
    </row>
    <row r="1188" spans="1:9" x14ac:dyDescent="0.25">
      <c r="A1188" s="87">
        <v>53</v>
      </c>
      <c r="B1188" s="79">
        <v>45623</v>
      </c>
      <c r="C1188" s="80" t="s">
        <v>313</v>
      </c>
      <c r="D1188" s="80" t="s">
        <v>333</v>
      </c>
      <c r="E1188" s="80" t="s">
        <v>319</v>
      </c>
      <c r="F1188" s="81" t="s">
        <v>334</v>
      </c>
      <c r="G1188" s="88" t="s">
        <v>320</v>
      </c>
      <c r="H1188" s="96">
        <f t="shared" si="37"/>
        <v>11</v>
      </c>
      <c r="I1188">
        <f t="shared" si="38"/>
        <v>4562353</v>
      </c>
    </row>
    <row r="1189" spans="1:9" x14ac:dyDescent="0.25">
      <c r="A1189" s="89">
        <v>53</v>
      </c>
      <c r="B1189" s="82">
        <v>45624</v>
      </c>
      <c r="C1189" s="83" t="s">
        <v>314</v>
      </c>
      <c r="D1189" s="83" t="s">
        <v>333</v>
      </c>
      <c r="E1189" s="83" t="s">
        <v>321</v>
      </c>
      <c r="F1189" s="84" t="s">
        <v>334</v>
      </c>
      <c r="G1189" s="90" t="s">
        <v>321</v>
      </c>
      <c r="H1189" s="96" t="str">
        <f t="shared" si="37"/>
        <v/>
      </c>
      <c r="I1189">
        <f t="shared" si="38"/>
        <v>4562453</v>
      </c>
    </row>
    <row r="1190" spans="1:9" x14ac:dyDescent="0.25">
      <c r="A1190" s="87">
        <v>53</v>
      </c>
      <c r="B1190" s="79">
        <v>45625</v>
      </c>
      <c r="C1190" s="80" t="s">
        <v>315</v>
      </c>
      <c r="D1190" s="80" t="s">
        <v>333</v>
      </c>
      <c r="E1190" s="80" t="s">
        <v>326</v>
      </c>
      <c r="F1190" s="81" t="s">
        <v>334</v>
      </c>
      <c r="G1190" s="88" t="s">
        <v>320</v>
      </c>
      <c r="H1190" s="96">
        <f t="shared" si="37"/>
        <v>14</v>
      </c>
      <c r="I1190">
        <f t="shared" si="38"/>
        <v>4562553</v>
      </c>
    </row>
    <row r="1191" spans="1:9" x14ac:dyDescent="0.25">
      <c r="A1191" s="89">
        <v>53</v>
      </c>
      <c r="B1191" s="82">
        <v>45626</v>
      </c>
      <c r="C1191" s="83" t="s">
        <v>316</v>
      </c>
      <c r="D1191" s="83" t="s">
        <v>333</v>
      </c>
      <c r="E1191" s="83" t="s">
        <v>319</v>
      </c>
      <c r="F1191" s="84" t="s">
        <v>334</v>
      </c>
      <c r="G1191" s="90" t="s">
        <v>320</v>
      </c>
      <c r="H1191" s="96">
        <f t="shared" si="37"/>
        <v>11</v>
      </c>
      <c r="I1191">
        <f t="shared" si="38"/>
        <v>4562653</v>
      </c>
    </row>
    <row r="1192" spans="1:9" x14ac:dyDescent="0.25">
      <c r="A1192" s="87">
        <v>53</v>
      </c>
      <c r="B1192" s="79">
        <v>45627</v>
      </c>
      <c r="C1192" s="80" t="s">
        <v>310</v>
      </c>
      <c r="D1192" s="80" t="s">
        <v>333</v>
      </c>
      <c r="E1192" s="80" t="s">
        <v>317</v>
      </c>
      <c r="F1192" s="81" t="s">
        <v>334</v>
      </c>
      <c r="G1192" s="88" t="s">
        <v>318</v>
      </c>
      <c r="H1192" s="96">
        <f t="shared" si="37"/>
        <v>6</v>
      </c>
      <c r="I1192">
        <f t="shared" si="38"/>
        <v>4562753</v>
      </c>
    </row>
    <row r="1193" spans="1:9" x14ac:dyDescent="0.25">
      <c r="A1193" s="89">
        <v>53</v>
      </c>
      <c r="B1193" s="82">
        <v>45628</v>
      </c>
      <c r="C1193" s="83" t="s">
        <v>311</v>
      </c>
      <c r="D1193" s="83" t="s">
        <v>333</v>
      </c>
      <c r="E1193" s="83" t="s">
        <v>319</v>
      </c>
      <c r="F1193" s="84" t="s">
        <v>334</v>
      </c>
      <c r="G1193" s="90" t="s">
        <v>320</v>
      </c>
      <c r="H1193" s="96">
        <f t="shared" si="37"/>
        <v>11</v>
      </c>
      <c r="I1193">
        <f t="shared" si="38"/>
        <v>4562853</v>
      </c>
    </row>
    <row r="1194" spans="1:9" x14ac:dyDescent="0.25">
      <c r="A1194" s="87">
        <v>53</v>
      </c>
      <c r="B1194" s="79">
        <v>45629</v>
      </c>
      <c r="C1194" s="80" t="s">
        <v>312</v>
      </c>
      <c r="D1194" s="80" t="s">
        <v>333</v>
      </c>
      <c r="E1194" s="80" t="s">
        <v>319</v>
      </c>
      <c r="F1194" s="81" t="s">
        <v>334</v>
      </c>
      <c r="G1194" s="88" t="s">
        <v>320</v>
      </c>
      <c r="H1194" s="96">
        <f t="shared" si="37"/>
        <v>11</v>
      </c>
      <c r="I1194">
        <f t="shared" si="38"/>
        <v>4562953</v>
      </c>
    </row>
    <row r="1195" spans="1:9" x14ac:dyDescent="0.25">
      <c r="A1195" s="89">
        <v>53</v>
      </c>
      <c r="B1195" s="82">
        <v>45630</v>
      </c>
      <c r="C1195" s="83" t="s">
        <v>313</v>
      </c>
      <c r="D1195" s="83" t="s">
        <v>333</v>
      </c>
      <c r="E1195" s="83" t="s">
        <v>319</v>
      </c>
      <c r="F1195" s="84" t="s">
        <v>334</v>
      </c>
      <c r="G1195" s="90" t="s">
        <v>320</v>
      </c>
      <c r="H1195" s="96">
        <f t="shared" si="37"/>
        <v>11</v>
      </c>
      <c r="I1195">
        <f t="shared" si="38"/>
        <v>4563053</v>
      </c>
    </row>
    <row r="1196" spans="1:9" x14ac:dyDescent="0.25">
      <c r="A1196" s="87">
        <v>53</v>
      </c>
      <c r="B1196" s="79">
        <v>45631</v>
      </c>
      <c r="C1196" s="80" t="s">
        <v>314</v>
      </c>
      <c r="D1196" s="80" t="s">
        <v>333</v>
      </c>
      <c r="E1196" s="80" t="s">
        <v>319</v>
      </c>
      <c r="F1196" s="81" t="s">
        <v>334</v>
      </c>
      <c r="G1196" s="88" t="s">
        <v>320</v>
      </c>
      <c r="H1196" s="96">
        <f t="shared" si="37"/>
        <v>11</v>
      </c>
      <c r="I1196">
        <f t="shared" si="38"/>
        <v>4563153</v>
      </c>
    </row>
    <row r="1197" spans="1:9" x14ac:dyDescent="0.25">
      <c r="A1197" s="89">
        <v>53</v>
      </c>
      <c r="B1197" s="82">
        <v>45632</v>
      </c>
      <c r="C1197" s="83" t="s">
        <v>315</v>
      </c>
      <c r="D1197" s="83" t="s">
        <v>333</v>
      </c>
      <c r="E1197" s="83" t="s">
        <v>319</v>
      </c>
      <c r="F1197" s="84" t="s">
        <v>334</v>
      </c>
      <c r="G1197" s="90" t="s">
        <v>320</v>
      </c>
      <c r="H1197" s="96">
        <f t="shared" si="37"/>
        <v>11</v>
      </c>
      <c r="I1197">
        <f t="shared" si="38"/>
        <v>4563253</v>
      </c>
    </row>
    <row r="1198" spans="1:9" x14ac:dyDescent="0.25">
      <c r="A1198" s="87">
        <v>53</v>
      </c>
      <c r="B1198" s="79">
        <v>45633</v>
      </c>
      <c r="C1198" s="80" t="s">
        <v>316</v>
      </c>
      <c r="D1198" s="80" t="s">
        <v>333</v>
      </c>
      <c r="E1198" s="80" t="s">
        <v>319</v>
      </c>
      <c r="F1198" s="81" t="s">
        <v>334</v>
      </c>
      <c r="G1198" s="88" t="s">
        <v>320</v>
      </c>
      <c r="H1198" s="96">
        <f t="shared" si="37"/>
        <v>11</v>
      </c>
      <c r="I1198">
        <f t="shared" si="38"/>
        <v>4563353</v>
      </c>
    </row>
    <row r="1199" spans="1:9" x14ac:dyDescent="0.25">
      <c r="A1199" s="89">
        <v>53</v>
      </c>
      <c r="B1199" s="82">
        <v>45634</v>
      </c>
      <c r="C1199" s="83" t="s">
        <v>310</v>
      </c>
      <c r="D1199" s="83" t="s">
        <v>333</v>
      </c>
      <c r="E1199" s="83" t="s">
        <v>317</v>
      </c>
      <c r="F1199" s="84" t="s">
        <v>334</v>
      </c>
      <c r="G1199" s="90" t="s">
        <v>318</v>
      </c>
      <c r="H1199" s="96">
        <f t="shared" si="37"/>
        <v>6</v>
      </c>
      <c r="I1199">
        <f t="shared" si="38"/>
        <v>4563453</v>
      </c>
    </row>
    <row r="1200" spans="1:9" x14ac:dyDescent="0.25">
      <c r="A1200" s="87">
        <v>53</v>
      </c>
      <c r="B1200" s="79">
        <v>45635</v>
      </c>
      <c r="C1200" s="80" t="s">
        <v>311</v>
      </c>
      <c r="D1200" s="80" t="s">
        <v>333</v>
      </c>
      <c r="E1200" s="80" t="s">
        <v>319</v>
      </c>
      <c r="F1200" s="81" t="s">
        <v>334</v>
      </c>
      <c r="G1200" s="88" t="s">
        <v>320</v>
      </c>
      <c r="H1200" s="96">
        <f t="shared" si="37"/>
        <v>11</v>
      </c>
      <c r="I1200">
        <f t="shared" si="38"/>
        <v>4563553</v>
      </c>
    </row>
    <row r="1201" spans="1:9" x14ac:dyDescent="0.25">
      <c r="A1201" s="89">
        <v>53</v>
      </c>
      <c r="B1201" s="82">
        <v>45636</v>
      </c>
      <c r="C1201" s="83" t="s">
        <v>312</v>
      </c>
      <c r="D1201" s="83" t="s">
        <v>333</v>
      </c>
      <c r="E1201" s="83" t="s">
        <v>319</v>
      </c>
      <c r="F1201" s="84" t="s">
        <v>334</v>
      </c>
      <c r="G1201" s="90" t="s">
        <v>320</v>
      </c>
      <c r="H1201" s="96">
        <f t="shared" si="37"/>
        <v>11</v>
      </c>
      <c r="I1201">
        <f t="shared" si="38"/>
        <v>4563653</v>
      </c>
    </row>
    <row r="1202" spans="1:9" x14ac:dyDescent="0.25">
      <c r="A1202" s="87">
        <v>53</v>
      </c>
      <c r="B1202" s="79">
        <v>45637</v>
      </c>
      <c r="C1202" s="80" t="s">
        <v>313</v>
      </c>
      <c r="D1202" s="80" t="s">
        <v>333</v>
      </c>
      <c r="E1202" s="80" t="s">
        <v>319</v>
      </c>
      <c r="F1202" s="81" t="s">
        <v>334</v>
      </c>
      <c r="G1202" s="88" t="s">
        <v>320</v>
      </c>
      <c r="H1202" s="96">
        <f t="shared" si="37"/>
        <v>11</v>
      </c>
      <c r="I1202">
        <f t="shared" si="38"/>
        <v>4563753</v>
      </c>
    </row>
    <row r="1203" spans="1:9" x14ac:dyDescent="0.25">
      <c r="A1203" s="89">
        <v>53</v>
      </c>
      <c r="B1203" s="82">
        <v>45638</v>
      </c>
      <c r="C1203" s="83" t="s">
        <v>314</v>
      </c>
      <c r="D1203" s="83" t="s">
        <v>333</v>
      </c>
      <c r="E1203" s="83" t="s">
        <v>319</v>
      </c>
      <c r="F1203" s="84" t="s">
        <v>334</v>
      </c>
      <c r="G1203" s="90" t="s">
        <v>320</v>
      </c>
      <c r="H1203" s="96">
        <f t="shared" si="37"/>
        <v>11</v>
      </c>
      <c r="I1203">
        <f t="shared" si="38"/>
        <v>4563853</v>
      </c>
    </row>
    <row r="1204" spans="1:9" x14ac:dyDescent="0.25">
      <c r="A1204" s="87">
        <v>53</v>
      </c>
      <c r="B1204" s="79">
        <v>45639</v>
      </c>
      <c r="C1204" s="80" t="s">
        <v>315</v>
      </c>
      <c r="D1204" s="80" t="s">
        <v>333</v>
      </c>
      <c r="E1204" s="80" t="s">
        <v>319</v>
      </c>
      <c r="F1204" s="81" t="s">
        <v>334</v>
      </c>
      <c r="G1204" s="88" t="s">
        <v>320</v>
      </c>
      <c r="H1204" s="96">
        <f t="shared" si="37"/>
        <v>11</v>
      </c>
      <c r="I1204">
        <f t="shared" si="38"/>
        <v>4563953</v>
      </c>
    </row>
    <row r="1205" spans="1:9" x14ac:dyDescent="0.25">
      <c r="A1205" s="89">
        <v>53</v>
      </c>
      <c r="B1205" s="82">
        <v>45640</v>
      </c>
      <c r="C1205" s="83" t="s">
        <v>316</v>
      </c>
      <c r="D1205" s="83" t="s">
        <v>333</v>
      </c>
      <c r="E1205" s="83" t="s">
        <v>319</v>
      </c>
      <c r="F1205" s="84" t="s">
        <v>334</v>
      </c>
      <c r="G1205" s="90" t="s">
        <v>320</v>
      </c>
      <c r="H1205" s="96">
        <f t="shared" si="37"/>
        <v>11</v>
      </c>
      <c r="I1205">
        <f t="shared" si="38"/>
        <v>4564053</v>
      </c>
    </row>
    <row r="1206" spans="1:9" x14ac:dyDescent="0.25">
      <c r="A1206" s="87">
        <v>53</v>
      </c>
      <c r="B1206" s="79">
        <v>45641</v>
      </c>
      <c r="C1206" s="80" t="s">
        <v>310</v>
      </c>
      <c r="D1206" s="80" t="s">
        <v>333</v>
      </c>
      <c r="E1206" s="80" t="s">
        <v>317</v>
      </c>
      <c r="F1206" s="81" t="s">
        <v>334</v>
      </c>
      <c r="G1206" s="88" t="s">
        <v>318</v>
      </c>
      <c r="H1206" s="96">
        <f t="shared" si="37"/>
        <v>6</v>
      </c>
      <c r="I1206">
        <f t="shared" si="38"/>
        <v>4564153</v>
      </c>
    </row>
    <row r="1207" spans="1:9" x14ac:dyDescent="0.25">
      <c r="A1207" s="89">
        <v>53</v>
      </c>
      <c r="B1207" s="82">
        <v>45642</v>
      </c>
      <c r="C1207" s="83" t="s">
        <v>311</v>
      </c>
      <c r="D1207" s="83" t="s">
        <v>333</v>
      </c>
      <c r="E1207" s="83" t="s">
        <v>319</v>
      </c>
      <c r="F1207" s="84" t="s">
        <v>334</v>
      </c>
      <c r="G1207" s="90" t="s">
        <v>320</v>
      </c>
      <c r="H1207" s="96">
        <f t="shared" si="37"/>
        <v>11</v>
      </c>
      <c r="I1207">
        <f t="shared" si="38"/>
        <v>4564253</v>
      </c>
    </row>
    <row r="1208" spans="1:9" x14ac:dyDescent="0.25">
      <c r="A1208" s="87">
        <v>53</v>
      </c>
      <c r="B1208" s="79">
        <v>45643</v>
      </c>
      <c r="C1208" s="80" t="s">
        <v>312</v>
      </c>
      <c r="D1208" s="80" t="s">
        <v>333</v>
      </c>
      <c r="E1208" s="80" t="s">
        <v>319</v>
      </c>
      <c r="F1208" s="81" t="s">
        <v>334</v>
      </c>
      <c r="G1208" s="88" t="s">
        <v>320</v>
      </c>
      <c r="H1208" s="96">
        <f t="shared" si="37"/>
        <v>11</v>
      </c>
      <c r="I1208">
        <f t="shared" si="38"/>
        <v>4564353</v>
      </c>
    </row>
    <row r="1209" spans="1:9" x14ac:dyDescent="0.25">
      <c r="A1209" s="89">
        <v>53</v>
      </c>
      <c r="B1209" s="82">
        <v>45644</v>
      </c>
      <c r="C1209" s="83" t="s">
        <v>313</v>
      </c>
      <c r="D1209" s="83" t="s">
        <v>333</v>
      </c>
      <c r="E1209" s="83" t="s">
        <v>319</v>
      </c>
      <c r="F1209" s="84" t="s">
        <v>334</v>
      </c>
      <c r="G1209" s="90" t="s">
        <v>320</v>
      </c>
      <c r="H1209" s="96">
        <f t="shared" si="37"/>
        <v>11</v>
      </c>
      <c r="I1209">
        <f t="shared" si="38"/>
        <v>4564453</v>
      </c>
    </row>
    <row r="1210" spans="1:9" x14ac:dyDescent="0.25">
      <c r="A1210" s="87">
        <v>53</v>
      </c>
      <c r="B1210" s="79">
        <v>45645</v>
      </c>
      <c r="C1210" s="80" t="s">
        <v>314</v>
      </c>
      <c r="D1210" s="80" t="s">
        <v>333</v>
      </c>
      <c r="E1210" s="80" t="s">
        <v>319</v>
      </c>
      <c r="F1210" s="81" t="s">
        <v>334</v>
      </c>
      <c r="G1210" s="88" t="s">
        <v>320</v>
      </c>
      <c r="H1210" s="96">
        <f t="shared" si="37"/>
        <v>11</v>
      </c>
      <c r="I1210">
        <f t="shared" si="38"/>
        <v>4564553</v>
      </c>
    </row>
    <row r="1211" spans="1:9" x14ac:dyDescent="0.25">
      <c r="A1211" s="89">
        <v>53</v>
      </c>
      <c r="B1211" s="82">
        <v>45646</v>
      </c>
      <c r="C1211" s="83" t="s">
        <v>315</v>
      </c>
      <c r="D1211" s="83" t="s">
        <v>333</v>
      </c>
      <c r="E1211" s="83" t="s">
        <v>319</v>
      </c>
      <c r="F1211" s="84" t="s">
        <v>334</v>
      </c>
      <c r="G1211" s="90" t="s">
        <v>320</v>
      </c>
      <c r="H1211" s="96">
        <f t="shared" si="37"/>
        <v>11</v>
      </c>
      <c r="I1211">
        <f t="shared" si="38"/>
        <v>4564653</v>
      </c>
    </row>
    <row r="1212" spans="1:9" x14ac:dyDescent="0.25">
      <c r="A1212" s="87">
        <v>53</v>
      </c>
      <c r="B1212" s="79">
        <v>45647</v>
      </c>
      <c r="C1212" s="80" t="s">
        <v>316</v>
      </c>
      <c r="D1212" s="80" t="s">
        <v>333</v>
      </c>
      <c r="E1212" s="80" t="s">
        <v>319</v>
      </c>
      <c r="F1212" s="81" t="s">
        <v>334</v>
      </c>
      <c r="G1212" s="88" t="s">
        <v>320</v>
      </c>
      <c r="H1212" s="96">
        <f t="shared" si="37"/>
        <v>11</v>
      </c>
      <c r="I1212">
        <f t="shared" si="38"/>
        <v>4564753</v>
      </c>
    </row>
    <row r="1213" spans="1:9" x14ac:dyDescent="0.25">
      <c r="A1213" s="89">
        <v>53</v>
      </c>
      <c r="B1213" s="82">
        <v>45648</v>
      </c>
      <c r="C1213" s="83" t="s">
        <v>310</v>
      </c>
      <c r="D1213" s="83" t="s">
        <v>333</v>
      </c>
      <c r="E1213" s="83" t="s">
        <v>317</v>
      </c>
      <c r="F1213" s="84" t="s">
        <v>334</v>
      </c>
      <c r="G1213" s="90" t="s">
        <v>318</v>
      </c>
      <c r="H1213" s="96">
        <f t="shared" si="37"/>
        <v>6</v>
      </c>
      <c r="I1213">
        <f t="shared" si="38"/>
        <v>4564853</v>
      </c>
    </row>
    <row r="1214" spans="1:9" x14ac:dyDescent="0.25">
      <c r="A1214" s="87">
        <v>53</v>
      </c>
      <c r="B1214" s="79">
        <v>45649</v>
      </c>
      <c r="C1214" s="80" t="s">
        <v>311</v>
      </c>
      <c r="D1214" s="80" t="s">
        <v>333</v>
      </c>
      <c r="E1214" s="80" t="s">
        <v>319</v>
      </c>
      <c r="F1214" s="81" t="s">
        <v>334</v>
      </c>
      <c r="G1214" s="88" t="s">
        <v>320</v>
      </c>
      <c r="H1214" s="96">
        <f t="shared" si="37"/>
        <v>11</v>
      </c>
      <c r="I1214">
        <f t="shared" si="38"/>
        <v>4564953</v>
      </c>
    </row>
    <row r="1215" spans="1:9" x14ac:dyDescent="0.25">
      <c r="A1215" s="89">
        <v>53</v>
      </c>
      <c r="B1215" s="82">
        <v>45650</v>
      </c>
      <c r="C1215" s="83" t="s">
        <v>312</v>
      </c>
      <c r="D1215" s="83" t="s">
        <v>333</v>
      </c>
      <c r="E1215" s="83" t="s">
        <v>319</v>
      </c>
      <c r="F1215" s="84" t="s">
        <v>334</v>
      </c>
      <c r="G1215" s="90" t="s">
        <v>318</v>
      </c>
      <c r="H1215" s="96">
        <f t="shared" si="37"/>
        <v>8</v>
      </c>
      <c r="I1215">
        <f t="shared" si="38"/>
        <v>4565053</v>
      </c>
    </row>
    <row r="1216" spans="1:9" x14ac:dyDescent="0.25">
      <c r="A1216" s="87">
        <v>53</v>
      </c>
      <c r="B1216" s="79">
        <v>45651</v>
      </c>
      <c r="C1216" s="80" t="s">
        <v>313</v>
      </c>
      <c r="D1216" s="80" t="s">
        <v>333</v>
      </c>
      <c r="E1216" s="80" t="s">
        <v>321</v>
      </c>
      <c r="F1216" s="81" t="s">
        <v>334</v>
      </c>
      <c r="G1216" s="88" t="s">
        <v>321</v>
      </c>
      <c r="H1216" s="96" t="str">
        <f t="shared" si="37"/>
        <v/>
      </c>
      <c r="I1216">
        <f t="shared" si="38"/>
        <v>4565153</v>
      </c>
    </row>
    <row r="1217" spans="1:9" x14ac:dyDescent="0.25">
      <c r="A1217" s="89">
        <v>53</v>
      </c>
      <c r="B1217" s="82">
        <v>45652</v>
      </c>
      <c r="C1217" s="83" t="s">
        <v>314</v>
      </c>
      <c r="D1217" s="83" t="s">
        <v>333</v>
      </c>
      <c r="E1217" s="83" t="s">
        <v>319</v>
      </c>
      <c r="F1217" s="84" t="s">
        <v>334</v>
      </c>
      <c r="G1217" s="90" t="s">
        <v>320</v>
      </c>
      <c r="H1217" s="96">
        <f t="shared" si="37"/>
        <v>11</v>
      </c>
      <c r="I1217">
        <f t="shared" si="38"/>
        <v>4565253</v>
      </c>
    </row>
    <row r="1218" spans="1:9" x14ac:dyDescent="0.25">
      <c r="A1218" s="87">
        <v>53</v>
      </c>
      <c r="B1218" s="79">
        <v>45653</v>
      </c>
      <c r="C1218" s="80" t="s">
        <v>315</v>
      </c>
      <c r="D1218" s="80" t="s">
        <v>333</v>
      </c>
      <c r="E1218" s="80" t="s">
        <v>319</v>
      </c>
      <c r="F1218" s="81" t="s">
        <v>334</v>
      </c>
      <c r="G1218" s="88" t="s">
        <v>320</v>
      </c>
      <c r="H1218" s="96">
        <f t="shared" si="37"/>
        <v>11</v>
      </c>
      <c r="I1218">
        <f t="shared" si="38"/>
        <v>4565353</v>
      </c>
    </row>
    <row r="1219" spans="1:9" x14ac:dyDescent="0.25">
      <c r="A1219" s="89">
        <v>53</v>
      </c>
      <c r="B1219" s="82">
        <v>45654</v>
      </c>
      <c r="C1219" s="83" t="s">
        <v>316</v>
      </c>
      <c r="D1219" s="83" t="s">
        <v>333</v>
      </c>
      <c r="E1219" s="83" t="s">
        <v>319</v>
      </c>
      <c r="F1219" s="84" t="s">
        <v>334</v>
      </c>
      <c r="G1219" s="90" t="s">
        <v>320</v>
      </c>
      <c r="H1219" s="96">
        <f t="shared" ref="H1219:H1282" si="39">IF(ISERROR(INT((G1219-E1219)*24)),"",(INT((G1219-E1219)*24)))</f>
        <v>11</v>
      </c>
      <c r="I1219">
        <f t="shared" ref="I1219:I1282" si="40">VALUE(CONCATENATE(B1219,A1219))</f>
        <v>4565453</v>
      </c>
    </row>
    <row r="1220" spans="1:9" x14ac:dyDescent="0.25">
      <c r="A1220" s="87">
        <v>53</v>
      </c>
      <c r="B1220" s="79">
        <v>45655</v>
      </c>
      <c r="C1220" s="80" t="s">
        <v>310</v>
      </c>
      <c r="D1220" s="80" t="s">
        <v>333</v>
      </c>
      <c r="E1220" s="80" t="s">
        <v>317</v>
      </c>
      <c r="F1220" s="81" t="s">
        <v>334</v>
      </c>
      <c r="G1220" s="88" t="s">
        <v>318</v>
      </c>
      <c r="H1220" s="96">
        <f t="shared" si="39"/>
        <v>6</v>
      </c>
      <c r="I1220">
        <f t="shared" si="40"/>
        <v>4565553</v>
      </c>
    </row>
    <row r="1221" spans="1:9" x14ac:dyDescent="0.25">
      <c r="A1221" s="89">
        <v>53</v>
      </c>
      <c r="B1221" s="82">
        <v>45656</v>
      </c>
      <c r="C1221" s="83" t="s">
        <v>311</v>
      </c>
      <c r="D1221" s="83" t="s">
        <v>333</v>
      </c>
      <c r="E1221" s="83" t="s">
        <v>319</v>
      </c>
      <c r="F1221" s="84" t="s">
        <v>334</v>
      </c>
      <c r="G1221" s="90" t="s">
        <v>320</v>
      </c>
      <c r="H1221" s="96">
        <f t="shared" si="39"/>
        <v>11</v>
      </c>
      <c r="I1221">
        <f t="shared" si="40"/>
        <v>4565653</v>
      </c>
    </row>
    <row r="1222" spans="1:9" x14ac:dyDescent="0.25">
      <c r="A1222" s="87">
        <v>53</v>
      </c>
      <c r="B1222" s="79">
        <v>45657</v>
      </c>
      <c r="C1222" s="80" t="s">
        <v>312</v>
      </c>
      <c r="D1222" s="80" t="s">
        <v>333</v>
      </c>
      <c r="E1222" s="80" t="s">
        <v>319</v>
      </c>
      <c r="F1222" s="81" t="s">
        <v>334</v>
      </c>
      <c r="G1222" s="88" t="s">
        <v>318</v>
      </c>
      <c r="H1222" s="96">
        <f t="shared" si="39"/>
        <v>8</v>
      </c>
      <c r="I1222">
        <f t="shared" si="40"/>
        <v>4565753</v>
      </c>
    </row>
    <row r="1223" spans="1:9" x14ac:dyDescent="0.25">
      <c r="A1223" s="89">
        <v>53</v>
      </c>
      <c r="B1223" s="82">
        <v>45658</v>
      </c>
      <c r="C1223" s="83" t="s">
        <v>313</v>
      </c>
      <c r="D1223" s="83" t="s">
        <v>333</v>
      </c>
      <c r="E1223" s="83" t="s">
        <v>319</v>
      </c>
      <c r="F1223" s="84" t="s">
        <v>334</v>
      </c>
      <c r="G1223" s="90" t="s">
        <v>318</v>
      </c>
      <c r="H1223" s="96">
        <f t="shared" si="39"/>
        <v>8</v>
      </c>
      <c r="I1223">
        <f t="shared" si="40"/>
        <v>4565853</v>
      </c>
    </row>
    <row r="1224" spans="1:9" x14ac:dyDescent="0.25">
      <c r="A1224" s="87">
        <v>53</v>
      </c>
      <c r="B1224" s="79">
        <v>45659</v>
      </c>
      <c r="C1224" s="80" t="s">
        <v>314</v>
      </c>
      <c r="D1224" s="80" t="s">
        <v>333</v>
      </c>
      <c r="E1224" s="80" t="s">
        <v>319</v>
      </c>
      <c r="F1224" s="81" t="s">
        <v>334</v>
      </c>
      <c r="G1224" s="88" t="s">
        <v>320</v>
      </c>
      <c r="H1224" s="96">
        <f t="shared" si="39"/>
        <v>11</v>
      </c>
      <c r="I1224">
        <f t="shared" si="40"/>
        <v>4565953</v>
      </c>
    </row>
    <row r="1225" spans="1:9" x14ac:dyDescent="0.25">
      <c r="A1225" s="89">
        <v>53</v>
      </c>
      <c r="B1225" s="82">
        <v>45660</v>
      </c>
      <c r="C1225" s="83" t="s">
        <v>315</v>
      </c>
      <c r="D1225" s="83" t="s">
        <v>333</v>
      </c>
      <c r="E1225" s="83" t="s">
        <v>319</v>
      </c>
      <c r="F1225" s="84" t="s">
        <v>334</v>
      </c>
      <c r="G1225" s="90" t="s">
        <v>320</v>
      </c>
      <c r="H1225" s="96">
        <f t="shared" si="39"/>
        <v>11</v>
      </c>
      <c r="I1225">
        <f t="shared" si="40"/>
        <v>4566053</v>
      </c>
    </row>
    <row r="1226" spans="1:9" x14ac:dyDescent="0.25">
      <c r="A1226" s="87">
        <v>53</v>
      </c>
      <c r="B1226" s="79">
        <v>45661</v>
      </c>
      <c r="C1226" s="80" t="s">
        <v>316</v>
      </c>
      <c r="D1226" s="80" t="s">
        <v>333</v>
      </c>
      <c r="E1226" s="80" t="s">
        <v>319</v>
      </c>
      <c r="F1226" s="81" t="s">
        <v>334</v>
      </c>
      <c r="G1226" s="88" t="s">
        <v>320</v>
      </c>
      <c r="H1226" s="96">
        <f t="shared" si="39"/>
        <v>11</v>
      </c>
      <c r="I1226">
        <f t="shared" si="40"/>
        <v>4566153</v>
      </c>
    </row>
    <row r="1227" spans="1:9" x14ac:dyDescent="0.25">
      <c r="A1227" s="89">
        <v>59</v>
      </c>
      <c r="B1227" s="82">
        <v>45613</v>
      </c>
      <c r="C1227" s="83" t="s">
        <v>310</v>
      </c>
      <c r="D1227" s="83" t="s">
        <v>333</v>
      </c>
      <c r="E1227" s="83" t="s">
        <v>324</v>
      </c>
      <c r="F1227" s="84" t="s">
        <v>334</v>
      </c>
      <c r="G1227" s="90" t="s">
        <v>318</v>
      </c>
      <c r="H1227" s="96">
        <f t="shared" si="39"/>
        <v>7</v>
      </c>
      <c r="I1227">
        <f t="shared" si="40"/>
        <v>4561359</v>
      </c>
    </row>
    <row r="1228" spans="1:9" x14ac:dyDescent="0.25">
      <c r="A1228" s="87">
        <v>59</v>
      </c>
      <c r="B1228" s="79">
        <v>45614</v>
      </c>
      <c r="C1228" s="80" t="s">
        <v>311</v>
      </c>
      <c r="D1228" s="80" t="s">
        <v>333</v>
      </c>
      <c r="E1228" s="80" t="s">
        <v>319</v>
      </c>
      <c r="F1228" s="81" t="s">
        <v>334</v>
      </c>
      <c r="G1228" s="88" t="s">
        <v>320</v>
      </c>
      <c r="H1228" s="96">
        <f t="shared" si="39"/>
        <v>11</v>
      </c>
      <c r="I1228">
        <f t="shared" si="40"/>
        <v>4561459</v>
      </c>
    </row>
    <row r="1229" spans="1:9" x14ac:dyDescent="0.25">
      <c r="A1229" s="89">
        <v>59</v>
      </c>
      <c r="B1229" s="82">
        <v>45615</v>
      </c>
      <c r="C1229" s="83" t="s">
        <v>312</v>
      </c>
      <c r="D1229" s="83" t="s">
        <v>333</v>
      </c>
      <c r="E1229" s="83" t="s">
        <v>319</v>
      </c>
      <c r="F1229" s="84" t="s">
        <v>334</v>
      </c>
      <c r="G1229" s="90" t="s">
        <v>320</v>
      </c>
      <c r="H1229" s="96">
        <f t="shared" si="39"/>
        <v>11</v>
      </c>
      <c r="I1229">
        <f t="shared" si="40"/>
        <v>4561559</v>
      </c>
    </row>
    <row r="1230" spans="1:9" x14ac:dyDescent="0.25">
      <c r="A1230" s="87">
        <v>59</v>
      </c>
      <c r="B1230" s="79">
        <v>45616</v>
      </c>
      <c r="C1230" s="80" t="s">
        <v>313</v>
      </c>
      <c r="D1230" s="80" t="s">
        <v>333</v>
      </c>
      <c r="E1230" s="80" t="s">
        <v>319</v>
      </c>
      <c r="F1230" s="81" t="s">
        <v>334</v>
      </c>
      <c r="G1230" s="88" t="s">
        <v>320</v>
      </c>
      <c r="H1230" s="96">
        <f t="shared" si="39"/>
        <v>11</v>
      </c>
      <c r="I1230">
        <f t="shared" si="40"/>
        <v>4561659</v>
      </c>
    </row>
    <row r="1231" spans="1:9" x14ac:dyDescent="0.25">
      <c r="A1231" s="89">
        <v>59</v>
      </c>
      <c r="B1231" s="82">
        <v>45617</v>
      </c>
      <c r="C1231" s="83" t="s">
        <v>314</v>
      </c>
      <c r="D1231" s="83" t="s">
        <v>333</v>
      </c>
      <c r="E1231" s="83" t="s">
        <v>319</v>
      </c>
      <c r="F1231" s="84" t="s">
        <v>334</v>
      </c>
      <c r="G1231" s="90" t="s">
        <v>320</v>
      </c>
      <c r="H1231" s="96">
        <f t="shared" si="39"/>
        <v>11</v>
      </c>
      <c r="I1231">
        <f t="shared" si="40"/>
        <v>4561759</v>
      </c>
    </row>
    <row r="1232" spans="1:9" x14ac:dyDescent="0.25">
      <c r="A1232" s="87">
        <v>59</v>
      </c>
      <c r="B1232" s="79">
        <v>45618</v>
      </c>
      <c r="C1232" s="80" t="s">
        <v>315</v>
      </c>
      <c r="D1232" s="80" t="s">
        <v>333</v>
      </c>
      <c r="E1232" s="80" t="s">
        <v>319</v>
      </c>
      <c r="F1232" s="81" t="s">
        <v>334</v>
      </c>
      <c r="G1232" s="88" t="s">
        <v>320</v>
      </c>
      <c r="H1232" s="96">
        <f t="shared" si="39"/>
        <v>11</v>
      </c>
      <c r="I1232">
        <f t="shared" si="40"/>
        <v>4561859</v>
      </c>
    </row>
    <row r="1233" spans="1:9" x14ac:dyDescent="0.25">
      <c r="A1233" s="89">
        <v>59</v>
      </c>
      <c r="B1233" s="82">
        <v>45619</v>
      </c>
      <c r="C1233" s="83" t="s">
        <v>316</v>
      </c>
      <c r="D1233" s="83" t="s">
        <v>333</v>
      </c>
      <c r="E1233" s="83" t="s">
        <v>319</v>
      </c>
      <c r="F1233" s="84" t="s">
        <v>334</v>
      </c>
      <c r="G1233" s="90" t="s">
        <v>320</v>
      </c>
      <c r="H1233" s="96">
        <f t="shared" si="39"/>
        <v>11</v>
      </c>
      <c r="I1233">
        <f t="shared" si="40"/>
        <v>4561959</v>
      </c>
    </row>
    <row r="1234" spans="1:9" x14ac:dyDescent="0.25">
      <c r="A1234" s="87">
        <v>59</v>
      </c>
      <c r="B1234" s="79">
        <v>45620</v>
      </c>
      <c r="C1234" s="80" t="s">
        <v>310</v>
      </c>
      <c r="D1234" s="80" t="s">
        <v>333</v>
      </c>
      <c r="E1234" s="80" t="s">
        <v>324</v>
      </c>
      <c r="F1234" s="81" t="s">
        <v>334</v>
      </c>
      <c r="G1234" s="88" t="s">
        <v>318</v>
      </c>
      <c r="H1234" s="96">
        <f t="shared" si="39"/>
        <v>7</v>
      </c>
      <c r="I1234">
        <f t="shared" si="40"/>
        <v>4562059</v>
      </c>
    </row>
    <row r="1235" spans="1:9" x14ac:dyDescent="0.25">
      <c r="A1235" s="89">
        <v>59</v>
      </c>
      <c r="B1235" s="82">
        <v>45621</v>
      </c>
      <c r="C1235" s="83" t="s">
        <v>311</v>
      </c>
      <c r="D1235" s="83" t="s">
        <v>333</v>
      </c>
      <c r="E1235" s="83" t="s">
        <v>319</v>
      </c>
      <c r="F1235" s="84" t="s">
        <v>334</v>
      </c>
      <c r="G1235" s="90" t="s">
        <v>320</v>
      </c>
      <c r="H1235" s="96">
        <f t="shared" si="39"/>
        <v>11</v>
      </c>
      <c r="I1235">
        <f t="shared" si="40"/>
        <v>4562159</v>
      </c>
    </row>
    <row r="1236" spans="1:9" x14ac:dyDescent="0.25">
      <c r="A1236" s="87">
        <v>59</v>
      </c>
      <c r="B1236" s="79">
        <v>45622</v>
      </c>
      <c r="C1236" s="80" t="s">
        <v>312</v>
      </c>
      <c r="D1236" s="80" t="s">
        <v>333</v>
      </c>
      <c r="E1236" s="80" t="s">
        <v>319</v>
      </c>
      <c r="F1236" s="81" t="s">
        <v>334</v>
      </c>
      <c r="G1236" s="88" t="s">
        <v>320</v>
      </c>
      <c r="H1236" s="96">
        <f t="shared" si="39"/>
        <v>11</v>
      </c>
      <c r="I1236">
        <f t="shared" si="40"/>
        <v>4562259</v>
      </c>
    </row>
    <row r="1237" spans="1:9" x14ac:dyDescent="0.25">
      <c r="A1237" s="89">
        <v>59</v>
      </c>
      <c r="B1237" s="82">
        <v>45623</v>
      </c>
      <c r="C1237" s="83" t="s">
        <v>313</v>
      </c>
      <c r="D1237" s="83" t="s">
        <v>333</v>
      </c>
      <c r="E1237" s="83" t="s">
        <v>319</v>
      </c>
      <c r="F1237" s="84" t="s">
        <v>334</v>
      </c>
      <c r="G1237" s="90" t="s">
        <v>320</v>
      </c>
      <c r="H1237" s="96">
        <f t="shared" si="39"/>
        <v>11</v>
      </c>
      <c r="I1237">
        <f t="shared" si="40"/>
        <v>4562359</v>
      </c>
    </row>
    <row r="1238" spans="1:9" x14ac:dyDescent="0.25">
      <c r="A1238" s="87">
        <v>59</v>
      </c>
      <c r="B1238" s="79">
        <v>45624</v>
      </c>
      <c r="C1238" s="80" t="s">
        <v>314</v>
      </c>
      <c r="D1238" s="80" t="s">
        <v>333</v>
      </c>
      <c r="E1238" s="80" t="s">
        <v>321</v>
      </c>
      <c r="F1238" s="81" t="s">
        <v>334</v>
      </c>
      <c r="G1238" s="88" t="s">
        <v>321</v>
      </c>
      <c r="H1238" s="96" t="str">
        <f t="shared" si="39"/>
        <v/>
      </c>
      <c r="I1238">
        <f t="shared" si="40"/>
        <v>4562459</v>
      </c>
    </row>
    <row r="1239" spans="1:9" x14ac:dyDescent="0.25">
      <c r="A1239" s="89">
        <v>59</v>
      </c>
      <c r="B1239" s="82">
        <v>45625</v>
      </c>
      <c r="C1239" s="83" t="s">
        <v>315</v>
      </c>
      <c r="D1239" s="83" t="s">
        <v>333</v>
      </c>
      <c r="E1239" s="83" t="s">
        <v>322</v>
      </c>
      <c r="F1239" s="84" t="s">
        <v>334</v>
      </c>
      <c r="G1239" s="90" t="s">
        <v>320</v>
      </c>
      <c r="H1239" s="96">
        <f t="shared" si="39"/>
        <v>13</v>
      </c>
      <c r="I1239">
        <f t="shared" si="40"/>
        <v>4562559</v>
      </c>
    </row>
    <row r="1240" spans="1:9" x14ac:dyDescent="0.25">
      <c r="A1240" s="87">
        <v>59</v>
      </c>
      <c r="B1240" s="79">
        <v>45626</v>
      </c>
      <c r="C1240" s="80" t="s">
        <v>316</v>
      </c>
      <c r="D1240" s="80" t="s">
        <v>333</v>
      </c>
      <c r="E1240" s="80" t="s">
        <v>319</v>
      </c>
      <c r="F1240" s="81" t="s">
        <v>334</v>
      </c>
      <c r="G1240" s="88" t="s">
        <v>320</v>
      </c>
      <c r="H1240" s="96">
        <f t="shared" si="39"/>
        <v>11</v>
      </c>
      <c r="I1240">
        <f t="shared" si="40"/>
        <v>4562659</v>
      </c>
    </row>
    <row r="1241" spans="1:9" x14ac:dyDescent="0.25">
      <c r="A1241" s="89">
        <v>59</v>
      </c>
      <c r="B1241" s="82">
        <v>45627</v>
      </c>
      <c r="C1241" s="83" t="s">
        <v>310</v>
      </c>
      <c r="D1241" s="83" t="s">
        <v>333</v>
      </c>
      <c r="E1241" s="83" t="s">
        <v>324</v>
      </c>
      <c r="F1241" s="84" t="s">
        <v>334</v>
      </c>
      <c r="G1241" s="90" t="s">
        <v>318</v>
      </c>
      <c r="H1241" s="96">
        <f t="shared" si="39"/>
        <v>7</v>
      </c>
      <c r="I1241">
        <f t="shared" si="40"/>
        <v>4562759</v>
      </c>
    </row>
    <row r="1242" spans="1:9" x14ac:dyDescent="0.25">
      <c r="A1242" s="87">
        <v>59</v>
      </c>
      <c r="B1242" s="79">
        <v>45628</v>
      </c>
      <c r="C1242" s="80" t="s">
        <v>311</v>
      </c>
      <c r="D1242" s="80" t="s">
        <v>333</v>
      </c>
      <c r="E1242" s="80" t="s">
        <v>319</v>
      </c>
      <c r="F1242" s="81" t="s">
        <v>334</v>
      </c>
      <c r="G1242" s="88" t="s">
        <v>320</v>
      </c>
      <c r="H1242" s="96">
        <f t="shared" si="39"/>
        <v>11</v>
      </c>
      <c r="I1242">
        <f t="shared" si="40"/>
        <v>4562859</v>
      </c>
    </row>
    <row r="1243" spans="1:9" x14ac:dyDescent="0.25">
      <c r="A1243" s="89">
        <v>59</v>
      </c>
      <c r="B1243" s="82">
        <v>45629</v>
      </c>
      <c r="C1243" s="83" t="s">
        <v>312</v>
      </c>
      <c r="D1243" s="83" t="s">
        <v>333</v>
      </c>
      <c r="E1243" s="83" t="s">
        <v>319</v>
      </c>
      <c r="F1243" s="84" t="s">
        <v>334</v>
      </c>
      <c r="G1243" s="90" t="s">
        <v>320</v>
      </c>
      <c r="H1243" s="96">
        <f t="shared" si="39"/>
        <v>11</v>
      </c>
      <c r="I1243">
        <f t="shared" si="40"/>
        <v>4562959</v>
      </c>
    </row>
    <row r="1244" spans="1:9" x14ac:dyDescent="0.25">
      <c r="A1244" s="87">
        <v>59</v>
      </c>
      <c r="B1244" s="79">
        <v>45630</v>
      </c>
      <c r="C1244" s="80" t="s">
        <v>313</v>
      </c>
      <c r="D1244" s="80" t="s">
        <v>333</v>
      </c>
      <c r="E1244" s="80" t="s">
        <v>319</v>
      </c>
      <c r="F1244" s="81" t="s">
        <v>334</v>
      </c>
      <c r="G1244" s="88" t="s">
        <v>320</v>
      </c>
      <c r="H1244" s="96">
        <f t="shared" si="39"/>
        <v>11</v>
      </c>
      <c r="I1244">
        <f t="shared" si="40"/>
        <v>4563059</v>
      </c>
    </row>
    <row r="1245" spans="1:9" x14ac:dyDescent="0.25">
      <c r="A1245" s="89">
        <v>59</v>
      </c>
      <c r="B1245" s="82">
        <v>45631</v>
      </c>
      <c r="C1245" s="83" t="s">
        <v>314</v>
      </c>
      <c r="D1245" s="83" t="s">
        <v>333</v>
      </c>
      <c r="E1245" s="83" t="s">
        <v>319</v>
      </c>
      <c r="F1245" s="84" t="s">
        <v>334</v>
      </c>
      <c r="G1245" s="90" t="s">
        <v>320</v>
      </c>
      <c r="H1245" s="96">
        <f t="shared" si="39"/>
        <v>11</v>
      </c>
      <c r="I1245">
        <f t="shared" si="40"/>
        <v>4563159</v>
      </c>
    </row>
    <row r="1246" spans="1:9" x14ac:dyDescent="0.25">
      <c r="A1246" s="87">
        <v>59</v>
      </c>
      <c r="B1246" s="79">
        <v>45632</v>
      </c>
      <c r="C1246" s="80" t="s">
        <v>315</v>
      </c>
      <c r="D1246" s="80" t="s">
        <v>333</v>
      </c>
      <c r="E1246" s="80" t="s">
        <v>319</v>
      </c>
      <c r="F1246" s="81" t="s">
        <v>334</v>
      </c>
      <c r="G1246" s="88" t="s">
        <v>320</v>
      </c>
      <c r="H1246" s="96">
        <f t="shared" si="39"/>
        <v>11</v>
      </c>
      <c r="I1246">
        <f t="shared" si="40"/>
        <v>4563259</v>
      </c>
    </row>
    <row r="1247" spans="1:9" x14ac:dyDescent="0.25">
      <c r="A1247" s="89">
        <v>59</v>
      </c>
      <c r="B1247" s="82">
        <v>45633</v>
      </c>
      <c r="C1247" s="83" t="s">
        <v>316</v>
      </c>
      <c r="D1247" s="83" t="s">
        <v>333</v>
      </c>
      <c r="E1247" s="83" t="s">
        <v>319</v>
      </c>
      <c r="F1247" s="84" t="s">
        <v>334</v>
      </c>
      <c r="G1247" s="90" t="s">
        <v>320</v>
      </c>
      <c r="H1247" s="96">
        <f t="shared" si="39"/>
        <v>11</v>
      </c>
      <c r="I1247">
        <f t="shared" si="40"/>
        <v>4563359</v>
      </c>
    </row>
    <row r="1248" spans="1:9" x14ac:dyDescent="0.25">
      <c r="A1248" s="87">
        <v>59</v>
      </c>
      <c r="B1248" s="79">
        <v>45634</v>
      </c>
      <c r="C1248" s="80" t="s">
        <v>310</v>
      </c>
      <c r="D1248" s="80" t="s">
        <v>333</v>
      </c>
      <c r="E1248" s="80" t="s">
        <v>324</v>
      </c>
      <c r="F1248" s="81" t="s">
        <v>334</v>
      </c>
      <c r="G1248" s="88" t="s">
        <v>318</v>
      </c>
      <c r="H1248" s="96">
        <f t="shared" si="39"/>
        <v>7</v>
      </c>
      <c r="I1248">
        <f t="shared" si="40"/>
        <v>4563459</v>
      </c>
    </row>
    <row r="1249" spans="1:9" x14ac:dyDescent="0.25">
      <c r="A1249" s="89">
        <v>59</v>
      </c>
      <c r="B1249" s="82">
        <v>45635</v>
      </c>
      <c r="C1249" s="83" t="s">
        <v>311</v>
      </c>
      <c r="D1249" s="83" t="s">
        <v>333</v>
      </c>
      <c r="E1249" s="83" t="s">
        <v>319</v>
      </c>
      <c r="F1249" s="84" t="s">
        <v>334</v>
      </c>
      <c r="G1249" s="90" t="s">
        <v>320</v>
      </c>
      <c r="H1249" s="96">
        <f t="shared" si="39"/>
        <v>11</v>
      </c>
      <c r="I1249">
        <f t="shared" si="40"/>
        <v>4563559</v>
      </c>
    </row>
    <row r="1250" spans="1:9" x14ac:dyDescent="0.25">
      <c r="A1250" s="87">
        <v>59</v>
      </c>
      <c r="B1250" s="79">
        <v>45636</v>
      </c>
      <c r="C1250" s="80" t="s">
        <v>312</v>
      </c>
      <c r="D1250" s="80" t="s">
        <v>333</v>
      </c>
      <c r="E1250" s="80" t="s">
        <v>319</v>
      </c>
      <c r="F1250" s="81" t="s">
        <v>334</v>
      </c>
      <c r="G1250" s="88" t="s">
        <v>320</v>
      </c>
      <c r="H1250" s="96">
        <f t="shared" si="39"/>
        <v>11</v>
      </c>
      <c r="I1250">
        <f t="shared" si="40"/>
        <v>4563659</v>
      </c>
    </row>
    <row r="1251" spans="1:9" x14ac:dyDescent="0.25">
      <c r="A1251" s="89">
        <v>59</v>
      </c>
      <c r="B1251" s="82">
        <v>45637</v>
      </c>
      <c r="C1251" s="83" t="s">
        <v>313</v>
      </c>
      <c r="D1251" s="83" t="s">
        <v>333</v>
      </c>
      <c r="E1251" s="83" t="s">
        <v>319</v>
      </c>
      <c r="F1251" s="84" t="s">
        <v>334</v>
      </c>
      <c r="G1251" s="90" t="s">
        <v>320</v>
      </c>
      <c r="H1251" s="96">
        <f t="shared" si="39"/>
        <v>11</v>
      </c>
      <c r="I1251">
        <f t="shared" si="40"/>
        <v>4563759</v>
      </c>
    </row>
    <row r="1252" spans="1:9" x14ac:dyDescent="0.25">
      <c r="A1252" s="87">
        <v>59</v>
      </c>
      <c r="B1252" s="79">
        <v>45638</v>
      </c>
      <c r="C1252" s="80" t="s">
        <v>314</v>
      </c>
      <c r="D1252" s="80" t="s">
        <v>333</v>
      </c>
      <c r="E1252" s="80" t="s">
        <v>319</v>
      </c>
      <c r="F1252" s="81" t="s">
        <v>334</v>
      </c>
      <c r="G1252" s="88" t="s">
        <v>320</v>
      </c>
      <c r="H1252" s="96">
        <f t="shared" si="39"/>
        <v>11</v>
      </c>
      <c r="I1252">
        <f t="shared" si="40"/>
        <v>4563859</v>
      </c>
    </row>
    <row r="1253" spans="1:9" x14ac:dyDescent="0.25">
      <c r="A1253" s="89">
        <v>59</v>
      </c>
      <c r="B1253" s="82">
        <v>45639</v>
      </c>
      <c r="C1253" s="83" t="s">
        <v>315</v>
      </c>
      <c r="D1253" s="83" t="s">
        <v>333</v>
      </c>
      <c r="E1253" s="83" t="s">
        <v>319</v>
      </c>
      <c r="F1253" s="84" t="s">
        <v>334</v>
      </c>
      <c r="G1253" s="90" t="s">
        <v>320</v>
      </c>
      <c r="H1253" s="96">
        <f t="shared" si="39"/>
        <v>11</v>
      </c>
      <c r="I1253">
        <f t="shared" si="40"/>
        <v>4563959</v>
      </c>
    </row>
    <row r="1254" spans="1:9" x14ac:dyDescent="0.25">
      <c r="A1254" s="87">
        <v>59</v>
      </c>
      <c r="B1254" s="79">
        <v>45640</v>
      </c>
      <c r="C1254" s="80" t="s">
        <v>316</v>
      </c>
      <c r="D1254" s="80" t="s">
        <v>333</v>
      </c>
      <c r="E1254" s="80" t="s">
        <v>319</v>
      </c>
      <c r="F1254" s="81" t="s">
        <v>334</v>
      </c>
      <c r="G1254" s="88" t="s">
        <v>320</v>
      </c>
      <c r="H1254" s="96">
        <f t="shared" si="39"/>
        <v>11</v>
      </c>
      <c r="I1254">
        <f t="shared" si="40"/>
        <v>4564059</v>
      </c>
    </row>
    <row r="1255" spans="1:9" x14ac:dyDescent="0.25">
      <c r="A1255" s="89">
        <v>59</v>
      </c>
      <c r="B1255" s="82">
        <v>45641</v>
      </c>
      <c r="C1255" s="83" t="s">
        <v>310</v>
      </c>
      <c r="D1255" s="83" t="s">
        <v>333</v>
      </c>
      <c r="E1255" s="83" t="s">
        <v>319</v>
      </c>
      <c r="F1255" s="84" t="s">
        <v>334</v>
      </c>
      <c r="G1255" s="90" t="s">
        <v>318</v>
      </c>
      <c r="H1255" s="96">
        <f t="shared" si="39"/>
        <v>8</v>
      </c>
      <c r="I1255">
        <f t="shared" si="40"/>
        <v>4564159</v>
      </c>
    </row>
    <row r="1256" spans="1:9" x14ac:dyDescent="0.25">
      <c r="A1256" s="87">
        <v>59</v>
      </c>
      <c r="B1256" s="79">
        <v>45642</v>
      </c>
      <c r="C1256" s="80" t="s">
        <v>311</v>
      </c>
      <c r="D1256" s="80" t="s">
        <v>333</v>
      </c>
      <c r="E1256" s="80" t="s">
        <v>323</v>
      </c>
      <c r="F1256" s="81" t="s">
        <v>334</v>
      </c>
      <c r="G1256" s="88" t="s">
        <v>320</v>
      </c>
      <c r="H1256" s="96">
        <f t="shared" si="39"/>
        <v>12</v>
      </c>
      <c r="I1256">
        <f t="shared" si="40"/>
        <v>4564259</v>
      </c>
    </row>
    <row r="1257" spans="1:9" x14ac:dyDescent="0.25">
      <c r="A1257" s="89">
        <v>59</v>
      </c>
      <c r="B1257" s="82">
        <v>45643</v>
      </c>
      <c r="C1257" s="83" t="s">
        <v>312</v>
      </c>
      <c r="D1257" s="83" t="s">
        <v>333</v>
      </c>
      <c r="E1257" s="83" t="s">
        <v>323</v>
      </c>
      <c r="F1257" s="84" t="s">
        <v>334</v>
      </c>
      <c r="G1257" s="90" t="s">
        <v>320</v>
      </c>
      <c r="H1257" s="96">
        <f t="shared" si="39"/>
        <v>12</v>
      </c>
      <c r="I1257">
        <f t="shared" si="40"/>
        <v>4564359</v>
      </c>
    </row>
    <row r="1258" spans="1:9" x14ac:dyDescent="0.25">
      <c r="A1258" s="87">
        <v>59</v>
      </c>
      <c r="B1258" s="79">
        <v>45644</v>
      </c>
      <c r="C1258" s="80" t="s">
        <v>313</v>
      </c>
      <c r="D1258" s="80" t="s">
        <v>333</v>
      </c>
      <c r="E1258" s="80" t="s">
        <v>323</v>
      </c>
      <c r="F1258" s="81" t="s">
        <v>334</v>
      </c>
      <c r="G1258" s="88" t="s">
        <v>320</v>
      </c>
      <c r="H1258" s="96">
        <f t="shared" si="39"/>
        <v>12</v>
      </c>
      <c r="I1258">
        <f t="shared" si="40"/>
        <v>4564459</v>
      </c>
    </row>
    <row r="1259" spans="1:9" x14ac:dyDescent="0.25">
      <c r="A1259" s="89">
        <v>59</v>
      </c>
      <c r="B1259" s="82">
        <v>45645</v>
      </c>
      <c r="C1259" s="83" t="s">
        <v>314</v>
      </c>
      <c r="D1259" s="83" t="s">
        <v>333</v>
      </c>
      <c r="E1259" s="83" t="s">
        <v>323</v>
      </c>
      <c r="F1259" s="84" t="s">
        <v>334</v>
      </c>
      <c r="G1259" s="90" t="s">
        <v>320</v>
      </c>
      <c r="H1259" s="96">
        <f t="shared" si="39"/>
        <v>12</v>
      </c>
      <c r="I1259">
        <f t="shared" si="40"/>
        <v>4564559</v>
      </c>
    </row>
    <row r="1260" spans="1:9" x14ac:dyDescent="0.25">
      <c r="A1260" s="87">
        <v>59</v>
      </c>
      <c r="B1260" s="79">
        <v>45646</v>
      </c>
      <c r="C1260" s="80" t="s">
        <v>315</v>
      </c>
      <c r="D1260" s="80" t="s">
        <v>333</v>
      </c>
      <c r="E1260" s="80" t="s">
        <v>323</v>
      </c>
      <c r="F1260" s="81" t="s">
        <v>334</v>
      </c>
      <c r="G1260" s="88" t="s">
        <v>320</v>
      </c>
      <c r="H1260" s="96">
        <f t="shared" si="39"/>
        <v>12</v>
      </c>
      <c r="I1260">
        <f t="shared" si="40"/>
        <v>4564659</v>
      </c>
    </row>
    <row r="1261" spans="1:9" x14ac:dyDescent="0.25">
      <c r="A1261" s="89">
        <v>59</v>
      </c>
      <c r="B1261" s="82">
        <v>45647</v>
      </c>
      <c r="C1261" s="83" t="s">
        <v>316</v>
      </c>
      <c r="D1261" s="83" t="s">
        <v>333</v>
      </c>
      <c r="E1261" s="83" t="s">
        <v>323</v>
      </c>
      <c r="F1261" s="84" t="s">
        <v>334</v>
      </c>
      <c r="G1261" s="90" t="s">
        <v>320</v>
      </c>
      <c r="H1261" s="96">
        <f t="shared" si="39"/>
        <v>12</v>
      </c>
      <c r="I1261">
        <f t="shared" si="40"/>
        <v>4564759</v>
      </c>
    </row>
    <row r="1262" spans="1:9" x14ac:dyDescent="0.25">
      <c r="A1262" s="87">
        <v>59</v>
      </c>
      <c r="B1262" s="79">
        <v>45648</v>
      </c>
      <c r="C1262" s="80" t="s">
        <v>310</v>
      </c>
      <c r="D1262" s="80" t="s">
        <v>333</v>
      </c>
      <c r="E1262" s="80" t="s">
        <v>319</v>
      </c>
      <c r="F1262" s="81" t="s">
        <v>334</v>
      </c>
      <c r="G1262" s="88" t="s">
        <v>318</v>
      </c>
      <c r="H1262" s="96">
        <f t="shared" si="39"/>
        <v>8</v>
      </c>
      <c r="I1262">
        <f t="shared" si="40"/>
        <v>4564859</v>
      </c>
    </row>
    <row r="1263" spans="1:9" x14ac:dyDescent="0.25">
      <c r="A1263" s="89">
        <v>59</v>
      </c>
      <c r="B1263" s="82">
        <v>45649</v>
      </c>
      <c r="C1263" s="83" t="s">
        <v>311</v>
      </c>
      <c r="D1263" s="83" t="s">
        <v>333</v>
      </c>
      <c r="E1263" s="83" t="s">
        <v>323</v>
      </c>
      <c r="F1263" s="84" t="s">
        <v>334</v>
      </c>
      <c r="G1263" s="90" t="s">
        <v>320</v>
      </c>
      <c r="H1263" s="96">
        <f t="shared" si="39"/>
        <v>12</v>
      </c>
      <c r="I1263">
        <f t="shared" si="40"/>
        <v>4564959</v>
      </c>
    </row>
    <row r="1264" spans="1:9" x14ac:dyDescent="0.25">
      <c r="A1264" s="87">
        <v>59</v>
      </c>
      <c r="B1264" s="79">
        <v>45650</v>
      </c>
      <c r="C1264" s="80" t="s">
        <v>312</v>
      </c>
      <c r="D1264" s="80" t="s">
        <v>333</v>
      </c>
      <c r="E1264" s="80" t="s">
        <v>319</v>
      </c>
      <c r="F1264" s="81" t="s">
        <v>334</v>
      </c>
      <c r="G1264" s="88" t="s">
        <v>318</v>
      </c>
      <c r="H1264" s="96">
        <f t="shared" si="39"/>
        <v>8</v>
      </c>
      <c r="I1264">
        <f t="shared" si="40"/>
        <v>4565059</v>
      </c>
    </row>
    <row r="1265" spans="1:9" x14ac:dyDescent="0.25">
      <c r="A1265" s="89">
        <v>59</v>
      </c>
      <c r="B1265" s="82">
        <v>45651</v>
      </c>
      <c r="C1265" s="83" t="s">
        <v>313</v>
      </c>
      <c r="D1265" s="83" t="s">
        <v>333</v>
      </c>
      <c r="E1265" s="83" t="s">
        <v>321</v>
      </c>
      <c r="F1265" s="84" t="s">
        <v>334</v>
      </c>
      <c r="G1265" s="90" t="s">
        <v>321</v>
      </c>
      <c r="H1265" s="96" t="str">
        <f t="shared" si="39"/>
        <v/>
      </c>
      <c r="I1265">
        <f t="shared" si="40"/>
        <v>4565159</v>
      </c>
    </row>
    <row r="1266" spans="1:9" x14ac:dyDescent="0.25">
      <c r="A1266" s="87">
        <v>59</v>
      </c>
      <c r="B1266" s="79">
        <v>45652</v>
      </c>
      <c r="C1266" s="80" t="s">
        <v>314</v>
      </c>
      <c r="D1266" s="80" t="s">
        <v>333</v>
      </c>
      <c r="E1266" s="80" t="s">
        <v>319</v>
      </c>
      <c r="F1266" s="81" t="s">
        <v>334</v>
      </c>
      <c r="G1266" s="88" t="s">
        <v>320</v>
      </c>
      <c r="H1266" s="96">
        <f t="shared" si="39"/>
        <v>11</v>
      </c>
      <c r="I1266">
        <f t="shared" si="40"/>
        <v>4565259</v>
      </c>
    </row>
    <row r="1267" spans="1:9" x14ac:dyDescent="0.25">
      <c r="A1267" s="89">
        <v>59</v>
      </c>
      <c r="B1267" s="82">
        <v>45653</v>
      </c>
      <c r="C1267" s="83" t="s">
        <v>315</v>
      </c>
      <c r="D1267" s="83" t="s">
        <v>333</v>
      </c>
      <c r="E1267" s="83" t="s">
        <v>319</v>
      </c>
      <c r="F1267" s="84" t="s">
        <v>334</v>
      </c>
      <c r="G1267" s="90" t="s">
        <v>320</v>
      </c>
      <c r="H1267" s="96">
        <f t="shared" si="39"/>
        <v>11</v>
      </c>
      <c r="I1267">
        <f t="shared" si="40"/>
        <v>4565359</v>
      </c>
    </row>
    <row r="1268" spans="1:9" x14ac:dyDescent="0.25">
      <c r="A1268" s="87">
        <v>59</v>
      </c>
      <c r="B1268" s="79">
        <v>45654</v>
      </c>
      <c r="C1268" s="80" t="s">
        <v>316</v>
      </c>
      <c r="D1268" s="80" t="s">
        <v>333</v>
      </c>
      <c r="E1268" s="80" t="s">
        <v>319</v>
      </c>
      <c r="F1268" s="81" t="s">
        <v>334</v>
      </c>
      <c r="G1268" s="88" t="s">
        <v>320</v>
      </c>
      <c r="H1268" s="96">
        <f t="shared" si="39"/>
        <v>11</v>
      </c>
      <c r="I1268">
        <f t="shared" si="40"/>
        <v>4565459</v>
      </c>
    </row>
    <row r="1269" spans="1:9" x14ac:dyDescent="0.25">
      <c r="A1269" s="89">
        <v>59</v>
      </c>
      <c r="B1269" s="82">
        <v>45655</v>
      </c>
      <c r="C1269" s="83" t="s">
        <v>310</v>
      </c>
      <c r="D1269" s="83" t="s">
        <v>333</v>
      </c>
      <c r="E1269" s="83" t="s">
        <v>324</v>
      </c>
      <c r="F1269" s="84" t="s">
        <v>334</v>
      </c>
      <c r="G1269" s="90" t="s">
        <v>318</v>
      </c>
      <c r="H1269" s="96">
        <f t="shared" si="39"/>
        <v>7</v>
      </c>
      <c r="I1269">
        <f t="shared" si="40"/>
        <v>4565559</v>
      </c>
    </row>
    <row r="1270" spans="1:9" x14ac:dyDescent="0.25">
      <c r="A1270" s="87">
        <v>59</v>
      </c>
      <c r="B1270" s="79">
        <v>45656</v>
      </c>
      <c r="C1270" s="80" t="s">
        <v>311</v>
      </c>
      <c r="D1270" s="80" t="s">
        <v>333</v>
      </c>
      <c r="E1270" s="80" t="s">
        <v>319</v>
      </c>
      <c r="F1270" s="81" t="s">
        <v>334</v>
      </c>
      <c r="G1270" s="88" t="s">
        <v>320</v>
      </c>
      <c r="H1270" s="96">
        <f t="shared" si="39"/>
        <v>11</v>
      </c>
      <c r="I1270">
        <f t="shared" si="40"/>
        <v>4565659</v>
      </c>
    </row>
    <row r="1271" spans="1:9" x14ac:dyDescent="0.25">
      <c r="A1271" s="89">
        <v>59</v>
      </c>
      <c r="B1271" s="82">
        <v>45657</v>
      </c>
      <c r="C1271" s="83" t="s">
        <v>312</v>
      </c>
      <c r="D1271" s="83" t="s">
        <v>333</v>
      </c>
      <c r="E1271" s="83" t="s">
        <v>319</v>
      </c>
      <c r="F1271" s="84" t="s">
        <v>334</v>
      </c>
      <c r="G1271" s="90" t="s">
        <v>318</v>
      </c>
      <c r="H1271" s="96">
        <f t="shared" si="39"/>
        <v>8</v>
      </c>
      <c r="I1271">
        <f t="shared" si="40"/>
        <v>4565759</v>
      </c>
    </row>
    <row r="1272" spans="1:9" x14ac:dyDescent="0.25">
      <c r="A1272" s="87">
        <v>59</v>
      </c>
      <c r="B1272" s="79">
        <v>45658</v>
      </c>
      <c r="C1272" s="80" t="s">
        <v>313</v>
      </c>
      <c r="D1272" s="80" t="s">
        <v>333</v>
      </c>
      <c r="E1272" s="80" t="s">
        <v>319</v>
      </c>
      <c r="F1272" s="81" t="s">
        <v>334</v>
      </c>
      <c r="G1272" s="88" t="s">
        <v>318</v>
      </c>
      <c r="H1272" s="96">
        <f t="shared" si="39"/>
        <v>8</v>
      </c>
      <c r="I1272">
        <f t="shared" si="40"/>
        <v>4565859</v>
      </c>
    </row>
    <row r="1273" spans="1:9" x14ac:dyDescent="0.25">
      <c r="A1273" s="89">
        <v>59</v>
      </c>
      <c r="B1273" s="82">
        <v>45659</v>
      </c>
      <c r="C1273" s="83" t="s">
        <v>314</v>
      </c>
      <c r="D1273" s="83" t="s">
        <v>333</v>
      </c>
      <c r="E1273" s="83" t="s">
        <v>319</v>
      </c>
      <c r="F1273" s="84" t="s">
        <v>334</v>
      </c>
      <c r="G1273" s="90" t="s">
        <v>318</v>
      </c>
      <c r="H1273" s="96">
        <f t="shared" si="39"/>
        <v>8</v>
      </c>
      <c r="I1273">
        <f t="shared" si="40"/>
        <v>4565959</v>
      </c>
    </row>
    <row r="1274" spans="1:9" x14ac:dyDescent="0.25">
      <c r="A1274" s="87">
        <v>59</v>
      </c>
      <c r="B1274" s="79">
        <v>45660</v>
      </c>
      <c r="C1274" s="80" t="s">
        <v>315</v>
      </c>
      <c r="D1274" s="80" t="s">
        <v>333</v>
      </c>
      <c r="E1274" s="80" t="s">
        <v>319</v>
      </c>
      <c r="F1274" s="81" t="s">
        <v>334</v>
      </c>
      <c r="G1274" s="88" t="s">
        <v>320</v>
      </c>
      <c r="H1274" s="96">
        <f t="shared" si="39"/>
        <v>11</v>
      </c>
      <c r="I1274">
        <f t="shared" si="40"/>
        <v>4566059</v>
      </c>
    </row>
    <row r="1275" spans="1:9" x14ac:dyDescent="0.25">
      <c r="A1275" s="89">
        <v>59</v>
      </c>
      <c r="B1275" s="82">
        <v>45661</v>
      </c>
      <c r="C1275" s="83" t="s">
        <v>316</v>
      </c>
      <c r="D1275" s="83" t="s">
        <v>333</v>
      </c>
      <c r="E1275" s="83" t="s">
        <v>319</v>
      </c>
      <c r="F1275" s="84" t="s">
        <v>334</v>
      </c>
      <c r="G1275" s="90" t="s">
        <v>320</v>
      </c>
      <c r="H1275" s="96">
        <f t="shared" si="39"/>
        <v>11</v>
      </c>
      <c r="I1275">
        <f t="shared" si="40"/>
        <v>4566159</v>
      </c>
    </row>
    <row r="1276" spans="1:9" x14ac:dyDescent="0.25">
      <c r="A1276" s="87">
        <v>66</v>
      </c>
      <c r="B1276" s="79">
        <v>45613</v>
      </c>
      <c r="C1276" s="80" t="s">
        <v>310</v>
      </c>
      <c r="D1276" s="80" t="s">
        <v>333</v>
      </c>
      <c r="E1276" s="80" t="s">
        <v>317</v>
      </c>
      <c r="F1276" s="81" t="s">
        <v>334</v>
      </c>
      <c r="G1276" s="88" t="s">
        <v>318</v>
      </c>
      <c r="H1276" s="96">
        <f t="shared" si="39"/>
        <v>6</v>
      </c>
      <c r="I1276">
        <f t="shared" si="40"/>
        <v>4561366</v>
      </c>
    </row>
    <row r="1277" spans="1:9" x14ac:dyDescent="0.25">
      <c r="A1277" s="89">
        <v>66</v>
      </c>
      <c r="B1277" s="82">
        <v>45614</v>
      </c>
      <c r="C1277" s="83" t="s">
        <v>311</v>
      </c>
      <c r="D1277" s="83" t="s">
        <v>333</v>
      </c>
      <c r="E1277" s="83" t="s">
        <v>319</v>
      </c>
      <c r="F1277" s="84" t="s">
        <v>334</v>
      </c>
      <c r="G1277" s="90" t="s">
        <v>320</v>
      </c>
      <c r="H1277" s="96">
        <f t="shared" si="39"/>
        <v>11</v>
      </c>
      <c r="I1277">
        <f t="shared" si="40"/>
        <v>4561466</v>
      </c>
    </row>
    <row r="1278" spans="1:9" x14ac:dyDescent="0.25">
      <c r="A1278" s="87">
        <v>66</v>
      </c>
      <c r="B1278" s="79">
        <v>45615</v>
      </c>
      <c r="C1278" s="80" t="s">
        <v>312</v>
      </c>
      <c r="D1278" s="80" t="s">
        <v>333</v>
      </c>
      <c r="E1278" s="80" t="s">
        <v>319</v>
      </c>
      <c r="F1278" s="81" t="s">
        <v>334</v>
      </c>
      <c r="G1278" s="88" t="s">
        <v>320</v>
      </c>
      <c r="H1278" s="96">
        <f t="shared" si="39"/>
        <v>11</v>
      </c>
      <c r="I1278">
        <f t="shared" si="40"/>
        <v>4561566</v>
      </c>
    </row>
    <row r="1279" spans="1:9" x14ac:dyDescent="0.25">
      <c r="A1279" s="89">
        <v>66</v>
      </c>
      <c r="B1279" s="82">
        <v>45616</v>
      </c>
      <c r="C1279" s="83" t="s">
        <v>313</v>
      </c>
      <c r="D1279" s="83" t="s">
        <v>333</v>
      </c>
      <c r="E1279" s="83" t="s">
        <v>319</v>
      </c>
      <c r="F1279" s="84" t="s">
        <v>334</v>
      </c>
      <c r="G1279" s="90" t="s">
        <v>320</v>
      </c>
      <c r="H1279" s="96">
        <f t="shared" si="39"/>
        <v>11</v>
      </c>
      <c r="I1279">
        <f t="shared" si="40"/>
        <v>4561666</v>
      </c>
    </row>
    <row r="1280" spans="1:9" x14ac:dyDescent="0.25">
      <c r="A1280" s="87">
        <v>66</v>
      </c>
      <c r="B1280" s="79">
        <v>45617</v>
      </c>
      <c r="C1280" s="80" t="s">
        <v>314</v>
      </c>
      <c r="D1280" s="80" t="s">
        <v>333</v>
      </c>
      <c r="E1280" s="80" t="s">
        <v>319</v>
      </c>
      <c r="F1280" s="81" t="s">
        <v>334</v>
      </c>
      <c r="G1280" s="88" t="s">
        <v>320</v>
      </c>
      <c r="H1280" s="96">
        <f t="shared" si="39"/>
        <v>11</v>
      </c>
      <c r="I1280">
        <f t="shared" si="40"/>
        <v>4561766</v>
      </c>
    </row>
    <row r="1281" spans="1:9" x14ac:dyDescent="0.25">
      <c r="A1281" s="89">
        <v>66</v>
      </c>
      <c r="B1281" s="82">
        <v>45618</v>
      </c>
      <c r="C1281" s="83" t="s">
        <v>315</v>
      </c>
      <c r="D1281" s="83" t="s">
        <v>333</v>
      </c>
      <c r="E1281" s="83" t="s">
        <v>319</v>
      </c>
      <c r="F1281" s="84" t="s">
        <v>334</v>
      </c>
      <c r="G1281" s="90" t="s">
        <v>320</v>
      </c>
      <c r="H1281" s="96">
        <f t="shared" si="39"/>
        <v>11</v>
      </c>
      <c r="I1281">
        <f t="shared" si="40"/>
        <v>4561866</v>
      </c>
    </row>
    <row r="1282" spans="1:9" x14ac:dyDescent="0.25">
      <c r="A1282" s="87">
        <v>66</v>
      </c>
      <c r="B1282" s="79">
        <v>45619</v>
      </c>
      <c r="C1282" s="80" t="s">
        <v>316</v>
      </c>
      <c r="D1282" s="80" t="s">
        <v>333</v>
      </c>
      <c r="E1282" s="80" t="s">
        <v>319</v>
      </c>
      <c r="F1282" s="81" t="s">
        <v>334</v>
      </c>
      <c r="G1282" s="88" t="s">
        <v>320</v>
      </c>
      <c r="H1282" s="96">
        <f t="shared" si="39"/>
        <v>11</v>
      </c>
      <c r="I1282">
        <f t="shared" si="40"/>
        <v>4561966</v>
      </c>
    </row>
    <row r="1283" spans="1:9" x14ac:dyDescent="0.25">
      <c r="A1283" s="89">
        <v>66</v>
      </c>
      <c r="B1283" s="82">
        <v>45620</v>
      </c>
      <c r="C1283" s="83" t="s">
        <v>310</v>
      </c>
      <c r="D1283" s="83" t="s">
        <v>333</v>
      </c>
      <c r="E1283" s="83" t="s">
        <v>317</v>
      </c>
      <c r="F1283" s="84" t="s">
        <v>334</v>
      </c>
      <c r="G1283" s="90" t="s">
        <v>318</v>
      </c>
      <c r="H1283" s="96">
        <f t="shared" ref="H1283:H1346" si="41">IF(ISERROR(INT((G1283-E1283)*24)),"",(INT((G1283-E1283)*24)))</f>
        <v>6</v>
      </c>
      <c r="I1283">
        <f t="shared" ref="I1283:I1346" si="42">VALUE(CONCATENATE(B1283,A1283))</f>
        <v>4562066</v>
      </c>
    </row>
    <row r="1284" spans="1:9" x14ac:dyDescent="0.25">
      <c r="A1284" s="87">
        <v>66</v>
      </c>
      <c r="B1284" s="79">
        <v>45621</v>
      </c>
      <c r="C1284" s="80" t="s">
        <v>311</v>
      </c>
      <c r="D1284" s="80" t="s">
        <v>333</v>
      </c>
      <c r="E1284" s="80" t="s">
        <v>319</v>
      </c>
      <c r="F1284" s="81" t="s">
        <v>334</v>
      </c>
      <c r="G1284" s="88" t="s">
        <v>320</v>
      </c>
      <c r="H1284" s="96">
        <f t="shared" si="41"/>
        <v>11</v>
      </c>
      <c r="I1284">
        <f t="shared" si="42"/>
        <v>4562166</v>
      </c>
    </row>
    <row r="1285" spans="1:9" x14ac:dyDescent="0.25">
      <c r="A1285" s="89">
        <v>66</v>
      </c>
      <c r="B1285" s="82">
        <v>45622</v>
      </c>
      <c r="C1285" s="83" t="s">
        <v>312</v>
      </c>
      <c r="D1285" s="83" t="s">
        <v>333</v>
      </c>
      <c r="E1285" s="83" t="s">
        <v>319</v>
      </c>
      <c r="F1285" s="84" t="s">
        <v>334</v>
      </c>
      <c r="G1285" s="90" t="s">
        <v>320</v>
      </c>
      <c r="H1285" s="96">
        <f t="shared" si="41"/>
        <v>11</v>
      </c>
      <c r="I1285">
        <f t="shared" si="42"/>
        <v>4562266</v>
      </c>
    </row>
    <row r="1286" spans="1:9" x14ac:dyDescent="0.25">
      <c r="A1286" s="87">
        <v>66</v>
      </c>
      <c r="B1286" s="79">
        <v>45623</v>
      </c>
      <c r="C1286" s="80" t="s">
        <v>313</v>
      </c>
      <c r="D1286" s="80" t="s">
        <v>333</v>
      </c>
      <c r="E1286" s="80" t="s">
        <v>319</v>
      </c>
      <c r="F1286" s="81" t="s">
        <v>334</v>
      </c>
      <c r="G1286" s="88" t="s">
        <v>320</v>
      </c>
      <c r="H1286" s="96">
        <f t="shared" si="41"/>
        <v>11</v>
      </c>
      <c r="I1286">
        <f t="shared" si="42"/>
        <v>4562366</v>
      </c>
    </row>
    <row r="1287" spans="1:9" x14ac:dyDescent="0.25">
      <c r="A1287" s="89">
        <v>66</v>
      </c>
      <c r="B1287" s="82">
        <v>45624</v>
      </c>
      <c r="C1287" s="83" t="s">
        <v>314</v>
      </c>
      <c r="D1287" s="83" t="s">
        <v>333</v>
      </c>
      <c r="E1287" s="83" t="s">
        <v>321</v>
      </c>
      <c r="F1287" s="84" t="s">
        <v>334</v>
      </c>
      <c r="G1287" s="90" t="s">
        <v>321</v>
      </c>
      <c r="H1287" s="96" t="str">
        <f t="shared" si="41"/>
        <v/>
      </c>
      <c r="I1287">
        <f t="shared" si="42"/>
        <v>4562466</v>
      </c>
    </row>
    <row r="1288" spans="1:9" x14ac:dyDescent="0.25">
      <c r="A1288" s="87">
        <v>66</v>
      </c>
      <c r="B1288" s="79">
        <v>45625</v>
      </c>
      <c r="C1288" s="80" t="s">
        <v>315</v>
      </c>
      <c r="D1288" s="80" t="s">
        <v>333</v>
      </c>
      <c r="E1288" s="80" t="s">
        <v>322</v>
      </c>
      <c r="F1288" s="81" t="s">
        <v>334</v>
      </c>
      <c r="G1288" s="88" t="s">
        <v>320</v>
      </c>
      <c r="H1288" s="96">
        <f t="shared" si="41"/>
        <v>13</v>
      </c>
      <c r="I1288">
        <f t="shared" si="42"/>
        <v>4562566</v>
      </c>
    </row>
    <row r="1289" spans="1:9" x14ac:dyDescent="0.25">
      <c r="A1289" s="89">
        <v>66</v>
      </c>
      <c r="B1289" s="82">
        <v>45626</v>
      </c>
      <c r="C1289" s="83" t="s">
        <v>316</v>
      </c>
      <c r="D1289" s="83" t="s">
        <v>333</v>
      </c>
      <c r="E1289" s="83" t="s">
        <v>319</v>
      </c>
      <c r="F1289" s="84" t="s">
        <v>334</v>
      </c>
      <c r="G1289" s="90" t="s">
        <v>320</v>
      </c>
      <c r="H1289" s="96">
        <f t="shared" si="41"/>
        <v>11</v>
      </c>
      <c r="I1289">
        <f t="shared" si="42"/>
        <v>4562666</v>
      </c>
    </row>
    <row r="1290" spans="1:9" x14ac:dyDescent="0.25">
      <c r="A1290" s="87">
        <v>66</v>
      </c>
      <c r="B1290" s="79">
        <v>45627</v>
      </c>
      <c r="C1290" s="80" t="s">
        <v>310</v>
      </c>
      <c r="D1290" s="80" t="s">
        <v>333</v>
      </c>
      <c r="E1290" s="80" t="s">
        <v>317</v>
      </c>
      <c r="F1290" s="81" t="s">
        <v>334</v>
      </c>
      <c r="G1290" s="88" t="s">
        <v>318</v>
      </c>
      <c r="H1290" s="96">
        <f t="shared" si="41"/>
        <v>6</v>
      </c>
      <c r="I1290">
        <f t="shared" si="42"/>
        <v>4562766</v>
      </c>
    </row>
    <row r="1291" spans="1:9" x14ac:dyDescent="0.25">
      <c r="A1291" s="89">
        <v>66</v>
      </c>
      <c r="B1291" s="82">
        <v>45628</v>
      </c>
      <c r="C1291" s="83" t="s">
        <v>311</v>
      </c>
      <c r="D1291" s="83" t="s">
        <v>333</v>
      </c>
      <c r="E1291" s="83" t="s">
        <v>319</v>
      </c>
      <c r="F1291" s="84" t="s">
        <v>334</v>
      </c>
      <c r="G1291" s="90" t="s">
        <v>320</v>
      </c>
      <c r="H1291" s="96">
        <f t="shared" si="41"/>
        <v>11</v>
      </c>
      <c r="I1291">
        <f t="shared" si="42"/>
        <v>4562866</v>
      </c>
    </row>
    <row r="1292" spans="1:9" x14ac:dyDescent="0.25">
      <c r="A1292" s="87">
        <v>66</v>
      </c>
      <c r="B1292" s="79">
        <v>45629</v>
      </c>
      <c r="C1292" s="80" t="s">
        <v>312</v>
      </c>
      <c r="D1292" s="80" t="s">
        <v>333</v>
      </c>
      <c r="E1292" s="80" t="s">
        <v>319</v>
      </c>
      <c r="F1292" s="81" t="s">
        <v>334</v>
      </c>
      <c r="G1292" s="88" t="s">
        <v>320</v>
      </c>
      <c r="H1292" s="96">
        <f t="shared" si="41"/>
        <v>11</v>
      </c>
      <c r="I1292">
        <f t="shared" si="42"/>
        <v>4562966</v>
      </c>
    </row>
    <row r="1293" spans="1:9" x14ac:dyDescent="0.25">
      <c r="A1293" s="89">
        <v>66</v>
      </c>
      <c r="B1293" s="82">
        <v>45630</v>
      </c>
      <c r="C1293" s="83" t="s">
        <v>313</v>
      </c>
      <c r="D1293" s="83" t="s">
        <v>333</v>
      </c>
      <c r="E1293" s="83" t="s">
        <v>319</v>
      </c>
      <c r="F1293" s="84" t="s">
        <v>334</v>
      </c>
      <c r="G1293" s="90" t="s">
        <v>320</v>
      </c>
      <c r="H1293" s="96">
        <f t="shared" si="41"/>
        <v>11</v>
      </c>
      <c r="I1293">
        <f t="shared" si="42"/>
        <v>4563066</v>
      </c>
    </row>
    <row r="1294" spans="1:9" x14ac:dyDescent="0.25">
      <c r="A1294" s="87">
        <v>66</v>
      </c>
      <c r="B1294" s="79">
        <v>45631</v>
      </c>
      <c r="C1294" s="80" t="s">
        <v>314</v>
      </c>
      <c r="D1294" s="80" t="s">
        <v>333</v>
      </c>
      <c r="E1294" s="80" t="s">
        <v>319</v>
      </c>
      <c r="F1294" s="81" t="s">
        <v>334</v>
      </c>
      <c r="G1294" s="88" t="s">
        <v>320</v>
      </c>
      <c r="H1294" s="96">
        <f t="shared" si="41"/>
        <v>11</v>
      </c>
      <c r="I1294">
        <f t="shared" si="42"/>
        <v>4563166</v>
      </c>
    </row>
    <row r="1295" spans="1:9" x14ac:dyDescent="0.25">
      <c r="A1295" s="89">
        <v>66</v>
      </c>
      <c r="B1295" s="82">
        <v>45632</v>
      </c>
      <c r="C1295" s="83" t="s">
        <v>315</v>
      </c>
      <c r="D1295" s="83" t="s">
        <v>333</v>
      </c>
      <c r="E1295" s="83" t="s">
        <v>319</v>
      </c>
      <c r="F1295" s="84" t="s">
        <v>334</v>
      </c>
      <c r="G1295" s="90" t="s">
        <v>320</v>
      </c>
      <c r="H1295" s="96">
        <f t="shared" si="41"/>
        <v>11</v>
      </c>
      <c r="I1295">
        <f t="shared" si="42"/>
        <v>4563266</v>
      </c>
    </row>
    <row r="1296" spans="1:9" x14ac:dyDescent="0.25">
      <c r="A1296" s="87">
        <v>66</v>
      </c>
      <c r="B1296" s="79">
        <v>45633</v>
      </c>
      <c r="C1296" s="80" t="s">
        <v>316</v>
      </c>
      <c r="D1296" s="80" t="s">
        <v>333</v>
      </c>
      <c r="E1296" s="80" t="s">
        <v>319</v>
      </c>
      <c r="F1296" s="81" t="s">
        <v>334</v>
      </c>
      <c r="G1296" s="88" t="s">
        <v>320</v>
      </c>
      <c r="H1296" s="96">
        <f t="shared" si="41"/>
        <v>11</v>
      </c>
      <c r="I1296">
        <f t="shared" si="42"/>
        <v>4563366</v>
      </c>
    </row>
    <row r="1297" spans="1:9" x14ac:dyDescent="0.25">
      <c r="A1297" s="89">
        <v>66</v>
      </c>
      <c r="B1297" s="82">
        <v>45634</v>
      </c>
      <c r="C1297" s="83" t="s">
        <v>310</v>
      </c>
      <c r="D1297" s="83" t="s">
        <v>333</v>
      </c>
      <c r="E1297" s="83" t="s">
        <v>317</v>
      </c>
      <c r="F1297" s="84" t="s">
        <v>334</v>
      </c>
      <c r="G1297" s="90" t="s">
        <v>318</v>
      </c>
      <c r="H1297" s="96">
        <f t="shared" si="41"/>
        <v>6</v>
      </c>
      <c r="I1297">
        <f t="shared" si="42"/>
        <v>4563466</v>
      </c>
    </row>
    <row r="1298" spans="1:9" x14ac:dyDescent="0.25">
      <c r="A1298" s="87">
        <v>66</v>
      </c>
      <c r="B1298" s="79">
        <v>45635</v>
      </c>
      <c r="C1298" s="80" t="s">
        <v>311</v>
      </c>
      <c r="D1298" s="80" t="s">
        <v>333</v>
      </c>
      <c r="E1298" s="80" t="s">
        <v>319</v>
      </c>
      <c r="F1298" s="81" t="s">
        <v>334</v>
      </c>
      <c r="G1298" s="88" t="s">
        <v>320</v>
      </c>
      <c r="H1298" s="96">
        <f t="shared" si="41"/>
        <v>11</v>
      </c>
      <c r="I1298">
        <f t="shared" si="42"/>
        <v>4563566</v>
      </c>
    </row>
    <row r="1299" spans="1:9" x14ac:dyDescent="0.25">
      <c r="A1299" s="89">
        <v>66</v>
      </c>
      <c r="B1299" s="82">
        <v>45636</v>
      </c>
      <c r="C1299" s="83" t="s">
        <v>312</v>
      </c>
      <c r="D1299" s="83" t="s">
        <v>333</v>
      </c>
      <c r="E1299" s="83" t="s">
        <v>319</v>
      </c>
      <c r="F1299" s="84" t="s">
        <v>334</v>
      </c>
      <c r="G1299" s="90" t="s">
        <v>320</v>
      </c>
      <c r="H1299" s="96">
        <f t="shared" si="41"/>
        <v>11</v>
      </c>
      <c r="I1299">
        <f t="shared" si="42"/>
        <v>4563666</v>
      </c>
    </row>
    <row r="1300" spans="1:9" x14ac:dyDescent="0.25">
      <c r="A1300" s="87">
        <v>66</v>
      </c>
      <c r="B1300" s="79">
        <v>45637</v>
      </c>
      <c r="C1300" s="80" t="s">
        <v>313</v>
      </c>
      <c r="D1300" s="80" t="s">
        <v>333</v>
      </c>
      <c r="E1300" s="80" t="s">
        <v>319</v>
      </c>
      <c r="F1300" s="81" t="s">
        <v>334</v>
      </c>
      <c r="G1300" s="88" t="s">
        <v>320</v>
      </c>
      <c r="H1300" s="96">
        <f t="shared" si="41"/>
        <v>11</v>
      </c>
      <c r="I1300">
        <f t="shared" si="42"/>
        <v>4563766</v>
      </c>
    </row>
    <row r="1301" spans="1:9" x14ac:dyDescent="0.25">
      <c r="A1301" s="89">
        <v>66</v>
      </c>
      <c r="B1301" s="82">
        <v>45638</v>
      </c>
      <c r="C1301" s="83" t="s">
        <v>314</v>
      </c>
      <c r="D1301" s="83" t="s">
        <v>333</v>
      </c>
      <c r="E1301" s="83" t="s">
        <v>319</v>
      </c>
      <c r="F1301" s="84" t="s">
        <v>334</v>
      </c>
      <c r="G1301" s="90" t="s">
        <v>320</v>
      </c>
      <c r="H1301" s="96">
        <f t="shared" si="41"/>
        <v>11</v>
      </c>
      <c r="I1301">
        <f t="shared" si="42"/>
        <v>4563866</v>
      </c>
    </row>
    <row r="1302" spans="1:9" x14ac:dyDescent="0.25">
      <c r="A1302" s="87">
        <v>66</v>
      </c>
      <c r="B1302" s="79">
        <v>45639</v>
      </c>
      <c r="C1302" s="80" t="s">
        <v>315</v>
      </c>
      <c r="D1302" s="80" t="s">
        <v>333</v>
      </c>
      <c r="E1302" s="80" t="s">
        <v>319</v>
      </c>
      <c r="F1302" s="81" t="s">
        <v>334</v>
      </c>
      <c r="G1302" s="88" t="s">
        <v>320</v>
      </c>
      <c r="H1302" s="96">
        <f t="shared" si="41"/>
        <v>11</v>
      </c>
      <c r="I1302">
        <f t="shared" si="42"/>
        <v>4563966</v>
      </c>
    </row>
    <row r="1303" spans="1:9" x14ac:dyDescent="0.25">
      <c r="A1303" s="89">
        <v>66</v>
      </c>
      <c r="B1303" s="82">
        <v>45640</v>
      </c>
      <c r="C1303" s="83" t="s">
        <v>316</v>
      </c>
      <c r="D1303" s="83" t="s">
        <v>333</v>
      </c>
      <c r="E1303" s="83" t="s">
        <v>319</v>
      </c>
      <c r="F1303" s="84" t="s">
        <v>334</v>
      </c>
      <c r="G1303" s="90" t="s">
        <v>320</v>
      </c>
      <c r="H1303" s="96">
        <f t="shared" si="41"/>
        <v>11</v>
      </c>
      <c r="I1303">
        <f t="shared" si="42"/>
        <v>4564066</v>
      </c>
    </row>
    <row r="1304" spans="1:9" x14ac:dyDescent="0.25">
      <c r="A1304" s="87">
        <v>66</v>
      </c>
      <c r="B1304" s="79">
        <v>45641</v>
      </c>
      <c r="C1304" s="80" t="s">
        <v>310</v>
      </c>
      <c r="D1304" s="80" t="s">
        <v>333</v>
      </c>
      <c r="E1304" s="80" t="s">
        <v>317</v>
      </c>
      <c r="F1304" s="81" t="s">
        <v>334</v>
      </c>
      <c r="G1304" s="88" t="s">
        <v>318</v>
      </c>
      <c r="H1304" s="96">
        <f t="shared" si="41"/>
        <v>6</v>
      </c>
      <c r="I1304">
        <f t="shared" si="42"/>
        <v>4564166</v>
      </c>
    </row>
    <row r="1305" spans="1:9" x14ac:dyDescent="0.25">
      <c r="A1305" s="89">
        <v>66</v>
      </c>
      <c r="B1305" s="82">
        <v>45642</v>
      </c>
      <c r="C1305" s="83" t="s">
        <v>311</v>
      </c>
      <c r="D1305" s="83" t="s">
        <v>333</v>
      </c>
      <c r="E1305" s="83" t="s">
        <v>319</v>
      </c>
      <c r="F1305" s="84" t="s">
        <v>334</v>
      </c>
      <c r="G1305" s="90" t="s">
        <v>320</v>
      </c>
      <c r="H1305" s="96">
        <f t="shared" si="41"/>
        <v>11</v>
      </c>
      <c r="I1305">
        <f t="shared" si="42"/>
        <v>4564266</v>
      </c>
    </row>
    <row r="1306" spans="1:9" x14ac:dyDescent="0.25">
      <c r="A1306" s="87">
        <v>66</v>
      </c>
      <c r="B1306" s="79">
        <v>45643</v>
      </c>
      <c r="C1306" s="80" t="s">
        <v>312</v>
      </c>
      <c r="D1306" s="80" t="s">
        <v>333</v>
      </c>
      <c r="E1306" s="80" t="s">
        <v>319</v>
      </c>
      <c r="F1306" s="81" t="s">
        <v>334</v>
      </c>
      <c r="G1306" s="88" t="s">
        <v>320</v>
      </c>
      <c r="H1306" s="96">
        <f t="shared" si="41"/>
        <v>11</v>
      </c>
      <c r="I1306">
        <f t="shared" si="42"/>
        <v>4564366</v>
      </c>
    </row>
    <row r="1307" spans="1:9" x14ac:dyDescent="0.25">
      <c r="A1307" s="89">
        <v>66</v>
      </c>
      <c r="B1307" s="82">
        <v>45644</v>
      </c>
      <c r="C1307" s="83" t="s">
        <v>313</v>
      </c>
      <c r="D1307" s="83" t="s">
        <v>333</v>
      </c>
      <c r="E1307" s="83" t="s">
        <v>319</v>
      </c>
      <c r="F1307" s="84" t="s">
        <v>334</v>
      </c>
      <c r="G1307" s="90" t="s">
        <v>320</v>
      </c>
      <c r="H1307" s="96">
        <f t="shared" si="41"/>
        <v>11</v>
      </c>
      <c r="I1307">
        <f t="shared" si="42"/>
        <v>4564466</v>
      </c>
    </row>
    <row r="1308" spans="1:9" x14ac:dyDescent="0.25">
      <c r="A1308" s="87">
        <v>66</v>
      </c>
      <c r="B1308" s="79">
        <v>45645</v>
      </c>
      <c r="C1308" s="80" t="s">
        <v>314</v>
      </c>
      <c r="D1308" s="80" t="s">
        <v>333</v>
      </c>
      <c r="E1308" s="80" t="s">
        <v>319</v>
      </c>
      <c r="F1308" s="81" t="s">
        <v>334</v>
      </c>
      <c r="G1308" s="88" t="s">
        <v>320</v>
      </c>
      <c r="H1308" s="96">
        <f t="shared" si="41"/>
        <v>11</v>
      </c>
      <c r="I1308">
        <f t="shared" si="42"/>
        <v>4564566</v>
      </c>
    </row>
    <row r="1309" spans="1:9" x14ac:dyDescent="0.25">
      <c r="A1309" s="89">
        <v>66</v>
      </c>
      <c r="B1309" s="82">
        <v>45646</v>
      </c>
      <c r="C1309" s="83" t="s">
        <v>315</v>
      </c>
      <c r="D1309" s="83" t="s">
        <v>333</v>
      </c>
      <c r="E1309" s="83" t="s">
        <v>319</v>
      </c>
      <c r="F1309" s="84" t="s">
        <v>334</v>
      </c>
      <c r="G1309" s="90" t="s">
        <v>320</v>
      </c>
      <c r="H1309" s="96">
        <f t="shared" si="41"/>
        <v>11</v>
      </c>
      <c r="I1309">
        <f t="shared" si="42"/>
        <v>4564666</v>
      </c>
    </row>
    <row r="1310" spans="1:9" x14ac:dyDescent="0.25">
      <c r="A1310" s="87">
        <v>66</v>
      </c>
      <c r="B1310" s="79">
        <v>45647</v>
      </c>
      <c r="C1310" s="80" t="s">
        <v>316</v>
      </c>
      <c r="D1310" s="80" t="s">
        <v>333</v>
      </c>
      <c r="E1310" s="80" t="s">
        <v>323</v>
      </c>
      <c r="F1310" s="81" t="s">
        <v>334</v>
      </c>
      <c r="G1310" s="88" t="s">
        <v>320</v>
      </c>
      <c r="H1310" s="96">
        <f t="shared" si="41"/>
        <v>12</v>
      </c>
      <c r="I1310">
        <f t="shared" si="42"/>
        <v>4564766</v>
      </c>
    </row>
    <row r="1311" spans="1:9" x14ac:dyDescent="0.25">
      <c r="A1311" s="89">
        <v>66</v>
      </c>
      <c r="B1311" s="82">
        <v>45648</v>
      </c>
      <c r="C1311" s="83" t="s">
        <v>310</v>
      </c>
      <c r="D1311" s="83" t="s">
        <v>333</v>
      </c>
      <c r="E1311" s="83" t="s">
        <v>324</v>
      </c>
      <c r="F1311" s="84" t="s">
        <v>334</v>
      </c>
      <c r="G1311" s="90" t="s">
        <v>318</v>
      </c>
      <c r="H1311" s="96">
        <f t="shared" si="41"/>
        <v>7</v>
      </c>
      <c r="I1311">
        <f t="shared" si="42"/>
        <v>4564866</v>
      </c>
    </row>
    <row r="1312" spans="1:9" x14ac:dyDescent="0.25">
      <c r="A1312" s="87">
        <v>66</v>
      </c>
      <c r="B1312" s="79">
        <v>45649</v>
      </c>
      <c r="C1312" s="80" t="s">
        <v>311</v>
      </c>
      <c r="D1312" s="80" t="s">
        <v>333</v>
      </c>
      <c r="E1312" s="80" t="s">
        <v>319</v>
      </c>
      <c r="F1312" s="81" t="s">
        <v>334</v>
      </c>
      <c r="G1312" s="88" t="s">
        <v>320</v>
      </c>
      <c r="H1312" s="96">
        <f t="shared" si="41"/>
        <v>11</v>
      </c>
      <c r="I1312">
        <f t="shared" si="42"/>
        <v>4564966</v>
      </c>
    </row>
    <row r="1313" spans="1:9" x14ac:dyDescent="0.25">
      <c r="A1313" s="89">
        <v>66</v>
      </c>
      <c r="B1313" s="82">
        <v>45650</v>
      </c>
      <c r="C1313" s="83" t="s">
        <v>312</v>
      </c>
      <c r="D1313" s="83" t="s">
        <v>333</v>
      </c>
      <c r="E1313" s="83" t="s">
        <v>322</v>
      </c>
      <c r="F1313" s="84" t="s">
        <v>334</v>
      </c>
      <c r="G1313" s="90" t="s">
        <v>318</v>
      </c>
      <c r="H1313" s="96">
        <f t="shared" si="41"/>
        <v>10</v>
      </c>
      <c r="I1313">
        <f t="shared" si="42"/>
        <v>4565066</v>
      </c>
    </row>
    <row r="1314" spans="1:9" x14ac:dyDescent="0.25">
      <c r="A1314" s="87">
        <v>66</v>
      </c>
      <c r="B1314" s="79">
        <v>45651</v>
      </c>
      <c r="C1314" s="80" t="s">
        <v>313</v>
      </c>
      <c r="D1314" s="80" t="s">
        <v>333</v>
      </c>
      <c r="E1314" s="80" t="s">
        <v>321</v>
      </c>
      <c r="F1314" s="81" t="s">
        <v>334</v>
      </c>
      <c r="G1314" s="88" t="s">
        <v>321</v>
      </c>
      <c r="H1314" s="96" t="str">
        <f t="shared" si="41"/>
        <v/>
      </c>
      <c r="I1314">
        <f t="shared" si="42"/>
        <v>4565166</v>
      </c>
    </row>
    <row r="1315" spans="1:9" x14ac:dyDescent="0.25">
      <c r="A1315" s="89">
        <v>66</v>
      </c>
      <c r="B1315" s="82">
        <v>45652</v>
      </c>
      <c r="C1315" s="83" t="s">
        <v>314</v>
      </c>
      <c r="D1315" s="83" t="s">
        <v>333</v>
      </c>
      <c r="E1315" s="83" t="s">
        <v>319</v>
      </c>
      <c r="F1315" s="84" t="s">
        <v>334</v>
      </c>
      <c r="G1315" s="90" t="s">
        <v>320</v>
      </c>
      <c r="H1315" s="96">
        <f t="shared" si="41"/>
        <v>11</v>
      </c>
      <c r="I1315">
        <f t="shared" si="42"/>
        <v>4565266</v>
      </c>
    </row>
    <row r="1316" spans="1:9" x14ac:dyDescent="0.25">
      <c r="A1316" s="87">
        <v>66</v>
      </c>
      <c r="B1316" s="79">
        <v>45653</v>
      </c>
      <c r="C1316" s="80" t="s">
        <v>315</v>
      </c>
      <c r="D1316" s="80" t="s">
        <v>333</v>
      </c>
      <c r="E1316" s="80" t="s">
        <v>319</v>
      </c>
      <c r="F1316" s="81" t="s">
        <v>334</v>
      </c>
      <c r="G1316" s="88" t="s">
        <v>320</v>
      </c>
      <c r="H1316" s="96">
        <f t="shared" si="41"/>
        <v>11</v>
      </c>
      <c r="I1316">
        <f t="shared" si="42"/>
        <v>4565366</v>
      </c>
    </row>
    <row r="1317" spans="1:9" x14ac:dyDescent="0.25">
      <c r="A1317" s="89">
        <v>66</v>
      </c>
      <c r="B1317" s="82">
        <v>45654</v>
      </c>
      <c r="C1317" s="83" t="s">
        <v>316</v>
      </c>
      <c r="D1317" s="83" t="s">
        <v>333</v>
      </c>
      <c r="E1317" s="83" t="s">
        <v>319</v>
      </c>
      <c r="F1317" s="84" t="s">
        <v>334</v>
      </c>
      <c r="G1317" s="90" t="s">
        <v>320</v>
      </c>
      <c r="H1317" s="96">
        <f t="shared" si="41"/>
        <v>11</v>
      </c>
      <c r="I1317">
        <f t="shared" si="42"/>
        <v>4565466</v>
      </c>
    </row>
    <row r="1318" spans="1:9" x14ac:dyDescent="0.25">
      <c r="A1318" s="87">
        <v>66</v>
      </c>
      <c r="B1318" s="79">
        <v>45655</v>
      </c>
      <c r="C1318" s="80" t="s">
        <v>310</v>
      </c>
      <c r="D1318" s="80" t="s">
        <v>333</v>
      </c>
      <c r="E1318" s="80" t="s">
        <v>317</v>
      </c>
      <c r="F1318" s="81" t="s">
        <v>334</v>
      </c>
      <c r="G1318" s="88" t="s">
        <v>318</v>
      </c>
      <c r="H1318" s="96">
        <f t="shared" si="41"/>
        <v>6</v>
      </c>
      <c r="I1318">
        <f t="shared" si="42"/>
        <v>4565566</v>
      </c>
    </row>
    <row r="1319" spans="1:9" x14ac:dyDescent="0.25">
      <c r="A1319" s="89">
        <v>66</v>
      </c>
      <c r="B1319" s="82">
        <v>45656</v>
      </c>
      <c r="C1319" s="83" t="s">
        <v>311</v>
      </c>
      <c r="D1319" s="83" t="s">
        <v>333</v>
      </c>
      <c r="E1319" s="83" t="s">
        <v>319</v>
      </c>
      <c r="F1319" s="84" t="s">
        <v>334</v>
      </c>
      <c r="G1319" s="90" t="s">
        <v>320</v>
      </c>
      <c r="H1319" s="96">
        <f t="shared" si="41"/>
        <v>11</v>
      </c>
      <c r="I1319">
        <f t="shared" si="42"/>
        <v>4565666</v>
      </c>
    </row>
    <row r="1320" spans="1:9" x14ac:dyDescent="0.25">
      <c r="A1320" s="87">
        <v>66</v>
      </c>
      <c r="B1320" s="79">
        <v>45657</v>
      </c>
      <c r="C1320" s="80" t="s">
        <v>312</v>
      </c>
      <c r="D1320" s="80" t="s">
        <v>333</v>
      </c>
      <c r="E1320" s="80" t="s">
        <v>319</v>
      </c>
      <c r="F1320" s="81" t="s">
        <v>334</v>
      </c>
      <c r="G1320" s="88" t="s">
        <v>318</v>
      </c>
      <c r="H1320" s="96">
        <f t="shared" si="41"/>
        <v>8</v>
      </c>
      <c r="I1320">
        <f t="shared" si="42"/>
        <v>4565766</v>
      </c>
    </row>
    <row r="1321" spans="1:9" x14ac:dyDescent="0.25">
      <c r="A1321" s="89">
        <v>66</v>
      </c>
      <c r="B1321" s="82">
        <v>45658</v>
      </c>
      <c r="C1321" s="83" t="s">
        <v>313</v>
      </c>
      <c r="D1321" s="83" t="s">
        <v>333</v>
      </c>
      <c r="E1321" s="83" t="s">
        <v>319</v>
      </c>
      <c r="F1321" s="84" t="s">
        <v>334</v>
      </c>
      <c r="G1321" s="90" t="s">
        <v>320</v>
      </c>
      <c r="H1321" s="96">
        <f t="shared" si="41"/>
        <v>11</v>
      </c>
      <c r="I1321">
        <f t="shared" si="42"/>
        <v>4565866</v>
      </c>
    </row>
    <row r="1322" spans="1:9" x14ac:dyDescent="0.25">
      <c r="A1322" s="87">
        <v>66</v>
      </c>
      <c r="B1322" s="79">
        <v>45659</v>
      </c>
      <c r="C1322" s="80" t="s">
        <v>314</v>
      </c>
      <c r="D1322" s="80" t="s">
        <v>333</v>
      </c>
      <c r="E1322" s="80" t="s">
        <v>319</v>
      </c>
      <c r="F1322" s="81" t="s">
        <v>334</v>
      </c>
      <c r="G1322" s="88" t="s">
        <v>320</v>
      </c>
      <c r="H1322" s="96">
        <f t="shared" si="41"/>
        <v>11</v>
      </c>
      <c r="I1322">
        <f t="shared" si="42"/>
        <v>4565966</v>
      </c>
    </row>
    <row r="1323" spans="1:9" x14ac:dyDescent="0.25">
      <c r="A1323" s="89">
        <v>66</v>
      </c>
      <c r="B1323" s="82">
        <v>45660</v>
      </c>
      <c r="C1323" s="83" t="s">
        <v>315</v>
      </c>
      <c r="D1323" s="83" t="s">
        <v>333</v>
      </c>
      <c r="E1323" s="83" t="s">
        <v>319</v>
      </c>
      <c r="F1323" s="84" t="s">
        <v>334</v>
      </c>
      <c r="G1323" s="90" t="s">
        <v>320</v>
      </c>
      <c r="H1323" s="96">
        <f t="shared" si="41"/>
        <v>11</v>
      </c>
      <c r="I1323">
        <f t="shared" si="42"/>
        <v>4566066</v>
      </c>
    </row>
    <row r="1324" spans="1:9" x14ac:dyDescent="0.25">
      <c r="A1324" s="87">
        <v>66</v>
      </c>
      <c r="B1324" s="79">
        <v>45661</v>
      </c>
      <c r="C1324" s="80" t="s">
        <v>316</v>
      </c>
      <c r="D1324" s="80" t="s">
        <v>333</v>
      </c>
      <c r="E1324" s="80" t="s">
        <v>319</v>
      </c>
      <c r="F1324" s="81" t="s">
        <v>334</v>
      </c>
      <c r="G1324" s="88" t="s">
        <v>320</v>
      </c>
      <c r="H1324" s="96">
        <f t="shared" si="41"/>
        <v>11</v>
      </c>
      <c r="I1324">
        <f t="shared" si="42"/>
        <v>4566166</v>
      </c>
    </row>
    <row r="1325" spans="1:9" x14ac:dyDescent="0.25">
      <c r="A1325" s="89">
        <v>67</v>
      </c>
      <c r="B1325" s="82">
        <v>45613</v>
      </c>
      <c r="C1325" s="83" t="s">
        <v>310</v>
      </c>
      <c r="D1325" s="83" t="s">
        <v>333</v>
      </c>
      <c r="E1325" s="83" t="s">
        <v>317</v>
      </c>
      <c r="F1325" s="84" t="s">
        <v>334</v>
      </c>
      <c r="G1325" s="90" t="s">
        <v>318</v>
      </c>
      <c r="H1325" s="96">
        <f t="shared" si="41"/>
        <v>6</v>
      </c>
      <c r="I1325">
        <f t="shared" si="42"/>
        <v>4561367</v>
      </c>
    </row>
    <row r="1326" spans="1:9" x14ac:dyDescent="0.25">
      <c r="A1326" s="87">
        <v>67</v>
      </c>
      <c r="B1326" s="79">
        <v>45614</v>
      </c>
      <c r="C1326" s="80" t="s">
        <v>311</v>
      </c>
      <c r="D1326" s="80" t="s">
        <v>333</v>
      </c>
      <c r="E1326" s="80" t="s">
        <v>319</v>
      </c>
      <c r="F1326" s="81" t="s">
        <v>334</v>
      </c>
      <c r="G1326" s="88" t="s">
        <v>320</v>
      </c>
      <c r="H1326" s="96">
        <f t="shared" si="41"/>
        <v>11</v>
      </c>
      <c r="I1326">
        <f t="shared" si="42"/>
        <v>4561467</v>
      </c>
    </row>
    <row r="1327" spans="1:9" x14ac:dyDescent="0.25">
      <c r="A1327" s="89">
        <v>67</v>
      </c>
      <c r="B1327" s="82">
        <v>45615</v>
      </c>
      <c r="C1327" s="83" t="s">
        <v>312</v>
      </c>
      <c r="D1327" s="83" t="s">
        <v>333</v>
      </c>
      <c r="E1327" s="83" t="s">
        <v>319</v>
      </c>
      <c r="F1327" s="84" t="s">
        <v>334</v>
      </c>
      <c r="G1327" s="90" t="s">
        <v>320</v>
      </c>
      <c r="H1327" s="96">
        <f t="shared" si="41"/>
        <v>11</v>
      </c>
      <c r="I1327">
        <f t="shared" si="42"/>
        <v>4561567</v>
      </c>
    </row>
    <row r="1328" spans="1:9" x14ac:dyDescent="0.25">
      <c r="A1328" s="87">
        <v>67</v>
      </c>
      <c r="B1328" s="79">
        <v>45616</v>
      </c>
      <c r="C1328" s="80" t="s">
        <v>313</v>
      </c>
      <c r="D1328" s="80" t="s">
        <v>333</v>
      </c>
      <c r="E1328" s="80" t="s">
        <v>319</v>
      </c>
      <c r="F1328" s="81" t="s">
        <v>334</v>
      </c>
      <c r="G1328" s="88" t="s">
        <v>320</v>
      </c>
      <c r="H1328" s="96">
        <f t="shared" si="41"/>
        <v>11</v>
      </c>
      <c r="I1328">
        <f t="shared" si="42"/>
        <v>4561667</v>
      </c>
    </row>
    <row r="1329" spans="1:9" x14ac:dyDescent="0.25">
      <c r="A1329" s="89">
        <v>67</v>
      </c>
      <c r="B1329" s="82">
        <v>45617</v>
      </c>
      <c r="C1329" s="83" t="s">
        <v>314</v>
      </c>
      <c r="D1329" s="83" t="s">
        <v>333</v>
      </c>
      <c r="E1329" s="83" t="s">
        <v>319</v>
      </c>
      <c r="F1329" s="84" t="s">
        <v>334</v>
      </c>
      <c r="G1329" s="90" t="s">
        <v>320</v>
      </c>
      <c r="H1329" s="96">
        <f t="shared" si="41"/>
        <v>11</v>
      </c>
      <c r="I1329">
        <f t="shared" si="42"/>
        <v>4561767</v>
      </c>
    </row>
    <row r="1330" spans="1:9" x14ac:dyDescent="0.25">
      <c r="A1330" s="87">
        <v>67</v>
      </c>
      <c r="B1330" s="79">
        <v>45618</v>
      </c>
      <c r="C1330" s="80" t="s">
        <v>315</v>
      </c>
      <c r="D1330" s="80" t="s">
        <v>333</v>
      </c>
      <c r="E1330" s="80" t="s">
        <v>319</v>
      </c>
      <c r="F1330" s="81" t="s">
        <v>334</v>
      </c>
      <c r="G1330" s="88" t="s">
        <v>320</v>
      </c>
      <c r="H1330" s="96">
        <f t="shared" si="41"/>
        <v>11</v>
      </c>
      <c r="I1330">
        <f t="shared" si="42"/>
        <v>4561867</v>
      </c>
    </row>
    <row r="1331" spans="1:9" x14ac:dyDescent="0.25">
      <c r="A1331" s="89">
        <v>67</v>
      </c>
      <c r="B1331" s="82">
        <v>45619</v>
      </c>
      <c r="C1331" s="83" t="s">
        <v>316</v>
      </c>
      <c r="D1331" s="83" t="s">
        <v>333</v>
      </c>
      <c r="E1331" s="83" t="s">
        <v>319</v>
      </c>
      <c r="F1331" s="84" t="s">
        <v>334</v>
      </c>
      <c r="G1331" s="90" t="s">
        <v>320</v>
      </c>
      <c r="H1331" s="96">
        <f t="shared" si="41"/>
        <v>11</v>
      </c>
      <c r="I1331">
        <f t="shared" si="42"/>
        <v>4561967</v>
      </c>
    </row>
    <row r="1332" spans="1:9" x14ac:dyDescent="0.25">
      <c r="A1332" s="87">
        <v>67</v>
      </c>
      <c r="B1332" s="79">
        <v>45620</v>
      </c>
      <c r="C1332" s="80" t="s">
        <v>310</v>
      </c>
      <c r="D1332" s="80" t="s">
        <v>333</v>
      </c>
      <c r="E1332" s="80" t="s">
        <v>317</v>
      </c>
      <c r="F1332" s="81" t="s">
        <v>334</v>
      </c>
      <c r="G1332" s="88" t="s">
        <v>318</v>
      </c>
      <c r="H1332" s="96">
        <f t="shared" si="41"/>
        <v>6</v>
      </c>
      <c r="I1332">
        <f t="shared" si="42"/>
        <v>4562067</v>
      </c>
    </row>
    <row r="1333" spans="1:9" x14ac:dyDescent="0.25">
      <c r="A1333" s="89">
        <v>67</v>
      </c>
      <c r="B1333" s="82">
        <v>45621</v>
      </c>
      <c r="C1333" s="83" t="s">
        <v>311</v>
      </c>
      <c r="D1333" s="83" t="s">
        <v>333</v>
      </c>
      <c r="E1333" s="83" t="s">
        <v>319</v>
      </c>
      <c r="F1333" s="84" t="s">
        <v>334</v>
      </c>
      <c r="G1333" s="90" t="s">
        <v>320</v>
      </c>
      <c r="H1333" s="96">
        <f t="shared" si="41"/>
        <v>11</v>
      </c>
      <c r="I1333">
        <f t="shared" si="42"/>
        <v>4562167</v>
      </c>
    </row>
    <row r="1334" spans="1:9" x14ac:dyDescent="0.25">
      <c r="A1334" s="87">
        <v>67</v>
      </c>
      <c r="B1334" s="79">
        <v>45622</v>
      </c>
      <c r="C1334" s="80" t="s">
        <v>312</v>
      </c>
      <c r="D1334" s="80" t="s">
        <v>333</v>
      </c>
      <c r="E1334" s="80" t="s">
        <v>319</v>
      </c>
      <c r="F1334" s="81" t="s">
        <v>334</v>
      </c>
      <c r="G1334" s="88" t="s">
        <v>320</v>
      </c>
      <c r="H1334" s="96">
        <f t="shared" si="41"/>
        <v>11</v>
      </c>
      <c r="I1334">
        <f t="shared" si="42"/>
        <v>4562267</v>
      </c>
    </row>
    <row r="1335" spans="1:9" x14ac:dyDescent="0.25">
      <c r="A1335" s="89">
        <v>67</v>
      </c>
      <c r="B1335" s="82">
        <v>45623</v>
      </c>
      <c r="C1335" s="83" t="s">
        <v>313</v>
      </c>
      <c r="D1335" s="83" t="s">
        <v>333</v>
      </c>
      <c r="E1335" s="83" t="s">
        <v>319</v>
      </c>
      <c r="F1335" s="84" t="s">
        <v>334</v>
      </c>
      <c r="G1335" s="90" t="s">
        <v>320</v>
      </c>
      <c r="H1335" s="96">
        <f t="shared" si="41"/>
        <v>11</v>
      </c>
      <c r="I1335">
        <f t="shared" si="42"/>
        <v>4562367</v>
      </c>
    </row>
    <row r="1336" spans="1:9" x14ac:dyDescent="0.25">
      <c r="A1336" s="87">
        <v>67</v>
      </c>
      <c r="B1336" s="79">
        <v>45624</v>
      </c>
      <c r="C1336" s="80" t="s">
        <v>314</v>
      </c>
      <c r="D1336" s="80" t="s">
        <v>333</v>
      </c>
      <c r="E1336" s="80" t="s">
        <v>321</v>
      </c>
      <c r="F1336" s="81" t="s">
        <v>334</v>
      </c>
      <c r="G1336" s="88" t="s">
        <v>321</v>
      </c>
      <c r="H1336" s="96" t="str">
        <f t="shared" si="41"/>
        <v/>
      </c>
      <c r="I1336">
        <f t="shared" si="42"/>
        <v>4562467</v>
      </c>
    </row>
    <row r="1337" spans="1:9" x14ac:dyDescent="0.25">
      <c r="A1337" s="89">
        <v>67</v>
      </c>
      <c r="B1337" s="82">
        <v>45625</v>
      </c>
      <c r="C1337" s="83" t="s">
        <v>315</v>
      </c>
      <c r="D1337" s="83" t="s">
        <v>333</v>
      </c>
      <c r="E1337" s="83" t="s">
        <v>322</v>
      </c>
      <c r="F1337" s="84" t="s">
        <v>334</v>
      </c>
      <c r="G1337" s="90" t="s">
        <v>320</v>
      </c>
      <c r="H1337" s="96">
        <f t="shared" si="41"/>
        <v>13</v>
      </c>
      <c r="I1337">
        <f t="shared" si="42"/>
        <v>4562567</v>
      </c>
    </row>
    <row r="1338" spans="1:9" x14ac:dyDescent="0.25">
      <c r="A1338" s="87">
        <v>67</v>
      </c>
      <c r="B1338" s="79">
        <v>45626</v>
      </c>
      <c r="C1338" s="80" t="s">
        <v>316</v>
      </c>
      <c r="D1338" s="80" t="s">
        <v>333</v>
      </c>
      <c r="E1338" s="80" t="s">
        <v>319</v>
      </c>
      <c r="F1338" s="81" t="s">
        <v>334</v>
      </c>
      <c r="G1338" s="88" t="s">
        <v>320</v>
      </c>
      <c r="H1338" s="96">
        <f t="shared" si="41"/>
        <v>11</v>
      </c>
      <c r="I1338">
        <f t="shared" si="42"/>
        <v>4562667</v>
      </c>
    </row>
    <row r="1339" spans="1:9" x14ac:dyDescent="0.25">
      <c r="A1339" s="89">
        <v>67</v>
      </c>
      <c r="B1339" s="82">
        <v>45627</v>
      </c>
      <c r="C1339" s="83" t="s">
        <v>310</v>
      </c>
      <c r="D1339" s="83" t="s">
        <v>333</v>
      </c>
      <c r="E1339" s="83" t="s">
        <v>317</v>
      </c>
      <c r="F1339" s="84" t="s">
        <v>334</v>
      </c>
      <c r="G1339" s="90" t="s">
        <v>318</v>
      </c>
      <c r="H1339" s="96">
        <f t="shared" si="41"/>
        <v>6</v>
      </c>
      <c r="I1339">
        <f t="shared" si="42"/>
        <v>4562767</v>
      </c>
    </row>
    <row r="1340" spans="1:9" x14ac:dyDescent="0.25">
      <c r="A1340" s="87">
        <v>67</v>
      </c>
      <c r="B1340" s="79">
        <v>45628</v>
      </c>
      <c r="C1340" s="80" t="s">
        <v>311</v>
      </c>
      <c r="D1340" s="80" t="s">
        <v>333</v>
      </c>
      <c r="E1340" s="80" t="s">
        <v>319</v>
      </c>
      <c r="F1340" s="81" t="s">
        <v>334</v>
      </c>
      <c r="G1340" s="88" t="s">
        <v>320</v>
      </c>
      <c r="H1340" s="96">
        <f t="shared" si="41"/>
        <v>11</v>
      </c>
      <c r="I1340">
        <f t="shared" si="42"/>
        <v>4562867</v>
      </c>
    </row>
    <row r="1341" spans="1:9" x14ac:dyDescent="0.25">
      <c r="A1341" s="89">
        <v>67</v>
      </c>
      <c r="B1341" s="82">
        <v>45629</v>
      </c>
      <c r="C1341" s="83" t="s">
        <v>312</v>
      </c>
      <c r="D1341" s="83" t="s">
        <v>333</v>
      </c>
      <c r="E1341" s="83" t="s">
        <v>319</v>
      </c>
      <c r="F1341" s="84" t="s">
        <v>334</v>
      </c>
      <c r="G1341" s="90" t="s">
        <v>320</v>
      </c>
      <c r="H1341" s="96">
        <f t="shared" si="41"/>
        <v>11</v>
      </c>
      <c r="I1341">
        <f t="shared" si="42"/>
        <v>4562967</v>
      </c>
    </row>
    <row r="1342" spans="1:9" x14ac:dyDescent="0.25">
      <c r="A1342" s="87">
        <v>67</v>
      </c>
      <c r="B1342" s="79">
        <v>45630</v>
      </c>
      <c r="C1342" s="80" t="s">
        <v>313</v>
      </c>
      <c r="D1342" s="80" t="s">
        <v>333</v>
      </c>
      <c r="E1342" s="80" t="s">
        <v>319</v>
      </c>
      <c r="F1342" s="81" t="s">
        <v>334</v>
      </c>
      <c r="G1342" s="88" t="s">
        <v>320</v>
      </c>
      <c r="H1342" s="96">
        <f t="shared" si="41"/>
        <v>11</v>
      </c>
      <c r="I1342">
        <f t="shared" si="42"/>
        <v>4563067</v>
      </c>
    </row>
    <row r="1343" spans="1:9" x14ac:dyDescent="0.25">
      <c r="A1343" s="89">
        <v>67</v>
      </c>
      <c r="B1343" s="82">
        <v>45631</v>
      </c>
      <c r="C1343" s="83" t="s">
        <v>314</v>
      </c>
      <c r="D1343" s="83" t="s">
        <v>333</v>
      </c>
      <c r="E1343" s="83" t="s">
        <v>319</v>
      </c>
      <c r="F1343" s="84" t="s">
        <v>334</v>
      </c>
      <c r="G1343" s="90" t="s">
        <v>320</v>
      </c>
      <c r="H1343" s="96">
        <f t="shared" si="41"/>
        <v>11</v>
      </c>
      <c r="I1343">
        <f t="shared" si="42"/>
        <v>4563167</v>
      </c>
    </row>
    <row r="1344" spans="1:9" x14ac:dyDescent="0.25">
      <c r="A1344" s="87">
        <v>67</v>
      </c>
      <c r="B1344" s="79">
        <v>45632</v>
      </c>
      <c r="C1344" s="80" t="s">
        <v>315</v>
      </c>
      <c r="D1344" s="80" t="s">
        <v>333</v>
      </c>
      <c r="E1344" s="80" t="s">
        <v>319</v>
      </c>
      <c r="F1344" s="81" t="s">
        <v>334</v>
      </c>
      <c r="G1344" s="88" t="s">
        <v>320</v>
      </c>
      <c r="H1344" s="96">
        <f t="shared" si="41"/>
        <v>11</v>
      </c>
      <c r="I1344">
        <f t="shared" si="42"/>
        <v>4563267</v>
      </c>
    </row>
    <row r="1345" spans="1:9" x14ac:dyDescent="0.25">
      <c r="A1345" s="89">
        <v>67</v>
      </c>
      <c r="B1345" s="82">
        <v>45633</v>
      </c>
      <c r="C1345" s="83" t="s">
        <v>316</v>
      </c>
      <c r="D1345" s="83" t="s">
        <v>333</v>
      </c>
      <c r="E1345" s="83" t="s">
        <v>319</v>
      </c>
      <c r="F1345" s="84" t="s">
        <v>334</v>
      </c>
      <c r="G1345" s="90" t="s">
        <v>320</v>
      </c>
      <c r="H1345" s="96">
        <f t="shared" si="41"/>
        <v>11</v>
      </c>
      <c r="I1345">
        <f t="shared" si="42"/>
        <v>4563367</v>
      </c>
    </row>
    <row r="1346" spans="1:9" x14ac:dyDescent="0.25">
      <c r="A1346" s="87">
        <v>67</v>
      </c>
      <c r="B1346" s="79">
        <v>45634</v>
      </c>
      <c r="C1346" s="80" t="s">
        <v>310</v>
      </c>
      <c r="D1346" s="80" t="s">
        <v>333</v>
      </c>
      <c r="E1346" s="80" t="s">
        <v>317</v>
      </c>
      <c r="F1346" s="81" t="s">
        <v>334</v>
      </c>
      <c r="G1346" s="88" t="s">
        <v>318</v>
      </c>
      <c r="H1346" s="96">
        <f t="shared" si="41"/>
        <v>6</v>
      </c>
      <c r="I1346">
        <f t="shared" si="42"/>
        <v>4563467</v>
      </c>
    </row>
    <row r="1347" spans="1:9" x14ac:dyDescent="0.25">
      <c r="A1347" s="89">
        <v>67</v>
      </c>
      <c r="B1347" s="82">
        <v>45635</v>
      </c>
      <c r="C1347" s="83" t="s">
        <v>311</v>
      </c>
      <c r="D1347" s="83" t="s">
        <v>333</v>
      </c>
      <c r="E1347" s="83" t="s">
        <v>319</v>
      </c>
      <c r="F1347" s="84" t="s">
        <v>334</v>
      </c>
      <c r="G1347" s="90" t="s">
        <v>320</v>
      </c>
      <c r="H1347" s="96">
        <f t="shared" ref="H1347:H1410" si="43">IF(ISERROR(INT((G1347-E1347)*24)),"",(INT((G1347-E1347)*24)))</f>
        <v>11</v>
      </c>
      <c r="I1347">
        <f t="shared" ref="I1347:I1410" si="44">VALUE(CONCATENATE(B1347,A1347))</f>
        <v>4563567</v>
      </c>
    </row>
    <row r="1348" spans="1:9" x14ac:dyDescent="0.25">
      <c r="A1348" s="87">
        <v>67</v>
      </c>
      <c r="B1348" s="79">
        <v>45636</v>
      </c>
      <c r="C1348" s="80" t="s">
        <v>312</v>
      </c>
      <c r="D1348" s="80" t="s">
        <v>333</v>
      </c>
      <c r="E1348" s="80" t="s">
        <v>319</v>
      </c>
      <c r="F1348" s="81" t="s">
        <v>334</v>
      </c>
      <c r="G1348" s="88" t="s">
        <v>320</v>
      </c>
      <c r="H1348" s="96">
        <f t="shared" si="43"/>
        <v>11</v>
      </c>
      <c r="I1348">
        <f t="shared" si="44"/>
        <v>4563667</v>
      </c>
    </row>
    <row r="1349" spans="1:9" x14ac:dyDescent="0.25">
      <c r="A1349" s="89">
        <v>67</v>
      </c>
      <c r="B1349" s="82">
        <v>45637</v>
      </c>
      <c r="C1349" s="83" t="s">
        <v>313</v>
      </c>
      <c r="D1349" s="83" t="s">
        <v>333</v>
      </c>
      <c r="E1349" s="83" t="s">
        <v>319</v>
      </c>
      <c r="F1349" s="84" t="s">
        <v>334</v>
      </c>
      <c r="G1349" s="90" t="s">
        <v>320</v>
      </c>
      <c r="H1349" s="96">
        <f t="shared" si="43"/>
        <v>11</v>
      </c>
      <c r="I1349">
        <f t="shared" si="44"/>
        <v>4563767</v>
      </c>
    </row>
    <row r="1350" spans="1:9" x14ac:dyDescent="0.25">
      <c r="A1350" s="87">
        <v>67</v>
      </c>
      <c r="B1350" s="79">
        <v>45638</v>
      </c>
      <c r="C1350" s="80" t="s">
        <v>314</v>
      </c>
      <c r="D1350" s="80" t="s">
        <v>333</v>
      </c>
      <c r="E1350" s="80" t="s">
        <v>319</v>
      </c>
      <c r="F1350" s="81" t="s">
        <v>334</v>
      </c>
      <c r="G1350" s="88" t="s">
        <v>320</v>
      </c>
      <c r="H1350" s="96">
        <f t="shared" si="43"/>
        <v>11</v>
      </c>
      <c r="I1350">
        <f t="shared" si="44"/>
        <v>4563867</v>
      </c>
    </row>
    <row r="1351" spans="1:9" x14ac:dyDescent="0.25">
      <c r="A1351" s="89">
        <v>67</v>
      </c>
      <c r="B1351" s="82">
        <v>45639</v>
      </c>
      <c r="C1351" s="83" t="s">
        <v>315</v>
      </c>
      <c r="D1351" s="83" t="s">
        <v>333</v>
      </c>
      <c r="E1351" s="83" t="s">
        <v>319</v>
      </c>
      <c r="F1351" s="84" t="s">
        <v>334</v>
      </c>
      <c r="G1351" s="90" t="s">
        <v>320</v>
      </c>
      <c r="H1351" s="96">
        <f t="shared" si="43"/>
        <v>11</v>
      </c>
      <c r="I1351">
        <f t="shared" si="44"/>
        <v>4563967</v>
      </c>
    </row>
    <row r="1352" spans="1:9" x14ac:dyDescent="0.25">
      <c r="A1352" s="87">
        <v>67</v>
      </c>
      <c r="B1352" s="79">
        <v>45640</v>
      </c>
      <c r="C1352" s="80" t="s">
        <v>316</v>
      </c>
      <c r="D1352" s="80" t="s">
        <v>333</v>
      </c>
      <c r="E1352" s="80" t="s">
        <v>323</v>
      </c>
      <c r="F1352" s="81" t="s">
        <v>334</v>
      </c>
      <c r="G1352" s="88" t="s">
        <v>320</v>
      </c>
      <c r="H1352" s="96">
        <f t="shared" si="43"/>
        <v>12</v>
      </c>
      <c r="I1352">
        <f t="shared" si="44"/>
        <v>4564067</v>
      </c>
    </row>
    <row r="1353" spans="1:9" x14ac:dyDescent="0.25">
      <c r="A1353" s="89">
        <v>67</v>
      </c>
      <c r="B1353" s="82">
        <v>45641</v>
      </c>
      <c r="C1353" s="83" t="s">
        <v>310</v>
      </c>
      <c r="D1353" s="83" t="s">
        <v>333</v>
      </c>
      <c r="E1353" s="83" t="s">
        <v>317</v>
      </c>
      <c r="F1353" s="84" t="s">
        <v>334</v>
      </c>
      <c r="G1353" s="90" t="s">
        <v>318</v>
      </c>
      <c r="H1353" s="96">
        <f t="shared" si="43"/>
        <v>6</v>
      </c>
      <c r="I1353">
        <f t="shared" si="44"/>
        <v>4564167</v>
      </c>
    </row>
    <row r="1354" spans="1:9" x14ac:dyDescent="0.25">
      <c r="A1354" s="87">
        <v>67</v>
      </c>
      <c r="B1354" s="79">
        <v>45642</v>
      </c>
      <c r="C1354" s="80" t="s">
        <v>311</v>
      </c>
      <c r="D1354" s="80" t="s">
        <v>333</v>
      </c>
      <c r="E1354" s="80" t="s">
        <v>319</v>
      </c>
      <c r="F1354" s="81" t="s">
        <v>334</v>
      </c>
      <c r="G1354" s="88" t="s">
        <v>320</v>
      </c>
      <c r="H1354" s="96">
        <f t="shared" si="43"/>
        <v>11</v>
      </c>
      <c r="I1354">
        <f t="shared" si="44"/>
        <v>4564267</v>
      </c>
    </row>
    <row r="1355" spans="1:9" x14ac:dyDescent="0.25">
      <c r="A1355" s="89">
        <v>67</v>
      </c>
      <c r="B1355" s="82">
        <v>45643</v>
      </c>
      <c r="C1355" s="83" t="s">
        <v>312</v>
      </c>
      <c r="D1355" s="83" t="s">
        <v>333</v>
      </c>
      <c r="E1355" s="83" t="s">
        <v>319</v>
      </c>
      <c r="F1355" s="84" t="s">
        <v>334</v>
      </c>
      <c r="G1355" s="90" t="s">
        <v>320</v>
      </c>
      <c r="H1355" s="96">
        <f t="shared" si="43"/>
        <v>11</v>
      </c>
      <c r="I1355">
        <f t="shared" si="44"/>
        <v>4564367</v>
      </c>
    </row>
    <row r="1356" spans="1:9" x14ac:dyDescent="0.25">
      <c r="A1356" s="87">
        <v>67</v>
      </c>
      <c r="B1356" s="79">
        <v>45644</v>
      </c>
      <c r="C1356" s="80" t="s">
        <v>313</v>
      </c>
      <c r="D1356" s="80" t="s">
        <v>333</v>
      </c>
      <c r="E1356" s="80" t="s">
        <v>319</v>
      </c>
      <c r="F1356" s="81" t="s">
        <v>334</v>
      </c>
      <c r="G1356" s="88" t="s">
        <v>320</v>
      </c>
      <c r="H1356" s="96">
        <f t="shared" si="43"/>
        <v>11</v>
      </c>
      <c r="I1356">
        <f t="shared" si="44"/>
        <v>4564467</v>
      </c>
    </row>
    <row r="1357" spans="1:9" x14ac:dyDescent="0.25">
      <c r="A1357" s="89">
        <v>67</v>
      </c>
      <c r="B1357" s="82">
        <v>45645</v>
      </c>
      <c r="C1357" s="83" t="s">
        <v>314</v>
      </c>
      <c r="D1357" s="83" t="s">
        <v>333</v>
      </c>
      <c r="E1357" s="83" t="s">
        <v>319</v>
      </c>
      <c r="F1357" s="84" t="s">
        <v>334</v>
      </c>
      <c r="G1357" s="90" t="s">
        <v>320</v>
      </c>
      <c r="H1357" s="96">
        <f t="shared" si="43"/>
        <v>11</v>
      </c>
      <c r="I1357">
        <f t="shared" si="44"/>
        <v>4564567</v>
      </c>
    </row>
    <row r="1358" spans="1:9" x14ac:dyDescent="0.25">
      <c r="A1358" s="87">
        <v>67</v>
      </c>
      <c r="B1358" s="79">
        <v>45646</v>
      </c>
      <c r="C1358" s="80" t="s">
        <v>315</v>
      </c>
      <c r="D1358" s="80" t="s">
        <v>333</v>
      </c>
      <c r="E1358" s="80" t="s">
        <v>319</v>
      </c>
      <c r="F1358" s="81" t="s">
        <v>334</v>
      </c>
      <c r="G1358" s="88" t="s">
        <v>320</v>
      </c>
      <c r="H1358" s="96">
        <f t="shared" si="43"/>
        <v>11</v>
      </c>
      <c r="I1358">
        <f t="shared" si="44"/>
        <v>4564667</v>
      </c>
    </row>
    <row r="1359" spans="1:9" x14ac:dyDescent="0.25">
      <c r="A1359" s="89">
        <v>67</v>
      </c>
      <c r="B1359" s="82">
        <v>45647</v>
      </c>
      <c r="C1359" s="83" t="s">
        <v>316</v>
      </c>
      <c r="D1359" s="83" t="s">
        <v>333</v>
      </c>
      <c r="E1359" s="83" t="s">
        <v>319</v>
      </c>
      <c r="F1359" s="84" t="s">
        <v>334</v>
      </c>
      <c r="G1359" s="90" t="s">
        <v>320</v>
      </c>
      <c r="H1359" s="96">
        <f t="shared" si="43"/>
        <v>11</v>
      </c>
      <c r="I1359">
        <f t="shared" si="44"/>
        <v>4564767</v>
      </c>
    </row>
    <row r="1360" spans="1:9" x14ac:dyDescent="0.25">
      <c r="A1360" s="87">
        <v>67</v>
      </c>
      <c r="B1360" s="79">
        <v>45648</v>
      </c>
      <c r="C1360" s="80" t="s">
        <v>310</v>
      </c>
      <c r="D1360" s="80" t="s">
        <v>333</v>
      </c>
      <c r="E1360" s="80" t="s">
        <v>319</v>
      </c>
      <c r="F1360" s="81" t="s">
        <v>334</v>
      </c>
      <c r="G1360" s="88" t="s">
        <v>318</v>
      </c>
      <c r="H1360" s="96">
        <f t="shared" si="43"/>
        <v>8</v>
      </c>
      <c r="I1360">
        <f t="shared" si="44"/>
        <v>4564867</v>
      </c>
    </row>
    <row r="1361" spans="1:9" x14ac:dyDescent="0.25">
      <c r="A1361" s="89">
        <v>67</v>
      </c>
      <c r="B1361" s="82">
        <v>45649</v>
      </c>
      <c r="C1361" s="83" t="s">
        <v>311</v>
      </c>
      <c r="D1361" s="83" t="s">
        <v>333</v>
      </c>
      <c r="E1361" s="83" t="s">
        <v>323</v>
      </c>
      <c r="F1361" s="84" t="s">
        <v>334</v>
      </c>
      <c r="G1361" s="90" t="s">
        <v>320</v>
      </c>
      <c r="H1361" s="96">
        <f t="shared" si="43"/>
        <v>12</v>
      </c>
      <c r="I1361">
        <f t="shared" si="44"/>
        <v>4564967</v>
      </c>
    </row>
    <row r="1362" spans="1:9" x14ac:dyDescent="0.25">
      <c r="A1362" s="87">
        <v>67</v>
      </c>
      <c r="B1362" s="79">
        <v>45650</v>
      </c>
      <c r="C1362" s="80" t="s">
        <v>312</v>
      </c>
      <c r="D1362" s="80" t="s">
        <v>333</v>
      </c>
      <c r="E1362" s="80" t="s">
        <v>323</v>
      </c>
      <c r="F1362" s="81" t="s">
        <v>334</v>
      </c>
      <c r="G1362" s="88" t="s">
        <v>318</v>
      </c>
      <c r="H1362" s="96">
        <f t="shared" si="43"/>
        <v>9</v>
      </c>
      <c r="I1362">
        <f t="shared" si="44"/>
        <v>4565067</v>
      </c>
    </row>
    <row r="1363" spans="1:9" x14ac:dyDescent="0.25">
      <c r="A1363" s="89">
        <v>67</v>
      </c>
      <c r="B1363" s="82">
        <v>45651</v>
      </c>
      <c r="C1363" s="83" t="s">
        <v>313</v>
      </c>
      <c r="D1363" s="83" t="s">
        <v>333</v>
      </c>
      <c r="E1363" s="83" t="s">
        <v>321</v>
      </c>
      <c r="F1363" s="84" t="s">
        <v>334</v>
      </c>
      <c r="G1363" s="90" t="s">
        <v>321</v>
      </c>
      <c r="H1363" s="96" t="str">
        <f t="shared" si="43"/>
        <v/>
      </c>
      <c r="I1363">
        <f t="shared" si="44"/>
        <v>4565167</v>
      </c>
    </row>
    <row r="1364" spans="1:9" x14ac:dyDescent="0.25">
      <c r="A1364" s="87">
        <v>67</v>
      </c>
      <c r="B1364" s="79">
        <v>45652</v>
      </c>
      <c r="C1364" s="80" t="s">
        <v>314</v>
      </c>
      <c r="D1364" s="80" t="s">
        <v>333</v>
      </c>
      <c r="E1364" s="80" t="s">
        <v>323</v>
      </c>
      <c r="F1364" s="81" t="s">
        <v>334</v>
      </c>
      <c r="G1364" s="88" t="s">
        <v>320</v>
      </c>
      <c r="H1364" s="96">
        <f t="shared" si="43"/>
        <v>12</v>
      </c>
      <c r="I1364">
        <f t="shared" si="44"/>
        <v>4565267</v>
      </c>
    </row>
    <row r="1365" spans="1:9" x14ac:dyDescent="0.25">
      <c r="A1365" s="89">
        <v>67</v>
      </c>
      <c r="B1365" s="82">
        <v>45653</v>
      </c>
      <c r="C1365" s="83" t="s">
        <v>315</v>
      </c>
      <c r="D1365" s="83" t="s">
        <v>333</v>
      </c>
      <c r="E1365" s="83" t="s">
        <v>319</v>
      </c>
      <c r="F1365" s="84" t="s">
        <v>334</v>
      </c>
      <c r="G1365" s="90" t="s">
        <v>320</v>
      </c>
      <c r="H1365" s="96">
        <f t="shared" si="43"/>
        <v>11</v>
      </c>
      <c r="I1365">
        <f t="shared" si="44"/>
        <v>4565367</v>
      </c>
    </row>
    <row r="1366" spans="1:9" x14ac:dyDescent="0.25">
      <c r="A1366" s="87">
        <v>67</v>
      </c>
      <c r="B1366" s="79">
        <v>45654</v>
      </c>
      <c r="C1366" s="80" t="s">
        <v>316</v>
      </c>
      <c r="D1366" s="80" t="s">
        <v>333</v>
      </c>
      <c r="E1366" s="80" t="s">
        <v>319</v>
      </c>
      <c r="F1366" s="81" t="s">
        <v>334</v>
      </c>
      <c r="G1366" s="88" t="s">
        <v>320</v>
      </c>
      <c r="H1366" s="96">
        <f t="shared" si="43"/>
        <v>11</v>
      </c>
      <c r="I1366">
        <f t="shared" si="44"/>
        <v>4565467</v>
      </c>
    </row>
    <row r="1367" spans="1:9" x14ac:dyDescent="0.25">
      <c r="A1367" s="89">
        <v>67</v>
      </c>
      <c r="B1367" s="82">
        <v>45655</v>
      </c>
      <c r="C1367" s="83" t="s">
        <v>310</v>
      </c>
      <c r="D1367" s="83" t="s">
        <v>333</v>
      </c>
      <c r="E1367" s="83" t="s">
        <v>317</v>
      </c>
      <c r="F1367" s="84" t="s">
        <v>334</v>
      </c>
      <c r="G1367" s="90" t="s">
        <v>318</v>
      </c>
      <c r="H1367" s="96">
        <f t="shared" si="43"/>
        <v>6</v>
      </c>
      <c r="I1367">
        <f t="shared" si="44"/>
        <v>4565567</v>
      </c>
    </row>
    <row r="1368" spans="1:9" x14ac:dyDescent="0.25">
      <c r="A1368" s="87">
        <v>67</v>
      </c>
      <c r="B1368" s="79">
        <v>45656</v>
      </c>
      <c r="C1368" s="80" t="s">
        <v>311</v>
      </c>
      <c r="D1368" s="80" t="s">
        <v>333</v>
      </c>
      <c r="E1368" s="80" t="s">
        <v>319</v>
      </c>
      <c r="F1368" s="81" t="s">
        <v>334</v>
      </c>
      <c r="G1368" s="88" t="s">
        <v>320</v>
      </c>
      <c r="H1368" s="96">
        <f t="shared" si="43"/>
        <v>11</v>
      </c>
      <c r="I1368">
        <f t="shared" si="44"/>
        <v>4565667</v>
      </c>
    </row>
    <row r="1369" spans="1:9" x14ac:dyDescent="0.25">
      <c r="A1369" s="89">
        <v>67</v>
      </c>
      <c r="B1369" s="82">
        <v>45657</v>
      </c>
      <c r="C1369" s="83" t="s">
        <v>312</v>
      </c>
      <c r="D1369" s="83" t="s">
        <v>333</v>
      </c>
      <c r="E1369" s="83" t="s">
        <v>319</v>
      </c>
      <c r="F1369" s="84" t="s">
        <v>334</v>
      </c>
      <c r="G1369" s="90" t="s">
        <v>318</v>
      </c>
      <c r="H1369" s="96">
        <f t="shared" si="43"/>
        <v>8</v>
      </c>
      <c r="I1369">
        <f t="shared" si="44"/>
        <v>4565767</v>
      </c>
    </row>
    <row r="1370" spans="1:9" x14ac:dyDescent="0.25">
      <c r="A1370" s="87">
        <v>67</v>
      </c>
      <c r="B1370" s="79">
        <v>45658</v>
      </c>
      <c r="C1370" s="80" t="s">
        <v>313</v>
      </c>
      <c r="D1370" s="80" t="s">
        <v>333</v>
      </c>
      <c r="E1370" s="80" t="s">
        <v>319</v>
      </c>
      <c r="F1370" s="81" t="s">
        <v>334</v>
      </c>
      <c r="G1370" s="88" t="s">
        <v>318</v>
      </c>
      <c r="H1370" s="96">
        <f t="shared" si="43"/>
        <v>8</v>
      </c>
      <c r="I1370">
        <f t="shared" si="44"/>
        <v>4565867</v>
      </c>
    </row>
    <row r="1371" spans="1:9" x14ac:dyDescent="0.25">
      <c r="A1371" s="89">
        <v>67</v>
      </c>
      <c r="B1371" s="82">
        <v>45659</v>
      </c>
      <c r="C1371" s="83" t="s">
        <v>314</v>
      </c>
      <c r="D1371" s="83" t="s">
        <v>333</v>
      </c>
      <c r="E1371" s="83" t="s">
        <v>319</v>
      </c>
      <c r="F1371" s="84" t="s">
        <v>334</v>
      </c>
      <c r="G1371" s="90" t="s">
        <v>320</v>
      </c>
      <c r="H1371" s="96">
        <f t="shared" si="43"/>
        <v>11</v>
      </c>
      <c r="I1371">
        <f t="shared" si="44"/>
        <v>4565967</v>
      </c>
    </row>
    <row r="1372" spans="1:9" x14ac:dyDescent="0.25">
      <c r="A1372" s="87">
        <v>67</v>
      </c>
      <c r="B1372" s="79">
        <v>45660</v>
      </c>
      <c r="C1372" s="80" t="s">
        <v>315</v>
      </c>
      <c r="D1372" s="80" t="s">
        <v>333</v>
      </c>
      <c r="E1372" s="80" t="s">
        <v>319</v>
      </c>
      <c r="F1372" s="81" t="s">
        <v>334</v>
      </c>
      <c r="G1372" s="88" t="s">
        <v>320</v>
      </c>
      <c r="H1372" s="96">
        <f t="shared" si="43"/>
        <v>11</v>
      </c>
      <c r="I1372">
        <f t="shared" si="44"/>
        <v>4566067</v>
      </c>
    </row>
    <row r="1373" spans="1:9" x14ac:dyDescent="0.25">
      <c r="A1373" s="89">
        <v>67</v>
      </c>
      <c r="B1373" s="82">
        <v>45661</v>
      </c>
      <c r="C1373" s="83" t="s">
        <v>316</v>
      </c>
      <c r="D1373" s="83" t="s">
        <v>333</v>
      </c>
      <c r="E1373" s="83" t="s">
        <v>319</v>
      </c>
      <c r="F1373" s="84" t="s">
        <v>334</v>
      </c>
      <c r="G1373" s="90" t="s">
        <v>320</v>
      </c>
      <c r="H1373" s="96">
        <f t="shared" si="43"/>
        <v>11</v>
      </c>
      <c r="I1373">
        <f t="shared" si="44"/>
        <v>4566167</v>
      </c>
    </row>
    <row r="1374" spans="1:9" x14ac:dyDescent="0.25">
      <c r="A1374" s="87">
        <v>68</v>
      </c>
      <c r="B1374" s="79">
        <v>45613</v>
      </c>
      <c r="C1374" s="80" t="s">
        <v>310</v>
      </c>
      <c r="D1374" s="80" t="s">
        <v>333</v>
      </c>
      <c r="E1374" s="80" t="s">
        <v>324</v>
      </c>
      <c r="F1374" s="81" t="s">
        <v>334</v>
      </c>
      <c r="G1374" s="88" t="s">
        <v>318</v>
      </c>
      <c r="H1374" s="96">
        <f t="shared" si="43"/>
        <v>7</v>
      </c>
      <c r="I1374">
        <f t="shared" si="44"/>
        <v>4561368</v>
      </c>
    </row>
    <row r="1375" spans="1:9" x14ac:dyDescent="0.25">
      <c r="A1375" s="89">
        <v>68</v>
      </c>
      <c r="B1375" s="82">
        <v>45614</v>
      </c>
      <c r="C1375" s="83" t="s">
        <v>311</v>
      </c>
      <c r="D1375" s="83" t="s">
        <v>333</v>
      </c>
      <c r="E1375" s="83" t="s">
        <v>319</v>
      </c>
      <c r="F1375" s="84" t="s">
        <v>334</v>
      </c>
      <c r="G1375" s="90" t="s">
        <v>325</v>
      </c>
      <c r="H1375" s="96">
        <f t="shared" si="43"/>
        <v>10</v>
      </c>
      <c r="I1375">
        <f t="shared" si="44"/>
        <v>4561468</v>
      </c>
    </row>
    <row r="1376" spans="1:9" x14ac:dyDescent="0.25">
      <c r="A1376" s="87">
        <v>68</v>
      </c>
      <c r="B1376" s="79">
        <v>45615</v>
      </c>
      <c r="C1376" s="80" t="s">
        <v>312</v>
      </c>
      <c r="D1376" s="80" t="s">
        <v>333</v>
      </c>
      <c r="E1376" s="80" t="s">
        <v>319</v>
      </c>
      <c r="F1376" s="81" t="s">
        <v>334</v>
      </c>
      <c r="G1376" s="88" t="s">
        <v>325</v>
      </c>
      <c r="H1376" s="96">
        <f t="shared" si="43"/>
        <v>10</v>
      </c>
      <c r="I1376">
        <f t="shared" si="44"/>
        <v>4561568</v>
      </c>
    </row>
    <row r="1377" spans="1:9" x14ac:dyDescent="0.25">
      <c r="A1377" s="89">
        <v>68</v>
      </c>
      <c r="B1377" s="82">
        <v>45616</v>
      </c>
      <c r="C1377" s="83" t="s">
        <v>313</v>
      </c>
      <c r="D1377" s="83" t="s">
        <v>333</v>
      </c>
      <c r="E1377" s="83" t="s">
        <v>319</v>
      </c>
      <c r="F1377" s="84" t="s">
        <v>334</v>
      </c>
      <c r="G1377" s="90" t="s">
        <v>325</v>
      </c>
      <c r="H1377" s="96">
        <f t="shared" si="43"/>
        <v>10</v>
      </c>
      <c r="I1377">
        <f t="shared" si="44"/>
        <v>4561668</v>
      </c>
    </row>
    <row r="1378" spans="1:9" x14ac:dyDescent="0.25">
      <c r="A1378" s="87">
        <v>68</v>
      </c>
      <c r="B1378" s="79">
        <v>45617</v>
      </c>
      <c r="C1378" s="80" t="s">
        <v>314</v>
      </c>
      <c r="D1378" s="80" t="s">
        <v>333</v>
      </c>
      <c r="E1378" s="80" t="s">
        <v>319</v>
      </c>
      <c r="F1378" s="81" t="s">
        <v>334</v>
      </c>
      <c r="G1378" s="88" t="s">
        <v>325</v>
      </c>
      <c r="H1378" s="96">
        <f t="shared" si="43"/>
        <v>10</v>
      </c>
      <c r="I1378">
        <f t="shared" si="44"/>
        <v>4561768</v>
      </c>
    </row>
    <row r="1379" spans="1:9" x14ac:dyDescent="0.25">
      <c r="A1379" s="89">
        <v>68</v>
      </c>
      <c r="B1379" s="82">
        <v>45618</v>
      </c>
      <c r="C1379" s="83" t="s">
        <v>315</v>
      </c>
      <c r="D1379" s="83" t="s">
        <v>333</v>
      </c>
      <c r="E1379" s="83" t="s">
        <v>319</v>
      </c>
      <c r="F1379" s="84" t="s">
        <v>334</v>
      </c>
      <c r="G1379" s="90" t="s">
        <v>320</v>
      </c>
      <c r="H1379" s="96">
        <f t="shared" si="43"/>
        <v>11</v>
      </c>
      <c r="I1379">
        <f t="shared" si="44"/>
        <v>4561868</v>
      </c>
    </row>
    <row r="1380" spans="1:9" x14ac:dyDescent="0.25">
      <c r="A1380" s="87">
        <v>68</v>
      </c>
      <c r="B1380" s="79">
        <v>45619</v>
      </c>
      <c r="C1380" s="80" t="s">
        <v>316</v>
      </c>
      <c r="D1380" s="80" t="s">
        <v>333</v>
      </c>
      <c r="E1380" s="80" t="s">
        <v>319</v>
      </c>
      <c r="F1380" s="81" t="s">
        <v>334</v>
      </c>
      <c r="G1380" s="88" t="s">
        <v>320</v>
      </c>
      <c r="H1380" s="96">
        <f t="shared" si="43"/>
        <v>11</v>
      </c>
      <c r="I1380">
        <f t="shared" si="44"/>
        <v>4561968</v>
      </c>
    </row>
    <row r="1381" spans="1:9" x14ac:dyDescent="0.25">
      <c r="A1381" s="89">
        <v>68</v>
      </c>
      <c r="B1381" s="82">
        <v>45620</v>
      </c>
      <c r="C1381" s="83" t="s">
        <v>310</v>
      </c>
      <c r="D1381" s="83" t="s">
        <v>333</v>
      </c>
      <c r="E1381" s="83" t="s">
        <v>324</v>
      </c>
      <c r="F1381" s="84" t="s">
        <v>334</v>
      </c>
      <c r="G1381" s="90" t="s">
        <v>318</v>
      </c>
      <c r="H1381" s="96">
        <f t="shared" si="43"/>
        <v>7</v>
      </c>
      <c r="I1381">
        <f t="shared" si="44"/>
        <v>4562068</v>
      </c>
    </row>
    <row r="1382" spans="1:9" x14ac:dyDescent="0.25">
      <c r="A1382" s="87">
        <v>68</v>
      </c>
      <c r="B1382" s="79">
        <v>45621</v>
      </c>
      <c r="C1382" s="80" t="s">
        <v>311</v>
      </c>
      <c r="D1382" s="80" t="s">
        <v>333</v>
      </c>
      <c r="E1382" s="80" t="s">
        <v>319</v>
      </c>
      <c r="F1382" s="81" t="s">
        <v>334</v>
      </c>
      <c r="G1382" s="88" t="s">
        <v>325</v>
      </c>
      <c r="H1382" s="96">
        <f t="shared" si="43"/>
        <v>10</v>
      </c>
      <c r="I1382">
        <f t="shared" si="44"/>
        <v>4562168</v>
      </c>
    </row>
    <row r="1383" spans="1:9" x14ac:dyDescent="0.25">
      <c r="A1383" s="89">
        <v>68</v>
      </c>
      <c r="B1383" s="82">
        <v>45622</v>
      </c>
      <c r="C1383" s="83" t="s">
        <v>312</v>
      </c>
      <c r="D1383" s="83" t="s">
        <v>333</v>
      </c>
      <c r="E1383" s="83" t="s">
        <v>319</v>
      </c>
      <c r="F1383" s="84" t="s">
        <v>334</v>
      </c>
      <c r="G1383" s="90" t="s">
        <v>325</v>
      </c>
      <c r="H1383" s="96">
        <f t="shared" si="43"/>
        <v>10</v>
      </c>
      <c r="I1383">
        <f t="shared" si="44"/>
        <v>4562268</v>
      </c>
    </row>
    <row r="1384" spans="1:9" x14ac:dyDescent="0.25">
      <c r="A1384" s="87">
        <v>68</v>
      </c>
      <c r="B1384" s="79">
        <v>45623</v>
      </c>
      <c r="C1384" s="80" t="s">
        <v>313</v>
      </c>
      <c r="D1384" s="80" t="s">
        <v>333</v>
      </c>
      <c r="E1384" s="80" t="s">
        <v>319</v>
      </c>
      <c r="F1384" s="81" t="s">
        <v>334</v>
      </c>
      <c r="G1384" s="88" t="s">
        <v>325</v>
      </c>
      <c r="H1384" s="96">
        <f t="shared" si="43"/>
        <v>10</v>
      </c>
      <c r="I1384">
        <f t="shared" si="44"/>
        <v>4562368</v>
      </c>
    </row>
    <row r="1385" spans="1:9" x14ac:dyDescent="0.25">
      <c r="A1385" s="89">
        <v>68</v>
      </c>
      <c r="B1385" s="82">
        <v>45624</v>
      </c>
      <c r="C1385" s="83" t="s">
        <v>314</v>
      </c>
      <c r="D1385" s="83" t="s">
        <v>333</v>
      </c>
      <c r="E1385" s="83" t="s">
        <v>321</v>
      </c>
      <c r="F1385" s="84" t="s">
        <v>334</v>
      </c>
      <c r="G1385" s="90" t="s">
        <v>321</v>
      </c>
      <c r="H1385" s="96" t="str">
        <f t="shared" si="43"/>
        <v/>
      </c>
      <c r="I1385">
        <f t="shared" si="44"/>
        <v>4562468</v>
      </c>
    </row>
    <row r="1386" spans="1:9" x14ac:dyDescent="0.25">
      <c r="A1386" s="87">
        <v>68</v>
      </c>
      <c r="B1386" s="79">
        <v>45625</v>
      </c>
      <c r="C1386" s="80" t="s">
        <v>315</v>
      </c>
      <c r="D1386" s="80" t="s">
        <v>333</v>
      </c>
      <c r="E1386" s="80" t="s">
        <v>322</v>
      </c>
      <c r="F1386" s="81" t="s">
        <v>334</v>
      </c>
      <c r="G1386" s="88" t="s">
        <v>320</v>
      </c>
      <c r="H1386" s="96">
        <f t="shared" si="43"/>
        <v>13</v>
      </c>
      <c r="I1386">
        <f t="shared" si="44"/>
        <v>4562568</v>
      </c>
    </row>
    <row r="1387" spans="1:9" x14ac:dyDescent="0.25">
      <c r="A1387" s="89">
        <v>68</v>
      </c>
      <c r="B1387" s="82">
        <v>45626</v>
      </c>
      <c r="C1387" s="83" t="s">
        <v>316</v>
      </c>
      <c r="D1387" s="83" t="s">
        <v>333</v>
      </c>
      <c r="E1387" s="83" t="s">
        <v>319</v>
      </c>
      <c r="F1387" s="84" t="s">
        <v>334</v>
      </c>
      <c r="G1387" s="90" t="s">
        <v>320</v>
      </c>
      <c r="H1387" s="96">
        <f t="shared" si="43"/>
        <v>11</v>
      </c>
      <c r="I1387">
        <f t="shared" si="44"/>
        <v>4562668</v>
      </c>
    </row>
    <row r="1388" spans="1:9" x14ac:dyDescent="0.25">
      <c r="A1388" s="87">
        <v>68</v>
      </c>
      <c r="B1388" s="79">
        <v>45627</v>
      </c>
      <c r="C1388" s="80" t="s">
        <v>310</v>
      </c>
      <c r="D1388" s="80" t="s">
        <v>333</v>
      </c>
      <c r="E1388" s="80" t="s">
        <v>324</v>
      </c>
      <c r="F1388" s="81" t="s">
        <v>334</v>
      </c>
      <c r="G1388" s="88" t="s">
        <v>318</v>
      </c>
      <c r="H1388" s="96">
        <f t="shared" si="43"/>
        <v>7</v>
      </c>
      <c r="I1388">
        <f t="shared" si="44"/>
        <v>4562768</v>
      </c>
    </row>
    <row r="1389" spans="1:9" x14ac:dyDescent="0.25">
      <c r="A1389" s="89">
        <v>68</v>
      </c>
      <c r="B1389" s="82">
        <v>45628</v>
      </c>
      <c r="C1389" s="83" t="s">
        <v>311</v>
      </c>
      <c r="D1389" s="83" t="s">
        <v>333</v>
      </c>
      <c r="E1389" s="83" t="s">
        <v>319</v>
      </c>
      <c r="F1389" s="84" t="s">
        <v>334</v>
      </c>
      <c r="G1389" s="90" t="s">
        <v>325</v>
      </c>
      <c r="H1389" s="96">
        <f t="shared" si="43"/>
        <v>10</v>
      </c>
      <c r="I1389">
        <f t="shared" si="44"/>
        <v>4562868</v>
      </c>
    </row>
    <row r="1390" spans="1:9" x14ac:dyDescent="0.25">
      <c r="A1390" s="87">
        <v>68</v>
      </c>
      <c r="B1390" s="79">
        <v>45629</v>
      </c>
      <c r="C1390" s="80" t="s">
        <v>312</v>
      </c>
      <c r="D1390" s="80" t="s">
        <v>333</v>
      </c>
      <c r="E1390" s="80" t="s">
        <v>319</v>
      </c>
      <c r="F1390" s="81" t="s">
        <v>334</v>
      </c>
      <c r="G1390" s="88" t="s">
        <v>325</v>
      </c>
      <c r="H1390" s="96">
        <f t="shared" si="43"/>
        <v>10</v>
      </c>
      <c r="I1390">
        <f t="shared" si="44"/>
        <v>4562968</v>
      </c>
    </row>
    <row r="1391" spans="1:9" x14ac:dyDescent="0.25">
      <c r="A1391" s="89">
        <v>68</v>
      </c>
      <c r="B1391" s="82">
        <v>45630</v>
      </c>
      <c r="C1391" s="83" t="s">
        <v>313</v>
      </c>
      <c r="D1391" s="83" t="s">
        <v>333</v>
      </c>
      <c r="E1391" s="83" t="s">
        <v>319</v>
      </c>
      <c r="F1391" s="84" t="s">
        <v>334</v>
      </c>
      <c r="G1391" s="90" t="s">
        <v>325</v>
      </c>
      <c r="H1391" s="96">
        <f t="shared" si="43"/>
        <v>10</v>
      </c>
      <c r="I1391">
        <f t="shared" si="44"/>
        <v>4563068</v>
      </c>
    </row>
    <row r="1392" spans="1:9" x14ac:dyDescent="0.25">
      <c r="A1392" s="87">
        <v>68</v>
      </c>
      <c r="B1392" s="79">
        <v>45631</v>
      </c>
      <c r="C1392" s="80" t="s">
        <v>314</v>
      </c>
      <c r="D1392" s="80" t="s">
        <v>333</v>
      </c>
      <c r="E1392" s="80" t="s">
        <v>319</v>
      </c>
      <c r="F1392" s="81" t="s">
        <v>334</v>
      </c>
      <c r="G1392" s="88" t="s">
        <v>325</v>
      </c>
      <c r="H1392" s="96">
        <f t="shared" si="43"/>
        <v>10</v>
      </c>
      <c r="I1392">
        <f t="shared" si="44"/>
        <v>4563168</v>
      </c>
    </row>
    <row r="1393" spans="1:9" x14ac:dyDescent="0.25">
      <c r="A1393" s="89">
        <v>68</v>
      </c>
      <c r="B1393" s="82">
        <v>45632</v>
      </c>
      <c r="C1393" s="83" t="s">
        <v>315</v>
      </c>
      <c r="D1393" s="83" t="s">
        <v>333</v>
      </c>
      <c r="E1393" s="83" t="s">
        <v>319</v>
      </c>
      <c r="F1393" s="84" t="s">
        <v>334</v>
      </c>
      <c r="G1393" s="90" t="s">
        <v>320</v>
      </c>
      <c r="H1393" s="96">
        <f t="shared" si="43"/>
        <v>11</v>
      </c>
      <c r="I1393">
        <f t="shared" si="44"/>
        <v>4563268</v>
      </c>
    </row>
    <row r="1394" spans="1:9" x14ac:dyDescent="0.25">
      <c r="A1394" s="87">
        <v>68</v>
      </c>
      <c r="B1394" s="79">
        <v>45633</v>
      </c>
      <c r="C1394" s="80" t="s">
        <v>316</v>
      </c>
      <c r="D1394" s="80" t="s">
        <v>333</v>
      </c>
      <c r="E1394" s="80" t="s">
        <v>319</v>
      </c>
      <c r="F1394" s="81" t="s">
        <v>334</v>
      </c>
      <c r="G1394" s="88" t="s">
        <v>320</v>
      </c>
      <c r="H1394" s="96">
        <f t="shared" si="43"/>
        <v>11</v>
      </c>
      <c r="I1394">
        <f t="shared" si="44"/>
        <v>4563368</v>
      </c>
    </row>
    <row r="1395" spans="1:9" x14ac:dyDescent="0.25">
      <c r="A1395" s="89">
        <v>68</v>
      </c>
      <c r="B1395" s="82">
        <v>45634</v>
      </c>
      <c r="C1395" s="83" t="s">
        <v>310</v>
      </c>
      <c r="D1395" s="83" t="s">
        <v>333</v>
      </c>
      <c r="E1395" s="83" t="s">
        <v>324</v>
      </c>
      <c r="F1395" s="84" t="s">
        <v>334</v>
      </c>
      <c r="G1395" s="90" t="s">
        <v>318</v>
      </c>
      <c r="H1395" s="96">
        <f t="shared" si="43"/>
        <v>7</v>
      </c>
      <c r="I1395">
        <f t="shared" si="44"/>
        <v>4563468</v>
      </c>
    </row>
    <row r="1396" spans="1:9" x14ac:dyDescent="0.25">
      <c r="A1396" s="87">
        <v>68</v>
      </c>
      <c r="B1396" s="79">
        <v>45635</v>
      </c>
      <c r="C1396" s="80" t="s">
        <v>311</v>
      </c>
      <c r="D1396" s="80" t="s">
        <v>333</v>
      </c>
      <c r="E1396" s="80" t="s">
        <v>319</v>
      </c>
      <c r="F1396" s="81" t="s">
        <v>334</v>
      </c>
      <c r="G1396" s="88" t="s">
        <v>325</v>
      </c>
      <c r="H1396" s="96">
        <f t="shared" si="43"/>
        <v>10</v>
      </c>
      <c r="I1396">
        <f t="shared" si="44"/>
        <v>4563568</v>
      </c>
    </row>
    <row r="1397" spans="1:9" x14ac:dyDescent="0.25">
      <c r="A1397" s="89">
        <v>68</v>
      </c>
      <c r="B1397" s="82">
        <v>45636</v>
      </c>
      <c r="C1397" s="83" t="s">
        <v>312</v>
      </c>
      <c r="D1397" s="83" t="s">
        <v>333</v>
      </c>
      <c r="E1397" s="83" t="s">
        <v>319</v>
      </c>
      <c r="F1397" s="84" t="s">
        <v>334</v>
      </c>
      <c r="G1397" s="90" t="s">
        <v>325</v>
      </c>
      <c r="H1397" s="96">
        <f t="shared" si="43"/>
        <v>10</v>
      </c>
      <c r="I1397">
        <f t="shared" si="44"/>
        <v>4563668</v>
      </c>
    </row>
    <row r="1398" spans="1:9" x14ac:dyDescent="0.25">
      <c r="A1398" s="87">
        <v>68</v>
      </c>
      <c r="B1398" s="79">
        <v>45637</v>
      </c>
      <c r="C1398" s="80" t="s">
        <v>313</v>
      </c>
      <c r="D1398" s="80" t="s">
        <v>333</v>
      </c>
      <c r="E1398" s="80" t="s">
        <v>319</v>
      </c>
      <c r="F1398" s="81" t="s">
        <v>334</v>
      </c>
      <c r="G1398" s="88" t="s">
        <v>325</v>
      </c>
      <c r="H1398" s="96">
        <f t="shared" si="43"/>
        <v>10</v>
      </c>
      <c r="I1398">
        <f t="shared" si="44"/>
        <v>4563768</v>
      </c>
    </row>
    <row r="1399" spans="1:9" x14ac:dyDescent="0.25">
      <c r="A1399" s="89">
        <v>68</v>
      </c>
      <c r="B1399" s="82">
        <v>45638</v>
      </c>
      <c r="C1399" s="83" t="s">
        <v>314</v>
      </c>
      <c r="D1399" s="83" t="s">
        <v>333</v>
      </c>
      <c r="E1399" s="83" t="s">
        <v>319</v>
      </c>
      <c r="F1399" s="84" t="s">
        <v>334</v>
      </c>
      <c r="G1399" s="90" t="s">
        <v>325</v>
      </c>
      <c r="H1399" s="96">
        <f t="shared" si="43"/>
        <v>10</v>
      </c>
      <c r="I1399">
        <f t="shared" si="44"/>
        <v>4563868</v>
      </c>
    </row>
    <row r="1400" spans="1:9" x14ac:dyDescent="0.25">
      <c r="A1400" s="87">
        <v>68</v>
      </c>
      <c r="B1400" s="79">
        <v>45639</v>
      </c>
      <c r="C1400" s="80" t="s">
        <v>315</v>
      </c>
      <c r="D1400" s="80" t="s">
        <v>333</v>
      </c>
      <c r="E1400" s="80" t="s">
        <v>319</v>
      </c>
      <c r="F1400" s="81" t="s">
        <v>334</v>
      </c>
      <c r="G1400" s="88" t="s">
        <v>320</v>
      </c>
      <c r="H1400" s="96">
        <f t="shared" si="43"/>
        <v>11</v>
      </c>
      <c r="I1400">
        <f t="shared" si="44"/>
        <v>4563968</v>
      </c>
    </row>
    <row r="1401" spans="1:9" x14ac:dyDescent="0.25">
      <c r="A1401" s="89">
        <v>68</v>
      </c>
      <c r="B1401" s="82">
        <v>45640</v>
      </c>
      <c r="C1401" s="83" t="s">
        <v>316</v>
      </c>
      <c r="D1401" s="83" t="s">
        <v>333</v>
      </c>
      <c r="E1401" s="83" t="s">
        <v>319</v>
      </c>
      <c r="F1401" s="84" t="s">
        <v>334</v>
      </c>
      <c r="G1401" s="90" t="s">
        <v>320</v>
      </c>
      <c r="H1401" s="96">
        <f t="shared" si="43"/>
        <v>11</v>
      </c>
      <c r="I1401">
        <f t="shared" si="44"/>
        <v>4564068</v>
      </c>
    </row>
    <row r="1402" spans="1:9" x14ac:dyDescent="0.25">
      <c r="A1402" s="87">
        <v>68</v>
      </c>
      <c r="B1402" s="79">
        <v>45641</v>
      </c>
      <c r="C1402" s="80" t="s">
        <v>310</v>
      </c>
      <c r="D1402" s="80" t="s">
        <v>333</v>
      </c>
      <c r="E1402" s="80" t="s">
        <v>324</v>
      </c>
      <c r="F1402" s="81" t="s">
        <v>334</v>
      </c>
      <c r="G1402" s="88" t="s">
        <v>318</v>
      </c>
      <c r="H1402" s="96">
        <f t="shared" si="43"/>
        <v>7</v>
      </c>
      <c r="I1402">
        <f t="shared" si="44"/>
        <v>4564168</v>
      </c>
    </row>
    <row r="1403" spans="1:9" x14ac:dyDescent="0.25">
      <c r="A1403" s="89">
        <v>68</v>
      </c>
      <c r="B1403" s="82">
        <v>45642</v>
      </c>
      <c r="C1403" s="83" t="s">
        <v>311</v>
      </c>
      <c r="D1403" s="83" t="s">
        <v>333</v>
      </c>
      <c r="E1403" s="83" t="s">
        <v>319</v>
      </c>
      <c r="F1403" s="84" t="s">
        <v>334</v>
      </c>
      <c r="G1403" s="90" t="s">
        <v>325</v>
      </c>
      <c r="H1403" s="96">
        <f t="shared" si="43"/>
        <v>10</v>
      </c>
      <c r="I1403">
        <f t="shared" si="44"/>
        <v>4564268</v>
      </c>
    </row>
    <row r="1404" spans="1:9" x14ac:dyDescent="0.25">
      <c r="A1404" s="87">
        <v>68</v>
      </c>
      <c r="B1404" s="79">
        <v>45643</v>
      </c>
      <c r="C1404" s="80" t="s">
        <v>312</v>
      </c>
      <c r="D1404" s="80" t="s">
        <v>333</v>
      </c>
      <c r="E1404" s="80" t="s">
        <v>319</v>
      </c>
      <c r="F1404" s="81" t="s">
        <v>334</v>
      </c>
      <c r="G1404" s="88" t="s">
        <v>325</v>
      </c>
      <c r="H1404" s="96">
        <f t="shared" si="43"/>
        <v>10</v>
      </c>
      <c r="I1404">
        <f t="shared" si="44"/>
        <v>4564368</v>
      </c>
    </row>
    <row r="1405" spans="1:9" x14ac:dyDescent="0.25">
      <c r="A1405" s="89">
        <v>68</v>
      </c>
      <c r="B1405" s="82">
        <v>45644</v>
      </c>
      <c r="C1405" s="83" t="s">
        <v>313</v>
      </c>
      <c r="D1405" s="83" t="s">
        <v>333</v>
      </c>
      <c r="E1405" s="83" t="s">
        <v>319</v>
      </c>
      <c r="F1405" s="84" t="s">
        <v>334</v>
      </c>
      <c r="G1405" s="90" t="s">
        <v>325</v>
      </c>
      <c r="H1405" s="96">
        <f t="shared" si="43"/>
        <v>10</v>
      </c>
      <c r="I1405">
        <f t="shared" si="44"/>
        <v>4564468</v>
      </c>
    </row>
    <row r="1406" spans="1:9" x14ac:dyDescent="0.25">
      <c r="A1406" s="87">
        <v>68</v>
      </c>
      <c r="B1406" s="79">
        <v>45645</v>
      </c>
      <c r="C1406" s="80" t="s">
        <v>314</v>
      </c>
      <c r="D1406" s="80" t="s">
        <v>333</v>
      </c>
      <c r="E1406" s="80" t="s">
        <v>319</v>
      </c>
      <c r="F1406" s="81" t="s">
        <v>334</v>
      </c>
      <c r="G1406" s="88" t="s">
        <v>325</v>
      </c>
      <c r="H1406" s="96">
        <f t="shared" si="43"/>
        <v>10</v>
      </c>
      <c r="I1406">
        <f t="shared" si="44"/>
        <v>4564568</v>
      </c>
    </row>
    <row r="1407" spans="1:9" x14ac:dyDescent="0.25">
      <c r="A1407" s="89">
        <v>68</v>
      </c>
      <c r="B1407" s="82">
        <v>45646</v>
      </c>
      <c r="C1407" s="83" t="s">
        <v>315</v>
      </c>
      <c r="D1407" s="83" t="s">
        <v>333</v>
      </c>
      <c r="E1407" s="83" t="s">
        <v>319</v>
      </c>
      <c r="F1407" s="84" t="s">
        <v>334</v>
      </c>
      <c r="G1407" s="90" t="s">
        <v>320</v>
      </c>
      <c r="H1407" s="96">
        <f t="shared" si="43"/>
        <v>11</v>
      </c>
      <c r="I1407">
        <f t="shared" si="44"/>
        <v>4564668</v>
      </c>
    </row>
    <row r="1408" spans="1:9" x14ac:dyDescent="0.25">
      <c r="A1408" s="87">
        <v>68</v>
      </c>
      <c r="B1408" s="79">
        <v>45647</v>
      </c>
      <c r="C1408" s="80" t="s">
        <v>316</v>
      </c>
      <c r="D1408" s="80" t="s">
        <v>333</v>
      </c>
      <c r="E1408" s="80" t="s">
        <v>319</v>
      </c>
      <c r="F1408" s="81" t="s">
        <v>334</v>
      </c>
      <c r="G1408" s="88" t="s">
        <v>320</v>
      </c>
      <c r="H1408" s="96">
        <f t="shared" si="43"/>
        <v>11</v>
      </c>
      <c r="I1408">
        <f t="shared" si="44"/>
        <v>4564768</v>
      </c>
    </row>
    <row r="1409" spans="1:9" x14ac:dyDescent="0.25">
      <c r="A1409" s="89">
        <v>68</v>
      </c>
      <c r="B1409" s="82">
        <v>45648</v>
      </c>
      <c r="C1409" s="83" t="s">
        <v>310</v>
      </c>
      <c r="D1409" s="83" t="s">
        <v>333</v>
      </c>
      <c r="E1409" s="83" t="s">
        <v>324</v>
      </c>
      <c r="F1409" s="84" t="s">
        <v>334</v>
      </c>
      <c r="G1409" s="90" t="s">
        <v>318</v>
      </c>
      <c r="H1409" s="96">
        <f t="shared" si="43"/>
        <v>7</v>
      </c>
      <c r="I1409">
        <f t="shared" si="44"/>
        <v>4564868</v>
      </c>
    </row>
    <row r="1410" spans="1:9" x14ac:dyDescent="0.25">
      <c r="A1410" s="87">
        <v>68</v>
      </c>
      <c r="B1410" s="79">
        <v>45649</v>
      </c>
      <c r="C1410" s="80" t="s">
        <v>311</v>
      </c>
      <c r="D1410" s="80" t="s">
        <v>333</v>
      </c>
      <c r="E1410" s="80" t="s">
        <v>319</v>
      </c>
      <c r="F1410" s="81" t="s">
        <v>334</v>
      </c>
      <c r="G1410" s="88" t="s">
        <v>325</v>
      </c>
      <c r="H1410" s="96">
        <f t="shared" si="43"/>
        <v>10</v>
      </c>
      <c r="I1410">
        <f t="shared" si="44"/>
        <v>4564968</v>
      </c>
    </row>
    <row r="1411" spans="1:9" x14ac:dyDescent="0.25">
      <c r="A1411" s="89">
        <v>68</v>
      </c>
      <c r="B1411" s="82">
        <v>45650</v>
      </c>
      <c r="C1411" s="83" t="s">
        <v>312</v>
      </c>
      <c r="D1411" s="83" t="s">
        <v>333</v>
      </c>
      <c r="E1411" s="83" t="s">
        <v>322</v>
      </c>
      <c r="F1411" s="84" t="s">
        <v>334</v>
      </c>
      <c r="G1411" s="90" t="s">
        <v>318</v>
      </c>
      <c r="H1411" s="96">
        <f t="shared" ref="H1411:H1474" si="45">IF(ISERROR(INT((G1411-E1411)*24)),"",(INT((G1411-E1411)*24)))</f>
        <v>10</v>
      </c>
      <c r="I1411">
        <f t="shared" ref="I1411:I1474" si="46">VALUE(CONCATENATE(B1411,A1411))</f>
        <v>4565068</v>
      </c>
    </row>
    <row r="1412" spans="1:9" x14ac:dyDescent="0.25">
      <c r="A1412" s="87">
        <v>68</v>
      </c>
      <c r="B1412" s="79">
        <v>45651</v>
      </c>
      <c r="C1412" s="80" t="s">
        <v>313</v>
      </c>
      <c r="D1412" s="80" t="s">
        <v>333</v>
      </c>
      <c r="E1412" s="80" t="s">
        <v>321</v>
      </c>
      <c r="F1412" s="81" t="s">
        <v>334</v>
      </c>
      <c r="G1412" s="88" t="s">
        <v>321</v>
      </c>
      <c r="H1412" s="96" t="str">
        <f t="shared" si="45"/>
        <v/>
      </c>
      <c r="I1412">
        <f t="shared" si="46"/>
        <v>4565168</v>
      </c>
    </row>
    <row r="1413" spans="1:9" x14ac:dyDescent="0.25">
      <c r="A1413" s="89">
        <v>68</v>
      </c>
      <c r="B1413" s="82">
        <v>45652</v>
      </c>
      <c r="C1413" s="83" t="s">
        <v>314</v>
      </c>
      <c r="D1413" s="83" t="s">
        <v>333</v>
      </c>
      <c r="E1413" s="83" t="s">
        <v>319</v>
      </c>
      <c r="F1413" s="84" t="s">
        <v>334</v>
      </c>
      <c r="G1413" s="90" t="s">
        <v>325</v>
      </c>
      <c r="H1413" s="96">
        <f t="shared" si="45"/>
        <v>10</v>
      </c>
      <c r="I1413">
        <f t="shared" si="46"/>
        <v>4565268</v>
      </c>
    </row>
    <row r="1414" spans="1:9" x14ac:dyDescent="0.25">
      <c r="A1414" s="87">
        <v>68</v>
      </c>
      <c r="B1414" s="79">
        <v>45653</v>
      </c>
      <c r="C1414" s="80" t="s">
        <v>315</v>
      </c>
      <c r="D1414" s="80" t="s">
        <v>333</v>
      </c>
      <c r="E1414" s="80" t="s">
        <v>319</v>
      </c>
      <c r="F1414" s="81" t="s">
        <v>334</v>
      </c>
      <c r="G1414" s="88" t="s">
        <v>320</v>
      </c>
      <c r="H1414" s="96">
        <f t="shared" si="45"/>
        <v>11</v>
      </c>
      <c r="I1414">
        <f t="shared" si="46"/>
        <v>4565368</v>
      </c>
    </row>
    <row r="1415" spans="1:9" x14ac:dyDescent="0.25">
      <c r="A1415" s="89">
        <v>68</v>
      </c>
      <c r="B1415" s="82">
        <v>45654</v>
      </c>
      <c r="C1415" s="83" t="s">
        <v>316</v>
      </c>
      <c r="D1415" s="83" t="s">
        <v>333</v>
      </c>
      <c r="E1415" s="83" t="s">
        <v>319</v>
      </c>
      <c r="F1415" s="84" t="s">
        <v>334</v>
      </c>
      <c r="G1415" s="90" t="s">
        <v>320</v>
      </c>
      <c r="H1415" s="96">
        <f t="shared" si="45"/>
        <v>11</v>
      </c>
      <c r="I1415">
        <f t="shared" si="46"/>
        <v>4565468</v>
      </c>
    </row>
    <row r="1416" spans="1:9" x14ac:dyDescent="0.25">
      <c r="A1416" s="87">
        <v>68</v>
      </c>
      <c r="B1416" s="79">
        <v>45655</v>
      </c>
      <c r="C1416" s="80" t="s">
        <v>310</v>
      </c>
      <c r="D1416" s="80" t="s">
        <v>333</v>
      </c>
      <c r="E1416" s="80" t="s">
        <v>324</v>
      </c>
      <c r="F1416" s="81" t="s">
        <v>334</v>
      </c>
      <c r="G1416" s="88" t="s">
        <v>318</v>
      </c>
      <c r="H1416" s="96">
        <f t="shared" si="45"/>
        <v>7</v>
      </c>
      <c r="I1416">
        <f t="shared" si="46"/>
        <v>4565568</v>
      </c>
    </row>
    <row r="1417" spans="1:9" x14ac:dyDescent="0.25">
      <c r="A1417" s="89">
        <v>68</v>
      </c>
      <c r="B1417" s="82">
        <v>45656</v>
      </c>
      <c r="C1417" s="83" t="s">
        <v>311</v>
      </c>
      <c r="D1417" s="83" t="s">
        <v>333</v>
      </c>
      <c r="E1417" s="83" t="s">
        <v>319</v>
      </c>
      <c r="F1417" s="84" t="s">
        <v>334</v>
      </c>
      <c r="G1417" s="90" t="s">
        <v>325</v>
      </c>
      <c r="H1417" s="96">
        <f t="shared" si="45"/>
        <v>10</v>
      </c>
      <c r="I1417">
        <f t="shared" si="46"/>
        <v>4565668</v>
      </c>
    </row>
    <row r="1418" spans="1:9" x14ac:dyDescent="0.25">
      <c r="A1418" s="87">
        <v>68</v>
      </c>
      <c r="B1418" s="79">
        <v>45657</v>
      </c>
      <c r="C1418" s="80" t="s">
        <v>312</v>
      </c>
      <c r="D1418" s="80" t="s">
        <v>333</v>
      </c>
      <c r="E1418" s="80" t="s">
        <v>319</v>
      </c>
      <c r="F1418" s="81" t="s">
        <v>334</v>
      </c>
      <c r="G1418" s="88" t="s">
        <v>318</v>
      </c>
      <c r="H1418" s="96">
        <f t="shared" si="45"/>
        <v>8</v>
      </c>
      <c r="I1418">
        <f t="shared" si="46"/>
        <v>4565768</v>
      </c>
    </row>
    <row r="1419" spans="1:9" x14ac:dyDescent="0.25">
      <c r="A1419" s="89">
        <v>68</v>
      </c>
      <c r="B1419" s="82">
        <v>45658</v>
      </c>
      <c r="C1419" s="83" t="s">
        <v>313</v>
      </c>
      <c r="D1419" s="83" t="s">
        <v>333</v>
      </c>
      <c r="E1419" s="83" t="s">
        <v>319</v>
      </c>
      <c r="F1419" s="84" t="s">
        <v>334</v>
      </c>
      <c r="G1419" s="90" t="s">
        <v>318</v>
      </c>
      <c r="H1419" s="96">
        <f t="shared" si="45"/>
        <v>8</v>
      </c>
      <c r="I1419">
        <f t="shared" si="46"/>
        <v>4565868</v>
      </c>
    </row>
    <row r="1420" spans="1:9" x14ac:dyDescent="0.25">
      <c r="A1420" s="87">
        <v>68</v>
      </c>
      <c r="B1420" s="79">
        <v>45659</v>
      </c>
      <c r="C1420" s="80" t="s">
        <v>314</v>
      </c>
      <c r="D1420" s="80" t="s">
        <v>333</v>
      </c>
      <c r="E1420" s="80" t="s">
        <v>319</v>
      </c>
      <c r="F1420" s="81" t="s">
        <v>334</v>
      </c>
      <c r="G1420" s="88" t="s">
        <v>325</v>
      </c>
      <c r="H1420" s="96">
        <f t="shared" si="45"/>
        <v>10</v>
      </c>
      <c r="I1420">
        <f t="shared" si="46"/>
        <v>4565968</v>
      </c>
    </row>
    <row r="1421" spans="1:9" x14ac:dyDescent="0.25">
      <c r="A1421" s="89">
        <v>68</v>
      </c>
      <c r="B1421" s="82">
        <v>45660</v>
      </c>
      <c r="C1421" s="83" t="s">
        <v>315</v>
      </c>
      <c r="D1421" s="83" t="s">
        <v>333</v>
      </c>
      <c r="E1421" s="83" t="s">
        <v>319</v>
      </c>
      <c r="F1421" s="84" t="s">
        <v>334</v>
      </c>
      <c r="G1421" s="90" t="s">
        <v>320</v>
      </c>
      <c r="H1421" s="96">
        <f t="shared" si="45"/>
        <v>11</v>
      </c>
      <c r="I1421">
        <f t="shared" si="46"/>
        <v>4566068</v>
      </c>
    </row>
    <row r="1422" spans="1:9" x14ac:dyDescent="0.25">
      <c r="A1422" s="87">
        <v>68</v>
      </c>
      <c r="B1422" s="79">
        <v>45661</v>
      </c>
      <c r="C1422" s="80" t="s">
        <v>316</v>
      </c>
      <c r="D1422" s="80" t="s">
        <v>333</v>
      </c>
      <c r="E1422" s="80" t="s">
        <v>319</v>
      </c>
      <c r="F1422" s="81" t="s">
        <v>334</v>
      </c>
      <c r="G1422" s="88" t="s">
        <v>320</v>
      </c>
      <c r="H1422" s="96">
        <f t="shared" si="45"/>
        <v>11</v>
      </c>
      <c r="I1422">
        <f t="shared" si="46"/>
        <v>4566168</v>
      </c>
    </row>
    <row r="1423" spans="1:9" x14ac:dyDescent="0.25">
      <c r="A1423" s="89">
        <v>73</v>
      </c>
      <c r="B1423" s="82">
        <v>45613</v>
      </c>
      <c r="C1423" s="83" t="s">
        <v>310</v>
      </c>
      <c r="D1423" s="83" t="s">
        <v>333</v>
      </c>
      <c r="E1423" s="83" t="s">
        <v>324</v>
      </c>
      <c r="F1423" s="84" t="s">
        <v>334</v>
      </c>
      <c r="G1423" s="90" t="s">
        <v>318</v>
      </c>
      <c r="H1423" s="96">
        <f t="shared" si="45"/>
        <v>7</v>
      </c>
      <c r="I1423">
        <f t="shared" si="46"/>
        <v>4561373</v>
      </c>
    </row>
    <row r="1424" spans="1:9" x14ac:dyDescent="0.25">
      <c r="A1424" s="87">
        <v>73</v>
      </c>
      <c r="B1424" s="79">
        <v>45614</v>
      </c>
      <c r="C1424" s="80" t="s">
        <v>311</v>
      </c>
      <c r="D1424" s="80" t="s">
        <v>333</v>
      </c>
      <c r="E1424" s="80" t="s">
        <v>319</v>
      </c>
      <c r="F1424" s="81" t="s">
        <v>334</v>
      </c>
      <c r="G1424" s="88" t="s">
        <v>320</v>
      </c>
      <c r="H1424" s="96">
        <f t="shared" si="45"/>
        <v>11</v>
      </c>
      <c r="I1424">
        <f t="shared" si="46"/>
        <v>4561473</v>
      </c>
    </row>
    <row r="1425" spans="1:9" x14ac:dyDescent="0.25">
      <c r="A1425" s="89">
        <v>73</v>
      </c>
      <c r="B1425" s="82">
        <v>45615</v>
      </c>
      <c r="C1425" s="83" t="s">
        <v>312</v>
      </c>
      <c r="D1425" s="83" t="s">
        <v>333</v>
      </c>
      <c r="E1425" s="83" t="s">
        <v>319</v>
      </c>
      <c r="F1425" s="84" t="s">
        <v>334</v>
      </c>
      <c r="G1425" s="90" t="s">
        <v>320</v>
      </c>
      <c r="H1425" s="96">
        <f t="shared" si="45"/>
        <v>11</v>
      </c>
      <c r="I1425">
        <f t="shared" si="46"/>
        <v>4561573</v>
      </c>
    </row>
    <row r="1426" spans="1:9" x14ac:dyDescent="0.25">
      <c r="A1426" s="87">
        <v>73</v>
      </c>
      <c r="B1426" s="79">
        <v>45616</v>
      </c>
      <c r="C1426" s="80" t="s">
        <v>313</v>
      </c>
      <c r="D1426" s="80" t="s">
        <v>333</v>
      </c>
      <c r="E1426" s="80" t="s">
        <v>319</v>
      </c>
      <c r="F1426" s="81" t="s">
        <v>334</v>
      </c>
      <c r="G1426" s="88" t="s">
        <v>320</v>
      </c>
      <c r="H1426" s="96">
        <f t="shared" si="45"/>
        <v>11</v>
      </c>
      <c r="I1426">
        <f t="shared" si="46"/>
        <v>4561673</v>
      </c>
    </row>
    <row r="1427" spans="1:9" x14ac:dyDescent="0.25">
      <c r="A1427" s="89">
        <v>73</v>
      </c>
      <c r="B1427" s="82">
        <v>45617</v>
      </c>
      <c r="C1427" s="83" t="s">
        <v>314</v>
      </c>
      <c r="D1427" s="83" t="s">
        <v>333</v>
      </c>
      <c r="E1427" s="83" t="s">
        <v>319</v>
      </c>
      <c r="F1427" s="84" t="s">
        <v>334</v>
      </c>
      <c r="G1427" s="90" t="s">
        <v>320</v>
      </c>
      <c r="H1427" s="96">
        <f t="shared" si="45"/>
        <v>11</v>
      </c>
      <c r="I1427">
        <f t="shared" si="46"/>
        <v>4561773</v>
      </c>
    </row>
    <row r="1428" spans="1:9" x14ac:dyDescent="0.25">
      <c r="A1428" s="87">
        <v>73</v>
      </c>
      <c r="B1428" s="79">
        <v>45618</v>
      </c>
      <c r="C1428" s="80" t="s">
        <v>315</v>
      </c>
      <c r="D1428" s="80" t="s">
        <v>333</v>
      </c>
      <c r="E1428" s="80" t="s">
        <v>319</v>
      </c>
      <c r="F1428" s="81" t="s">
        <v>334</v>
      </c>
      <c r="G1428" s="88" t="s">
        <v>320</v>
      </c>
      <c r="H1428" s="96">
        <f t="shared" si="45"/>
        <v>11</v>
      </c>
      <c r="I1428">
        <f t="shared" si="46"/>
        <v>4561873</v>
      </c>
    </row>
    <row r="1429" spans="1:9" x14ac:dyDescent="0.25">
      <c r="A1429" s="89">
        <v>73</v>
      </c>
      <c r="B1429" s="82">
        <v>45619</v>
      </c>
      <c r="C1429" s="83" t="s">
        <v>316</v>
      </c>
      <c r="D1429" s="83" t="s">
        <v>333</v>
      </c>
      <c r="E1429" s="83" t="s">
        <v>319</v>
      </c>
      <c r="F1429" s="84" t="s">
        <v>334</v>
      </c>
      <c r="G1429" s="90" t="s">
        <v>320</v>
      </c>
      <c r="H1429" s="96">
        <f t="shared" si="45"/>
        <v>11</v>
      </c>
      <c r="I1429">
        <f t="shared" si="46"/>
        <v>4561973</v>
      </c>
    </row>
    <row r="1430" spans="1:9" x14ac:dyDescent="0.25">
      <c r="A1430" s="87">
        <v>73</v>
      </c>
      <c r="B1430" s="79">
        <v>45620</v>
      </c>
      <c r="C1430" s="80" t="s">
        <v>310</v>
      </c>
      <c r="D1430" s="80" t="s">
        <v>333</v>
      </c>
      <c r="E1430" s="80" t="s">
        <v>324</v>
      </c>
      <c r="F1430" s="81" t="s">
        <v>334</v>
      </c>
      <c r="G1430" s="88" t="s">
        <v>318</v>
      </c>
      <c r="H1430" s="96">
        <f t="shared" si="45"/>
        <v>7</v>
      </c>
      <c r="I1430">
        <f t="shared" si="46"/>
        <v>4562073</v>
      </c>
    </row>
    <row r="1431" spans="1:9" x14ac:dyDescent="0.25">
      <c r="A1431" s="89">
        <v>73</v>
      </c>
      <c r="B1431" s="82">
        <v>45621</v>
      </c>
      <c r="C1431" s="83" t="s">
        <v>311</v>
      </c>
      <c r="D1431" s="83" t="s">
        <v>333</v>
      </c>
      <c r="E1431" s="83" t="s">
        <v>319</v>
      </c>
      <c r="F1431" s="84" t="s">
        <v>334</v>
      </c>
      <c r="G1431" s="90" t="s">
        <v>320</v>
      </c>
      <c r="H1431" s="96">
        <f t="shared" si="45"/>
        <v>11</v>
      </c>
      <c r="I1431">
        <f t="shared" si="46"/>
        <v>4562173</v>
      </c>
    </row>
    <row r="1432" spans="1:9" x14ac:dyDescent="0.25">
      <c r="A1432" s="87">
        <v>73</v>
      </c>
      <c r="B1432" s="79">
        <v>45622</v>
      </c>
      <c r="C1432" s="80" t="s">
        <v>312</v>
      </c>
      <c r="D1432" s="80" t="s">
        <v>333</v>
      </c>
      <c r="E1432" s="80" t="s">
        <v>319</v>
      </c>
      <c r="F1432" s="81" t="s">
        <v>334</v>
      </c>
      <c r="G1432" s="88" t="s">
        <v>320</v>
      </c>
      <c r="H1432" s="96">
        <f t="shared" si="45"/>
        <v>11</v>
      </c>
      <c r="I1432">
        <f t="shared" si="46"/>
        <v>4562273</v>
      </c>
    </row>
    <row r="1433" spans="1:9" x14ac:dyDescent="0.25">
      <c r="A1433" s="89">
        <v>73</v>
      </c>
      <c r="B1433" s="82">
        <v>45623</v>
      </c>
      <c r="C1433" s="83" t="s">
        <v>313</v>
      </c>
      <c r="D1433" s="83" t="s">
        <v>333</v>
      </c>
      <c r="E1433" s="83" t="s">
        <v>319</v>
      </c>
      <c r="F1433" s="84" t="s">
        <v>334</v>
      </c>
      <c r="G1433" s="90" t="s">
        <v>328</v>
      </c>
      <c r="H1433" s="96">
        <f t="shared" si="45"/>
        <v>7</v>
      </c>
      <c r="I1433">
        <f t="shared" si="46"/>
        <v>4562373</v>
      </c>
    </row>
    <row r="1434" spans="1:9" x14ac:dyDescent="0.25">
      <c r="A1434" s="87">
        <v>73</v>
      </c>
      <c r="B1434" s="79">
        <v>45624</v>
      </c>
      <c r="C1434" s="80" t="s">
        <v>314</v>
      </c>
      <c r="D1434" s="80" t="s">
        <v>333</v>
      </c>
      <c r="E1434" s="80" t="s">
        <v>321</v>
      </c>
      <c r="F1434" s="81" t="s">
        <v>334</v>
      </c>
      <c r="G1434" s="88" t="s">
        <v>321</v>
      </c>
      <c r="H1434" s="96" t="str">
        <f t="shared" si="45"/>
        <v/>
      </c>
      <c r="I1434">
        <f t="shared" si="46"/>
        <v>4562473</v>
      </c>
    </row>
    <row r="1435" spans="1:9" x14ac:dyDescent="0.25">
      <c r="A1435" s="89">
        <v>73</v>
      </c>
      <c r="B1435" s="82">
        <v>45625</v>
      </c>
      <c r="C1435" s="83" t="s">
        <v>315</v>
      </c>
      <c r="D1435" s="83" t="s">
        <v>333</v>
      </c>
      <c r="E1435" s="83" t="s">
        <v>326</v>
      </c>
      <c r="F1435" s="84" t="s">
        <v>334</v>
      </c>
      <c r="G1435" s="90" t="s">
        <v>320</v>
      </c>
      <c r="H1435" s="96">
        <f t="shared" si="45"/>
        <v>14</v>
      </c>
      <c r="I1435">
        <f t="shared" si="46"/>
        <v>4562573</v>
      </c>
    </row>
    <row r="1436" spans="1:9" x14ac:dyDescent="0.25">
      <c r="A1436" s="87">
        <v>73</v>
      </c>
      <c r="B1436" s="79">
        <v>45626</v>
      </c>
      <c r="C1436" s="80" t="s">
        <v>316</v>
      </c>
      <c r="D1436" s="80" t="s">
        <v>333</v>
      </c>
      <c r="E1436" s="80" t="s">
        <v>326</v>
      </c>
      <c r="F1436" s="81" t="s">
        <v>334</v>
      </c>
      <c r="G1436" s="88" t="s">
        <v>320</v>
      </c>
      <c r="H1436" s="96">
        <f t="shared" si="45"/>
        <v>14</v>
      </c>
      <c r="I1436">
        <f t="shared" si="46"/>
        <v>4562673</v>
      </c>
    </row>
    <row r="1437" spans="1:9" x14ac:dyDescent="0.25">
      <c r="A1437" s="89">
        <v>73</v>
      </c>
      <c r="B1437" s="82">
        <v>45627</v>
      </c>
      <c r="C1437" s="83" t="s">
        <v>310</v>
      </c>
      <c r="D1437" s="83" t="s">
        <v>333</v>
      </c>
      <c r="E1437" s="83" t="s">
        <v>324</v>
      </c>
      <c r="F1437" s="84" t="s">
        <v>334</v>
      </c>
      <c r="G1437" s="90" t="s">
        <v>318</v>
      </c>
      <c r="H1437" s="96">
        <f t="shared" si="45"/>
        <v>7</v>
      </c>
      <c r="I1437">
        <f t="shared" si="46"/>
        <v>4562773</v>
      </c>
    </row>
    <row r="1438" spans="1:9" x14ac:dyDescent="0.25">
      <c r="A1438" s="87">
        <v>73</v>
      </c>
      <c r="B1438" s="79">
        <v>45628</v>
      </c>
      <c r="C1438" s="80" t="s">
        <v>311</v>
      </c>
      <c r="D1438" s="80" t="s">
        <v>333</v>
      </c>
      <c r="E1438" s="80" t="s">
        <v>319</v>
      </c>
      <c r="F1438" s="81" t="s">
        <v>334</v>
      </c>
      <c r="G1438" s="88" t="s">
        <v>320</v>
      </c>
      <c r="H1438" s="96">
        <f t="shared" si="45"/>
        <v>11</v>
      </c>
      <c r="I1438">
        <f t="shared" si="46"/>
        <v>4562873</v>
      </c>
    </row>
    <row r="1439" spans="1:9" x14ac:dyDescent="0.25">
      <c r="A1439" s="89">
        <v>73</v>
      </c>
      <c r="B1439" s="82">
        <v>45629</v>
      </c>
      <c r="C1439" s="83" t="s">
        <v>312</v>
      </c>
      <c r="D1439" s="83" t="s">
        <v>333</v>
      </c>
      <c r="E1439" s="83" t="s">
        <v>319</v>
      </c>
      <c r="F1439" s="84" t="s">
        <v>334</v>
      </c>
      <c r="G1439" s="90" t="s">
        <v>320</v>
      </c>
      <c r="H1439" s="96">
        <f t="shared" si="45"/>
        <v>11</v>
      </c>
      <c r="I1439">
        <f t="shared" si="46"/>
        <v>4562973</v>
      </c>
    </row>
    <row r="1440" spans="1:9" x14ac:dyDescent="0.25">
      <c r="A1440" s="87">
        <v>73</v>
      </c>
      <c r="B1440" s="79">
        <v>45630</v>
      </c>
      <c r="C1440" s="80" t="s">
        <v>313</v>
      </c>
      <c r="D1440" s="80" t="s">
        <v>333</v>
      </c>
      <c r="E1440" s="80" t="s">
        <v>319</v>
      </c>
      <c r="F1440" s="81" t="s">
        <v>334</v>
      </c>
      <c r="G1440" s="88" t="s">
        <v>320</v>
      </c>
      <c r="H1440" s="96">
        <f t="shared" si="45"/>
        <v>11</v>
      </c>
      <c r="I1440">
        <f t="shared" si="46"/>
        <v>4563073</v>
      </c>
    </row>
    <row r="1441" spans="1:9" x14ac:dyDescent="0.25">
      <c r="A1441" s="89">
        <v>73</v>
      </c>
      <c r="B1441" s="82">
        <v>45631</v>
      </c>
      <c r="C1441" s="83" t="s">
        <v>314</v>
      </c>
      <c r="D1441" s="83" t="s">
        <v>333</v>
      </c>
      <c r="E1441" s="83" t="s">
        <v>319</v>
      </c>
      <c r="F1441" s="84" t="s">
        <v>334</v>
      </c>
      <c r="G1441" s="90" t="s">
        <v>320</v>
      </c>
      <c r="H1441" s="96">
        <f t="shared" si="45"/>
        <v>11</v>
      </c>
      <c r="I1441">
        <f t="shared" si="46"/>
        <v>4563173</v>
      </c>
    </row>
    <row r="1442" spans="1:9" x14ac:dyDescent="0.25">
      <c r="A1442" s="87">
        <v>73</v>
      </c>
      <c r="B1442" s="79">
        <v>45632</v>
      </c>
      <c r="C1442" s="80" t="s">
        <v>315</v>
      </c>
      <c r="D1442" s="80" t="s">
        <v>333</v>
      </c>
      <c r="E1442" s="80" t="s">
        <v>319</v>
      </c>
      <c r="F1442" s="81" t="s">
        <v>334</v>
      </c>
      <c r="G1442" s="88" t="s">
        <v>320</v>
      </c>
      <c r="H1442" s="96">
        <f t="shared" si="45"/>
        <v>11</v>
      </c>
      <c r="I1442">
        <f t="shared" si="46"/>
        <v>4563273</v>
      </c>
    </row>
    <row r="1443" spans="1:9" x14ac:dyDescent="0.25">
      <c r="A1443" s="89">
        <v>73</v>
      </c>
      <c r="B1443" s="82">
        <v>45633</v>
      </c>
      <c r="C1443" s="83" t="s">
        <v>316</v>
      </c>
      <c r="D1443" s="83" t="s">
        <v>333</v>
      </c>
      <c r="E1443" s="83" t="s">
        <v>319</v>
      </c>
      <c r="F1443" s="84" t="s">
        <v>334</v>
      </c>
      <c r="G1443" s="90" t="s">
        <v>320</v>
      </c>
      <c r="H1443" s="96">
        <f t="shared" si="45"/>
        <v>11</v>
      </c>
      <c r="I1443">
        <f t="shared" si="46"/>
        <v>4563373</v>
      </c>
    </row>
    <row r="1444" spans="1:9" x14ac:dyDescent="0.25">
      <c r="A1444" s="87">
        <v>73</v>
      </c>
      <c r="B1444" s="79">
        <v>45634</v>
      </c>
      <c r="C1444" s="80" t="s">
        <v>310</v>
      </c>
      <c r="D1444" s="80" t="s">
        <v>333</v>
      </c>
      <c r="E1444" s="80" t="s">
        <v>324</v>
      </c>
      <c r="F1444" s="81" t="s">
        <v>334</v>
      </c>
      <c r="G1444" s="88" t="s">
        <v>318</v>
      </c>
      <c r="H1444" s="96">
        <f t="shared" si="45"/>
        <v>7</v>
      </c>
      <c r="I1444">
        <f t="shared" si="46"/>
        <v>4563473</v>
      </c>
    </row>
    <row r="1445" spans="1:9" x14ac:dyDescent="0.25">
      <c r="A1445" s="89">
        <v>73</v>
      </c>
      <c r="B1445" s="82">
        <v>45635</v>
      </c>
      <c r="C1445" s="83" t="s">
        <v>311</v>
      </c>
      <c r="D1445" s="83" t="s">
        <v>333</v>
      </c>
      <c r="E1445" s="83" t="s">
        <v>319</v>
      </c>
      <c r="F1445" s="84" t="s">
        <v>334</v>
      </c>
      <c r="G1445" s="90" t="s">
        <v>320</v>
      </c>
      <c r="H1445" s="96">
        <f t="shared" si="45"/>
        <v>11</v>
      </c>
      <c r="I1445">
        <f t="shared" si="46"/>
        <v>4563573</v>
      </c>
    </row>
    <row r="1446" spans="1:9" x14ac:dyDescent="0.25">
      <c r="A1446" s="87">
        <v>73</v>
      </c>
      <c r="B1446" s="79">
        <v>45636</v>
      </c>
      <c r="C1446" s="80" t="s">
        <v>312</v>
      </c>
      <c r="D1446" s="80" t="s">
        <v>333</v>
      </c>
      <c r="E1446" s="80" t="s">
        <v>319</v>
      </c>
      <c r="F1446" s="81" t="s">
        <v>334</v>
      </c>
      <c r="G1446" s="88" t="s">
        <v>320</v>
      </c>
      <c r="H1446" s="96">
        <f t="shared" si="45"/>
        <v>11</v>
      </c>
      <c r="I1446">
        <f t="shared" si="46"/>
        <v>4563673</v>
      </c>
    </row>
    <row r="1447" spans="1:9" x14ac:dyDescent="0.25">
      <c r="A1447" s="89">
        <v>73</v>
      </c>
      <c r="B1447" s="82">
        <v>45637</v>
      </c>
      <c r="C1447" s="83" t="s">
        <v>313</v>
      </c>
      <c r="D1447" s="83" t="s">
        <v>333</v>
      </c>
      <c r="E1447" s="83" t="s">
        <v>319</v>
      </c>
      <c r="F1447" s="84" t="s">
        <v>334</v>
      </c>
      <c r="G1447" s="90" t="s">
        <v>320</v>
      </c>
      <c r="H1447" s="96">
        <f t="shared" si="45"/>
        <v>11</v>
      </c>
      <c r="I1447">
        <f t="shared" si="46"/>
        <v>4563773</v>
      </c>
    </row>
    <row r="1448" spans="1:9" x14ac:dyDescent="0.25">
      <c r="A1448" s="87">
        <v>73</v>
      </c>
      <c r="B1448" s="79">
        <v>45638</v>
      </c>
      <c r="C1448" s="80" t="s">
        <v>314</v>
      </c>
      <c r="D1448" s="80" t="s">
        <v>333</v>
      </c>
      <c r="E1448" s="80" t="s">
        <v>319</v>
      </c>
      <c r="F1448" s="81" t="s">
        <v>334</v>
      </c>
      <c r="G1448" s="88" t="s">
        <v>320</v>
      </c>
      <c r="H1448" s="96">
        <f t="shared" si="45"/>
        <v>11</v>
      </c>
      <c r="I1448">
        <f t="shared" si="46"/>
        <v>4563873</v>
      </c>
    </row>
    <row r="1449" spans="1:9" x14ac:dyDescent="0.25">
      <c r="A1449" s="89">
        <v>73</v>
      </c>
      <c r="B1449" s="82">
        <v>45639</v>
      </c>
      <c r="C1449" s="83" t="s">
        <v>315</v>
      </c>
      <c r="D1449" s="83" t="s">
        <v>333</v>
      </c>
      <c r="E1449" s="83" t="s">
        <v>319</v>
      </c>
      <c r="F1449" s="84" t="s">
        <v>334</v>
      </c>
      <c r="G1449" s="90" t="s">
        <v>320</v>
      </c>
      <c r="H1449" s="96">
        <f t="shared" si="45"/>
        <v>11</v>
      </c>
      <c r="I1449">
        <f t="shared" si="46"/>
        <v>4563973</v>
      </c>
    </row>
    <row r="1450" spans="1:9" x14ac:dyDescent="0.25">
      <c r="A1450" s="87">
        <v>73</v>
      </c>
      <c r="B1450" s="79">
        <v>45640</v>
      </c>
      <c r="C1450" s="80" t="s">
        <v>316</v>
      </c>
      <c r="D1450" s="80" t="s">
        <v>333</v>
      </c>
      <c r="E1450" s="80" t="s">
        <v>319</v>
      </c>
      <c r="F1450" s="81" t="s">
        <v>334</v>
      </c>
      <c r="G1450" s="88" t="s">
        <v>320</v>
      </c>
      <c r="H1450" s="96">
        <f t="shared" si="45"/>
        <v>11</v>
      </c>
      <c r="I1450">
        <f t="shared" si="46"/>
        <v>4564073</v>
      </c>
    </row>
    <row r="1451" spans="1:9" x14ac:dyDescent="0.25">
      <c r="A1451" s="89">
        <v>73</v>
      </c>
      <c r="B1451" s="82">
        <v>45641</v>
      </c>
      <c r="C1451" s="83" t="s">
        <v>310</v>
      </c>
      <c r="D1451" s="83" t="s">
        <v>333</v>
      </c>
      <c r="E1451" s="83" t="s">
        <v>324</v>
      </c>
      <c r="F1451" s="84" t="s">
        <v>334</v>
      </c>
      <c r="G1451" s="90" t="s">
        <v>318</v>
      </c>
      <c r="H1451" s="96">
        <f t="shared" si="45"/>
        <v>7</v>
      </c>
      <c r="I1451">
        <f t="shared" si="46"/>
        <v>4564173</v>
      </c>
    </row>
    <row r="1452" spans="1:9" x14ac:dyDescent="0.25">
      <c r="A1452" s="87">
        <v>73</v>
      </c>
      <c r="B1452" s="79">
        <v>45642</v>
      </c>
      <c r="C1452" s="80" t="s">
        <v>311</v>
      </c>
      <c r="D1452" s="80" t="s">
        <v>333</v>
      </c>
      <c r="E1452" s="80" t="s">
        <v>319</v>
      </c>
      <c r="F1452" s="81" t="s">
        <v>334</v>
      </c>
      <c r="G1452" s="88" t="s">
        <v>320</v>
      </c>
      <c r="H1452" s="96">
        <f t="shared" si="45"/>
        <v>11</v>
      </c>
      <c r="I1452">
        <f t="shared" si="46"/>
        <v>4564273</v>
      </c>
    </row>
    <row r="1453" spans="1:9" x14ac:dyDescent="0.25">
      <c r="A1453" s="89">
        <v>73</v>
      </c>
      <c r="B1453" s="82">
        <v>45643</v>
      </c>
      <c r="C1453" s="83" t="s">
        <v>312</v>
      </c>
      <c r="D1453" s="83" t="s">
        <v>333</v>
      </c>
      <c r="E1453" s="83" t="s">
        <v>319</v>
      </c>
      <c r="F1453" s="84" t="s">
        <v>334</v>
      </c>
      <c r="G1453" s="90" t="s">
        <v>320</v>
      </c>
      <c r="H1453" s="96">
        <f t="shared" si="45"/>
        <v>11</v>
      </c>
      <c r="I1453">
        <f t="shared" si="46"/>
        <v>4564373</v>
      </c>
    </row>
    <row r="1454" spans="1:9" x14ac:dyDescent="0.25">
      <c r="A1454" s="87">
        <v>73</v>
      </c>
      <c r="B1454" s="79">
        <v>45644</v>
      </c>
      <c r="C1454" s="80" t="s">
        <v>313</v>
      </c>
      <c r="D1454" s="80" t="s">
        <v>333</v>
      </c>
      <c r="E1454" s="80" t="s">
        <v>319</v>
      </c>
      <c r="F1454" s="81" t="s">
        <v>334</v>
      </c>
      <c r="G1454" s="88" t="s">
        <v>320</v>
      </c>
      <c r="H1454" s="96">
        <f t="shared" si="45"/>
        <v>11</v>
      </c>
      <c r="I1454">
        <f t="shared" si="46"/>
        <v>4564473</v>
      </c>
    </row>
    <row r="1455" spans="1:9" x14ac:dyDescent="0.25">
      <c r="A1455" s="89">
        <v>73</v>
      </c>
      <c r="B1455" s="82">
        <v>45645</v>
      </c>
      <c r="C1455" s="83" t="s">
        <v>314</v>
      </c>
      <c r="D1455" s="83" t="s">
        <v>333</v>
      </c>
      <c r="E1455" s="83" t="s">
        <v>319</v>
      </c>
      <c r="F1455" s="84" t="s">
        <v>334</v>
      </c>
      <c r="G1455" s="90" t="s">
        <v>320</v>
      </c>
      <c r="H1455" s="96">
        <f t="shared" si="45"/>
        <v>11</v>
      </c>
      <c r="I1455">
        <f t="shared" si="46"/>
        <v>4564573</v>
      </c>
    </row>
    <row r="1456" spans="1:9" x14ac:dyDescent="0.25">
      <c r="A1456" s="87">
        <v>73</v>
      </c>
      <c r="B1456" s="79">
        <v>45646</v>
      </c>
      <c r="C1456" s="80" t="s">
        <v>315</v>
      </c>
      <c r="D1456" s="80" t="s">
        <v>333</v>
      </c>
      <c r="E1456" s="80" t="s">
        <v>319</v>
      </c>
      <c r="F1456" s="81" t="s">
        <v>334</v>
      </c>
      <c r="G1456" s="88" t="s">
        <v>320</v>
      </c>
      <c r="H1456" s="96">
        <f t="shared" si="45"/>
        <v>11</v>
      </c>
      <c r="I1456">
        <f t="shared" si="46"/>
        <v>4564673</v>
      </c>
    </row>
    <row r="1457" spans="1:9" x14ac:dyDescent="0.25">
      <c r="A1457" s="89">
        <v>73</v>
      </c>
      <c r="B1457" s="82">
        <v>45647</v>
      </c>
      <c r="C1457" s="83" t="s">
        <v>316</v>
      </c>
      <c r="D1457" s="83" t="s">
        <v>333</v>
      </c>
      <c r="E1457" s="83" t="s">
        <v>319</v>
      </c>
      <c r="F1457" s="84" t="s">
        <v>334</v>
      </c>
      <c r="G1457" s="90" t="s">
        <v>320</v>
      </c>
      <c r="H1457" s="96">
        <f t="shared" si="45"/>
        <v>11</v>
      </c>
      <c r="I1457">
        <f t="shared" si="46"/>
        <v>4564773</v>
      </c>
    </row>
    <row r="1458" spans="1:9" x14ac:dyDescent="0.25">
      <c r="A1458" s="87">
        <v>73</v>
      </c>
      <c r="B1458" s="79">
        <v>45648</v>
      </c>
      <c r="C1458" s="80" t="s">
        <v>310</v>
      </c>
      <c r="D1458" s="80" t="s">
        <v>333</v>
      </c>
      <c r="E1458" s="80" t="s">
        <v>324</v>
      </c>
      <c r="F1458" s="81" t="s">
        <v>334</v>
      </c>
      <c r="G1458" s="88" t="s">
        <v>318</v>
      </c>
      <c r="H1458" s="96">
        <f t="shared" si="45"/>
        <v>7</v>
      </c>
      <c r="I1458">
        <f t="shared" si="46"/>
        <v>4564873</v>
      </c>
    </row>
    <row r="1459" spans="1:9" x14ac:dyDescent="0.25">
      <c r="A1459" s="89">
        <v>73</v>
      </c>
      <c r="B1459" s="82">
        <v>45649</v>
      </c>
      <c r="C1459" s="83" t="s">
        <v>311</v>
      </c>
      <c r="D1459" s="83" t="s">
        <v>333</v>
      </c>
      <c r="E1459" s="83" t="s">
        <v>319</v>
      </c>
      <c r="F1459" s="84" t="s">
        <v>334</v>
      </c>
      <c r="G1459" s="90" t="s">
        <v>320</v>
      </c>
      <c r="H1459" s="96">
        <f t="shared" si="45"/>
        <v>11</v>
      </c>
      <c r="I1459">
        <f t="shared" si="46"/>
        <v>4564973</v>
      </c>
    </row>
    <row r="1460" spans="1:9" x14ac:dyDescent="0.25">
      <c r="A1460" s="87">
        <v>73</v>
      </c>
      <c r="B1460" s="79">
        <v>45650</v>
      </c>
      <c r="C1460" s="80" t="s">
        <v>312</v>
      </c>
      <c r="D1460" s="80" t="s">
        <v>333</v>
      </c>
      <c r="E1460" s="80" t="s">
        <v>322</v>
      </c>
      <c r="F1460" s="81" t="s">
        <v>334</v>
      </c>
      <c r="G1460" s="88" t="s">
        <v>328</v>
      </c>
      <c r="H1460" s="96">
        <f t="shared" si="45"/>
        <v>9</v>
      </c>
      <c r="I1460">
        <f t="shared" si="46"/>
        <v>4565073</v>
      </c>
    </row>
    <row r="1461" spans="1:9" x14ac:dyDescent="0.25">
      <c r="A1461" s="89">
        <v>73</v>
      </c>
      <c r="B1461" s="82">
        <v>45651</v>
      </c>
      <c r="C1461" s="83" t="s">
        <v>313</v>
      </c>
      <c r="D1461" s="83" t="s">
        <v>333</v>
      </c>
      <c r="E1461" s="83" t="s">
        <v>321</v>
      </c>
      <c r="F1461" s="84" t="s">
        <v>334</v>
      </c>
      <c r="G1461" s="90" t="s">
        <v>321</v>
      </c>
      <c r="H1461" s="96" t="str">
        <f t="shared" si="45"/>
        <v/>
      </c>
      <c r="I1461">
        <f t="shared" si="46"/>
        <v>4565173</v>
      </c>
    </row>
    <row r="1462" spans="1:9" x14ac:dyDescent="0.25">
      <c r="A1462" s="87">
        <v>73</v>
      </c>
      <c r="B1462" s="79">
        <v>45652</v>
      </c>
      <c r="C1462" s="80" t="s">
        <v>314</v>
      </c>
      <c r="D1462" s="80" t="s">
        <v>333</v>
      </c>
      <c r="E1462" s="80" t="s">
        <v>319</v>
      </c>
      <c r="F1462" s="81" t="s">
        <v>334</v>
      </c>
      <c r="G1462" s="88" t="s">
        <v>320</v>
      </c>
      <c r="H1462" s="96">
        <f t="shared" si="45"/>
        <v>11</v>
      </c>
      <c r="I1462">
        <f t="shared" si="46"/>
        <v>4565273</v>
      </c>
    </row>
    <row r="1463" spans="1:9" x14ac:dyDescent="0.25">
      <c r="A1463" s="89">
        <v>73</v>
      </c>
      <c r="B1463" s="82">
        <v>45653</v>
      </c>
      <c r="C1463" s="83" t="s">
        <v>315</v>
      </c>
      <c r="D1463" s="83" t="s">
        <v>333</v>
      </c>
      <c r="E1463" s="83" t="s">
        <v>319</v>
      </c>
      <c r="F1463" s="84" t="s">
        <v>334</v>
      </c>
      <c r="G1463" s="90" t="s">
        <v>320</v>
      </c>
      <c r="H1463" s="96">
        <f t="shared" si="45"/>
        <v>11</v>
      </c>
      <c r="I1463">
        <f t="shared" si="46"/>
        <v>4565373</v>
      </c>
    </row>
    <row r="1464" spans="1:9" x14ac:dyDescent="0.25">
      <c r="A1464" s="87">
        <v>73</v>
      </c>
      <c r="B1464" s="79">
        <v>45654</v>
      </c>
      <c r="C1464" s="80" t="s">
        <v>316</v>
      </c>
      <c r="D1464" s="80" t="s">
        <v>333</v>
      </c>
      <c r="E1464" s="80" t="s">
        <v>319</v>
      </c>
      <c r="F1464" s="81" t="s">
        <v>334</v>
      </c>
      <c r="G1464" s="88" t="s">
        <v>320</v>
      </c>
      <c r="H1464" s="96">
        <f t="shared" si="45"/>
        <v>11</v>
      </c>
      <c r="I1464">
        <f t="shared" si="46"/>
        <v>4565473</v>
      </c>
    </row>
    <row r="1465" spans="1:9" x14ac:dyDescent="0.25">
      <c r="A1465" s="89">
        <v>73</v>
      </c>
      <c r="B1465" s="82">
        <v>45655</v>
      </c>
      <c r="C1465" s="83" t="s">
        <v>310</v>
      </c>
      <c r="D1465" s="83" t="s">
        <v>333</v>
      </c>
      <c r="E1465" s="83" t="s">
        <v>324</v>
      </c>
      <c r="F1465" s="84" t="s">
        <v>334</v>
      </c>
      <c r="G1465" s="90" t="s">
        <v>318</v>
      </c>
      <c r="H1465" s="96">
        <f t="shared" si="45"/>
        <v>7</v>
      </c>
      <c r="I1465">
        <f t="shared" si="46"/>
        <v>4565573</v>
      </c>
    </row>
    <row r="1466" spans="1:9" x14ac:dyDescent="0.25">
      <c r="A1466" s="87">
        <v>73</v>
      </c>
      <c r="B1466" s="79">
        <v>45656</v>
      </c>
      <c r="C1466" s="80" t="s">
        <v>311</v>
      </c>
      <c r="D1466" s="80" t="s">
        <v>333</v>
      </c>
      <c r="E1466" s="80" t="s">
        <v>319</v>
      </c>
      <c r="F1466" s="81" t="s">
        <v>334</v>
      </c>
      <c r="G1466" s="88" t="s">
        <v>320</v>
      </c>
      <c r="H1466" s="96">
        <f t="shared" si="45"/>
        <v>11</v>
      </c>
      <c r="I1466">
        <f t="shared" si="46"/>
        <v>4565673</v>
      </c>
    </row>
    <row r="1467" spans="1:9" x14ac:dyDescent="0.25">
      <c r="A1467" s="89">
        <v>73</v>
      </c>
      <c r="B1467" s="82">
        <v>45657</v>
      </c>
      <c r="C1467" s="83" t="s">
        <v>312</v>
      </c>
      <c r="D1467" s="83" t="s">
        <v>333</v>
      </c>
      <c r="E1467" s="83" t="s">
        <v>319</v>
      </c>
      <c r="F1467" s="84" t="s">
        <v>334</v>
      </c>
      <c r="G1467" s="90" t="s">
        <v>328</v>
      </c>
      <c r="H1467" s="96">
        <f t="shared" si="45"/>
        <v>7</v>
      </c>
      <c r="I1467">
        <f t="shared" si="46"/>
        <v>4565773</v>
      </c>
    </row>
    <row r="1468" spans="1:9" x14ac:dyDescent="0.25">
      <c r="A1468" s="87">
        <v>73</v>
      </c>
      <c r="B1468" s="79">
        <v>45658</v>
      </c>
      <c r="C1468" s="80" t="s">
        <v>313</v>
      </c>
      <c r="D1468" s="80" t="s">
        <v>333</v>
      </c>
      <c r="E1468" s="80" t="s">
        <v>319</v>
      </c>
      <c r="F1468" s="81" t="s">
        <v>334</v>
      </c>
      <c r="G1468" s="88" t="s">
        <v>320</v>
      </c>
      <c r="H1468" s="96">
        <f t="shared" si="45"/>
        <v>11</v>
      </c>
      <c r="I1468">
        <f t="shared" si="46"/>
        <v>4565873</v>
      </c>
    </row>
    <row r="1469" spans="1:9" x14ac:dyDescent="0.25">
      <c r="A1469" s="89">
        <v>73</v>
      </c>
      <c r="B1469" s="82">
        <v>45659</v>
      </c>
      <c r="C1469" s="83" t="s">
        <v>314</v>
      </c>
      <c r="D1469" s="83" t="s">
        <v>333</v>
      </c>
      <c r="E1469" s="83" t="s">
        <v>319</v>
      </c>
      <c r="F1469" s="84" t="s">
        <v>334</v>
      </c>
      <c r="G1469" s="90" t="s">
        <v>320</v>
      </c>
      <c r="H1469" s="96">
        <f t="shared" si="45"/>
        <v>11</v>
      </c>
      <c r="I1469">
        <f t="shared" si="46"/>
        <v>4565973</v>
      </c>
    </row>
    <row r="1470" spans="1:9" x14ac:dyDescent="0.25">
      <c r="A1470" s="87">
        <v>73</v>
      </c>
      <c r="B1470" s="79">
        <v>45660</v>
      </c>
      <c r="C1470" s="80" t="s">
        <v>315</v>
      </c>
      <c r="D1470" s="80" t="s">
        <v>333</v>
      </c>
      <c r="E1470" s="80" t="s">
        <v>319</v>
      </c>
      <c r="F1470" s="81" t="s">
        <v>334</v>
      </c>
      <c r="G1470" s="88" t="s">
        <v>320</v>
      </c>
      <c r="H1470" s="96">
        <f t="shared" si="45"/>
        <v>11</v>
      </c>
      <c r="I1470">
        <f t="shared" si="46"/>
        <v>4566073</v>
      </c>
    </row>
    <row r="1471" spans="1:9" x14ac:dyDescent="0.25">
      <c r="A1471" s="89">
        <v>73</v>
      </c>
      <c r="B1471" s="82">
        <v>45661</v>
      </c>
      <c r="C1471" s="83" t="s">
        <v>316</v>
      </c>
      <c r="D1471" s="83" t="s">
        <v>333</v>
      </c>
      <c r="E1471" s="83" t="s">
        <v>319</v>
      </c>
      <c r="F1471" s="84" t="s">
        <v>334</v>
      </c>
      <c r="G1471" s="90" t="s">
        <v>320</v>
      </c>
      <c r="H1471" s="96">
        <f t="shared" si="45"/>
        <v>11</v>
      </c>
      <c r="I1471">
        <f t="shared" si="46"/>
        <v>4566173</v>
      </c>
    </row>
    <row r="1472" spans="1:9" x14ac:dyDescent="0.25">
      <c r="A1472" s="87">
        <v>75</v>
      </c>
      <c r="B1472" s="79">
        <v>45613</v>
      </c>
      <c r="C1472" s="80" t="s">
        <v>310</v>
      </c>
      <c r="D1472" s="80" t="s">
        <v>333</v>
      </c>
      <c r="E1472" s="80" t="s">
        <v>324</v>
      </c>
      <c r="F1472" s="81" t="s">
        <v>334</v>
      </c>
      <c r="G1472" s="88" t="s">
        <v>318</v>
      </c>
      <c r="H1472" s="96">
        <f t="shared" si="45"/>
        <v>7</v>
      </c>
      <c r="I1472">
        <f t="shared" si="46"/>
        <v>4561375</v>
      </c>
    </row>
    <row r="1473" spans="1:9" x14ac:dyDescent="0.25">
      <c r="A1473" s="89">
        <v>75</v>
      </c>
      <c r="B1473" s="82">
        <v>45614</v>
      </c>
      <c r="C1473" s="83" t="s">
        <v>311</v>
      </c>
      <c r="D1473" s="83" t="s">
        <v>333</v>
      </c>
      <c r="E1473" s="83" t="s">
        <v>319</v>
      </c>
      <c r="F1473" s="84" t="s">
        <v>334</v>
      </c>
      <c r="G1473" s="90" t="s">
        <v>325</v>
      </c>
      <c r="H1473" s="96">
        <f t="shared" si="45"/>
        <v>10</v>
      </c>
      <c r="I1473">
        <f t="shared" si="46"/>
        <v>4561475</v>
      </c>
    </row>
    <row r="1474" spans="1:9" x14ac:dyDescent="0.25">
      <c r="A1474" s="87">
        <v>75</v>
      </c>
      <c r="B1474" s="79">
        <v>45615</v>
      </c>
      <c r="C1474" s="80" t="s">
        <v>312</v>
      </c>
      <c r="D1474" s="80" t="s">
        <v>333</v>
      </c>
      <c r="E1474" s="80" t="s">
        <v>319</v>
      </c>
      <c r="F1474" s="81" t="s">
        <v>334</v>
      </c>
      <c r="G1474" s="88" t="s">
        <v>325</v>
      </c>
      <c r="H1474" s="96">
        <f t="shared" si="45"/>
        <v>10</v>
      </c>
      <c r="I1474">
        <f t="shared" si="46"/>
        <v>4561575</v>
      </c>
    </row>
    <row r="1475" spans="1:9" x14ac:dyDescent="0.25">
      <c r="A1475" s="89">
        <v>75</v>
      </c>
      <c r="B1475" s="82">
        <v>45616</v>
      </c>
      <c r="C1475" s="83" t="s">
        <v>313</v>
      </c>
      <c r="D1475" s="83" t="s">
        <v>333</v>
      </c>
      <c r="E1475" s="83" t="s">
        <v>319</v>
      </c>
      <c r="F1475" s="84" t="s">
        <v>334</v>
      </c>
      <c r="G1475" s="90" t="s">
        <v>325</v>
      </c>
      <c r="H1475" s="96">
        <f t="shared" ref="H1475:H1538" si="47">IF(ISERROR(INT((G1475-E1475)*24)),"",(INT((G1475-E1475)*24)))</f>
        <v>10</v>
      </c>
      <c r="I1475">
        <f t="shared" ref="I1475:I1538" si="48">VALUE(CONCATENATE(B1475,A1475))</f>
        <v>4561675</v>
      </c>
    </row>
    <row r="1476" spans="1:9" x14ac:dyDescent="0.25">
      <c r="A1476" s="87">
        <v>75</v>
      </c>
      <c r="B1476" s="79">
        <v>45617</v>
      </c>
      <c r="C1476" s="80" t="s">
        <v>314</v>
      </c>
      <c r="D1476" s="80" t="s">
        <v>333</v>
      </c>
      <c r="E1476" s="80" t="s">
        <v>319</v>
      </c>
      <c r="F1476" s="81" t="s">
        <v>334</v>
      </c>
      <c r="G1476" s="88" t="s">
        <v>325</v>
      </c>
      <c r="H1476" s="96">
        <f t="shared" si="47"/>
        <v>10</v>
      </c>
      <c r="I1476">
        <f t="shared" si="48"/>
        <v>4561775</v>
      </c>
    </row>
    <row r="1477" spans="1:9" x14ac:dyDescent="0.25">
      <c r="A1477" s="89">
        <v>75</v>
      </c>
      <c r="B1477" s="82">
        <v>45618</v>
      </c>
      <c r="C1477" s="83" t="s">
        <v>315</v>
      </c>
      <c r="D1477" s="83" t="s">
        <v>333</v>
      </c>
      <c r="E1477" s="83" t="s">
        <v>319</v>
      </c>
      <c r="F1477" s="84" t="s">
        <v>334</v>
      </c>
      <c r="G1477" s="90" t="s">
        <v>320</v>
      </c>
      <c r="H1477" s="96">
        <f t="shared" si="47"/>
        <v>11</v>
      </c>
      <c r="I1477">
        <f t="shared" si="48"/>
        <v>4561875</v>
      </c>
    </row>
    <row r="1478" spans="1:9" x14ac:dyDescent="0.25">
      <c r="A1478" s="87">
        <v>75</v>
      </c>
      <c r="B1478" s="79">
        <v>45619</v>
      </c>
      <c r="C1478" s="80" t="s">
        <v>316</v>
      </c>
      <c r="D1478" s="80" t="s">
        <v>333</v>
      </c>
      <c r="E1478" s="80" t="s">
        <v>319</v>
      </c>
      <c r="F1478" s="81" t="s">
        <v>334</v>
      </c>
      <c r="G1478" s="88" t="s">
        <v>320</v>
      </c>
      <c r="H1478" s="96">
        <f t="shared" si="47"/>
        <v>11</v>
      </c>
      <c r="I1478">
        <f t="shared" si="48"/>
        <v>4561975</v>
      </c>
    </row>
    <row r="1479" spans="1:9" x14ac:dyDescent="0.25">
      <c r="A1479" s="89">
        <v>75</v>
      </c>
      <c r="B1479" s="82">
        <v>45620</v>
      </c>
      <c r="C1479" s="83" t="s">
        <v>310</v>
      </c>
      <c r="D1479" s="83" t="s">
        <v>333</v>
      </c>
      <c r="E1479" s="83" t="s">
        <v>324</v>
      </c>
      <c r="F1479" s="84" t="s">
        <v>334</v>
      </c>
      <c r="G1479" s="90" t="s">
        <v>318</v>
      </c>
      <c r="H1479" s="96">
        <f t="shared" si="47"/>
        <v>7</v>
      </c>
      <c r="I1479">
        <f t="shared" si="48"/>
        <v>4562075</v>
      </c>
    </row>
    <row r="1480" spans="1:9" x14ac:dyDescent="0.25">
      <c r="A1480" s="87">
        <v>75</v>
      </c>
      <c r="B1480" s="79">
        <v>45621</v>
      </c>
      <c r="C1480" s="80" t="s">
        <v>311</v>
      </c>
      <c r="D1480" s="80" t="s">
        <v>333</v>
      </c>
      <c r="E1480" s="80" t="s">
        <v>319</v>
      </c>
      <c r="F1480" s="81" t="s">
        <v>334</v>
      </c>
      <c r="G1480" s="88" t="s">
        <v>325</v>
      </c>
      <c r="H1480" s="96">
        <f t="shared" si="47"/>
        <v>10</v>
      </c>
      <c r="I1480">
        <f t="shared" si="48"/>
        <v>4562175</v>
      </c>
    </row>
    <row r="1481" spans="1:9" x14ac:dyDescent="0.25">
      <c r="A1481" s="89">
        <v>75</v>
      </c>
      <c r="B1481" s="82">
        <v>45622</v>
      </c>
      <c r="C1481" s="83" t="s">
        <v>312</v>
      </c>
      <c r="D1481" s="83" t="s">
        <v>333</v>
      </c>
      <c r="E1481" s="83" t="s">
        <v>319</v>
      </c>
      <c r="F1481" s="84" t="s">
        <v>334</v>
      </c>
      <c r="G1481" s="90" t="s">
        <v>325</v>
      </c>
      <c r="H1481" s="96">
        <f t="shared" si="47"/>
        <v>10</v>
      </c>
      <c r="I1481">
        <f t="shared" si="48"/>
        <v>4562275</v>
      </c>
    </row>
    <row r="1482" spans="1:9" x14ac:dyDescent="0.25">
      <c r="A1482" s="87">
        <v>75</v>
      </c>
      <c r="B1482" s="79">
        <v>45623</v>
      </c>
      <c r="C1482" s="80" t="s">
        <v>313</v>
      </c>
      <c r="D1482" s="80" t="s">
        <v>333</v>
      </c>
      <c r="E1482" s="80" t="s">
        <v>319</v>
      </c>
      <c r="F1482" s="81" t="s">
        <v>334</v>
      </c>
      <c r="G1482" s="88" t="s">
        <v>325</v>
      </c>
      <c r="H1482" s="96">
        <f t="shared" si="47"/>
        <v>10</v>
      </c>
      <c r="I1482">
        <f t="shared" si="48"/>
        <v>4562375</v>
      </c>
    </row>
    <row r="1483" spans="1:9" x14ac:dyDescent="0.25">
      <c r="A1483" s="89">
        <v>75</v>
      </c>
      <c r="B1483" s="82">
        <v>45624</v>
      </c>
      <c r="C1483" s="83" t="s">
        <v>314</v>
      </c>
      <c r="D1483" s="83" t="s">
        <v>333</v>
      </c>
      <c r="E1483" s="83" t="s">
        <v>321</v>
      </c>
      <c r="F1483" s="84" t="s">
        <v>334</v>
      </c>
      <c r="G1483" s="90" t="s">
        <v>321</v>
      </c>
      <c r="H1483" s="96" t="str">
        <f t="shared" si="47"/>
        <v/>
      </c>
      <c r="I1483">
        <f t="shared" si="48"/>
        <v>4562475</v>
      </c>
    </row>
    <row r="1484" spans="1:9" x14ac:dyDescent="0.25">
      <c r="A1484" s="87">
        <v>75</v>
      </c>
      <c r="B1484" s="79">
        <v>45625</v>
      </c>
      <c r="C1484" s="80" t="s">
        <v>315</v>
      </c>
      <c r="D1484" s="80" t="s">
        <v>333</v>
      </c>
      <c r="E1484" s="80" t="s">
        <v>326</v>
      </c>
      <c r="F1484" s="81" t="s">
        <v>334</v>
      </c>
      <c r="G1484" s="88" t="s">
        <v>320</v>
      </c>
      <c r="H1484" s="96">
        <f t="shared" si="47"/>
        <v>14</v>
      </c>
      <c r="I1484">
        <f t="shared" si="48"/>
        <v>4562575</v>
      </c>
    </row>
    <row r="1485" spans="1:9" x14ac:dyDescent="0.25">
      <c r="A1485" s="89">
        <v>75</v>
      </c>
      <c r="B1485" s="82">
        <v>45626</v>
      </c>
      <c r="C1485" s="83" t="s">
        <v>316</v>
      </c>
      <c r="D1485" s="83" t="s">
        <v>333</v>
      </c>
      <c r="E1485" s="83" t="s">
        <v>319</v>
      </c>
      <c r="F1485" s="84" t="s">
        <v>334</v>
      </c>
      <c r="G1485" s="90" t="s">
        <v>320</v>
      </c>
      <c r="H1485" s="96">
        <f t="shared" si="47"/>
        <v>11</v>
      </c>
      <c r="I1485">
        <f t="shared" si="48"/>
        <v>4562675</v>
      </c>
    </row>
    <row r="1486" spans="1:9" x14ac:dyDescent="0.25">
      <c r="A1486" s="87">
        <v>75</v>
      </c>
      <c r="B1486" s="79">
        <v>45627</v>
      </c>
      <c r="C1486" s="80" t="s">
        <v>310</v>
      </c>
      <c r="D1486" s="80" t="s">
        <v>333</v>
      </c>
      <c r="E1486" s="80" t="s">
        <v>324</v>
      </c>
      <c r="F1486" s="81" t="s">
        <v>334</v>
      </c>
      <c r="G1486" s="88" t="s">
        <v>318</v>
      </c>
      <c r="H1486" s="96">
        <f t="shared" si="47"/>
        <v>7</v>
      </c>
      <c r="I1486">
        <f t="shared" si="48"/>
        <v>4562775</v>
      </c>
    </row>
    <row r="1487" spans="1:9" x14ac:dyDescent="0.25">
      <c r="A1487" s="89">
        <v>75</v>
      </c>
      <c r="B1487" s="82">
        <v>45628</v>
      </c>
      <c r="C1487" s="83" t="s">
        <v>311</v>
      </c>
      <c r="D1487" s="83" t="s">
        <v>333</v>
      </c>
      <c r="E1487" s="83" t="s">
        <v>319</v>
      </c>
      <c r="F1487" s="84" t="s">
        <v>334</v>
      </c>
      <c r="G1487" s="90" t="s">
        <v>325</v>
      </c>
      <c r="H1487" s="96">
        <f t="shared" si="47"/>
        <v>10</v>
      </c>
      <c r="I1487">
        <f t="shared" si="48"/>
        <v>4562875</v>
      </c>
    </row>
    <row r="1488" spans="1:9" x14ac:dyDescent="0.25">
      <c r="A1488" s="87">
        <v>75</v>
      </c>
      <c r="B1488" s="79">
        <v>45629</v>
      </c>
      <c r="C1488" s="80" t="s">
        <v>312</v>
      </c>
      <c r="D1488" s="80" t="s">
        <v>333</v>
      </c>
      <c r="E1488" s="80" t="s">
        <v>319</v>
      </c>
      <c r="F1488" s="81" t="s">
        <v>334</v>
      </c>
      <c r="G1488" s="88" t="s">
        <v>325</v>
      </c>
      <c r="H1488" s="96">
        <f t="shared" si="47"/>
        <v>10</v>
      </c>
      <c r="I1488">
        <f t="shared" si="48"/>
        <v>4562975</v>
      </c>
    </row>
    <row r="1489" spans="1:9" x14ac:dyDescent="0.25">
      <c r="A1489" s="89">
        <v>75</v>
      </c>
      <c r="B1489" s="82">
        <v>45630</v>
      </c>
      <c r="C1489" s="83" t="s">
        <v>313</v>
      </c>
      <c r="D1489" s="83" t="s">
        <v>333</v>
      </c>
      <c r="E1489" s="83" t="s">
        <v>319</v>
      </c>
      <c r="F1489" s="84" t="s">
        <v>334</v>
      </c>
      <c r="G1489" s="90" t="s">
        <v>325</v>
      </c>
      <c r="H1489" s="96">
        <f t="shared" si="47"/>
        <v>10</v>
      </c>
      <c r="I1489">
        <f t="shared" si="48"/>
        <v>4563075</v>
      </c>
    </row>
    <row r="1490" spans="1:9" x14ac:dyDescent="0.25">
      <c r="A1490" s="87">
        <v>75</v>
      </c>
      <c r="B1490" s="79">
        <v>45631</v>
      </c>
      <c r="C1490" s="80" t="s">
        <v>314</v>
      </c>
      <c r="D1490" s="80" t="s">
        <v>333</v>
      </c>
      <c r="E1490" s="80" t="s">
        <v>319</v>
      </c>
      <c r="F1490" s="81" t="s">
        <v>334</v>
      </c>
      <c r="G1490" s="88" t="s">
        <v>325</v>
      </c>
      <c r="H1490" s="96">
        <f t="shared" si="47"/>
        <v>10</v>
      </c>
      <c r="I1490">
        <f t="shared" si="48"/>
        <v>4563175</v>
      </c>
    </row>
    <row r="1491" spans="1:9" x14ac:dyDescent="0.25">
      <c r="A1491" s="89">
        <v>75</v>
      </c>
      <c r="B1491" s="82">
        <v>45632</v>
      </c>
      <c r="C1491" s="83" t="s">
        <v>315</v>
      </c>
      <c r="D1491" s="83" t="s">
        <v>333</v>
      </c>
      <c r="E1491" s="83" t="s">
        <v>319</v>
      </c>
      <c r="F1491" s="84" t="s">
        <v>334</v>
      </c>
      <c r="G1491" s="90" t="s">
        <v>320</v>
      </c>
      <c r="H1491" s="96">
        <f t="shared" si="47"/>
        <v>11</v>
      </c>
      <c r="I1491">
        <f t="shared" si="48"/>
        <v>4563275</v>
      </c>
    </row>
    <row r="1492" spans="1:9" x14ac:dyDescent="0.25">
      <c r="A1492" s="87">
        <v>75</v>
      </c>
      <c r="B1492" s="79">
        <v>45633</v>
      </c>
      <c r="C1492" s="80" t="s">
        <v>316</v>
      </c>
      <c r="D1492" s="80" t="s">
        <v>333</v>
      </c>
      <c r="E1492" s="80" t="s">
        <v>319</v>
      </c>
      <c r="F1492" s="81" t="s">
        <v>334</v>
      </c>
      <c r="G1492" s="88" t="s">
        <v>320</v>
      </c>
      <c r="H1492" s="96">
        <f t="shared" si="47"/>
        <v>11</v>
      </c>
      <c r="I1492">
        <f t="shared" si="48"/>
        <v>4563375</v>
      </c>
    </row>
    <row r="1493" spans="1:9" x14ac:dyDescent="0.25">
      <c r="A1493" s="89">
        <v>75</v>
      </c>
      <c r="B1493" s="82">
        <v>45634</v>
      </c>
      <c r="C1493" s="83" t="s">
        <v>310</v>
      </c>
      <c r="D1493" s="83" t="s">
        <v>333</v>
      </c>
      <c r="E1493" s="83" t="s">
        <v>324</v>
      </c>
      <c r="F1493" s="84" t="s">
        <v>334</v>
      </c>
      <c r="G1493" s="90" t="s">
        <v>318</v>
      </c>
      <c r="H1493" s="96">
        <f t="shared" si="47"/>
        <v>7</v>
      </c>
      <c r="I1493">
        <f t="shared" si="48"/>
        <v>4563475</v>
      </c>
    </row>
    <row r="1494" spans="1:9" x14ac:dyDescent="0.25">
      <c r="A1494" s="87">
        <v>75</v>
      </c>
      <c r="B1494" s="79">
        <v>45635</v>
      </c>
      <c r="C1494" s="80" t="s">
        <v>311</v>
      </c>
      <c r="D1494" s="80" t="s">
        <v>333</v>
      </c>
      <c r="E1494" s="80" t="s">
        <v>319</v>
      </c>
      <c r="F1494" s="81" t="s">
        <v>334</v>
      </c>
      <c r="G1494" s="88" t="s">
        <v>325</v>
      </c>
      <c r="H1494" s="96">
        <f t="shared" si="47"/>
        <v>10</v>
      </c>
      <c r="I1494">
        <f t="shared" si="48"/>
        <v>4563575</v>
      </c>
    </row>
    <row r="1495" spans="1:9" x14ac:dyDescent="0.25">
      <c r="A1495" s="89">
        <v>75</v>
      </c>
      <c r="B1495" s="82">
        <v>45636</v>
      </c>
      <c r="C1495" s="83" t="s">
        <v>312</v>
      </c>
      <c r="D1495" s="83" t="s">
        <v>333</v>
      </c>
      <c r="E1495" s="83" t="s">
        <v>319</v>
      </c>
      <c r="F1495" s="84" t="s">
        <v>334</v>
      </c>
      <c r="G1495" s="90" t="s">
        <v>325</v>
      </c>
      <c r="H1495" s="96">
        <f t="shared" si="47"/>
        <v>10</v>
      </c>
      <c r="I1495">
        <f t="shared" si="48"/>
        <v>4563675</v>
      </c>
    </row>
    <row r="1496" spans="1:9" x14ac:dyDescent="0.25">
      <c r="A1496" s="87">
        <v>75</v>
      </c>
      <c r="B1496" s="79">
        <v>45637</v>
      </c>
      <c r="C1496" s="80" t="s">
        <v>313</v>
      </c>
      <c r="D1496" s="80" t="s">
        <v>333</v>
      </c>
      <c r="E1496" s="80" t="s">
        <v>319</v>
      </c>
      <c r="F1496" s="81" t="s">
        <v>334</v>
      </c>
      <c r="G1496" s="88" t="s">
        <v>325</v>
      </c>
      <c r="H1496" s="96">
        <f t="shared" si="47"/>
        <v>10</v>
      </c>
      <c r="I1496">
        <f t="shared" si="48"/>
        <v>4563775</v>
      </c>
    </row>
    <row r="1497" spans="1:9" x14ac:dyDescent="0.25">
      <c r="A1497" s="89">
        <v>75</v>
      </c>
      <c r="B1497" s="82">
        <v>45638</v>
      </c>
      <c r="C1497" s="83" t="s">
        <v>314</v>
      </c>
      <c r="D1497" s="83" t="s">
        <v>333</v>
      </c>
      <c r="E1497" s="83" t="s">
        <v>319</v>
      </c>
      <c r="F1497" s="84" t="s">
        <v>334</v>
      </c>
      <c r="G1497" s="90" t="s">
        <v>325</v>
      </c>
      <c r="H1497" s="96">
        <f t="shared" si="47"/>
        <v>10</v>
      </c>
      <c r="I1497">
        <f t="shared" si="48"/>
        <v>4563875</v>
      </c>
    </row>
    <row r="1498" spans="1:9" x14ac:dyDescent="0.25">
      <c r="A1498" s="87">
        <v>75</v>
      </c>
      <c r="B1498" s="79">
        <v>45639</v>
      </c>
      <c r="C1498" s="80" t="s">
        <v>315</v>
      </c>
      <c r="D1498" s="80" t="s">
        <v>333</v>
      </c>
      <c r="E1498" s="80" t="s">
        <v>319</v>
      </c>
      <c r="F1498" s="81" t="s">
        <v>334</v>
      </c>
      <c r="G1498" s="88" t="s">
        <v>320</v>
      </c>
      <c r="H1498" s="96">
        <f t="shared" si="47"/>
        <v>11</v>
      </c>
      <c r="I1498">
        <f t="shared" si="48"/>
        <v>4563975</v>
      </c>
    </row>
    <row r="1499" spans="1:9" x14ac:dyDescent="0.25">
      <c r="A1499" s="89">
        <v>75</v>
      </c>
      <c r="B1499" s="82">
        <v>45640</v>
      </c>
      <c r="C1499" s="83" t="s">
        <v>316</v>
      </c>
      <c r="D1499" s="83" t="s">
        <v>333</v>
      </c>
      <c r="E1499" s="83" t="s">
        <v>323</v>
      </c>
      <c r="F1499" s="84" t="s">
        <v>334</v>
      </c>
      <c r="G1499" s="90" t="s">
        <v>320</v>
      </c>
      <c r="H1499" s="96">
        <f t="shared" si="47"/>
        <v>12</v>
      </c>
      <c r="I1499">
        <f t="shared" si="48"/>
        <v>4564075</v>
      </c>
    </row>
    <row r="1500" spans="1:9" x14ac:dyDescent="0.25">
      <c r="A1500" s="87">
        <v>75</v>
      </c>
      <c r="B1500" s="79">
        <v>45641</v>
      </c>
      <c r="C1500" s="80" t="s">
        <v>310</v>
      </c>
      <c r="D1500" s="80" t="s">
        <v>333</v>
      </c>
      <c r="E1500" s="80" t="s">
        <v>324</v>
      </c>
      <c r="F1500" s="81" t="s">
        <v>334</v>
      </c>
      <c r="G1500" s="88" t="s">
        <v>318</v>
      </c>
      <c r="H1500" s="96">
        <f t="shared" si="47"/>
        <v>7</v>
      </c>
      <c r="I1500">
        <f t="shared" si="48"/>
        <v>4564175</v>
      </c>
    </row>
    <row r="1501" spans="1:9" x14ac:dyDescent="0.25">
      <c r="A1501" s="89">
        <v>75</v>
      </c>
      <c r="B1501" s="82">
        <v>45642</v>
      </c>
      <c r="C1501" s="83" t="s">
        <v>311</v>
      </c>
      <c r="D1501" s="83" t="s">
        <v>333</v>
      </c>
      <c r="E1501" s="83" t="s">
        <v>319</v>
      </c>
      <c r="F1501" s="84" t="s">
        <v>334</v>
      </c>
      <c r="G1501" s="90" t="s">
        <v>325</v>
      </c>
      <c r="H1501" s="96">
        <f t="shared" si="47"/>
        <v>10</v>
      </c>
      <c r="I1501">
        <f t="shared" si="48"/>
        <v>4564275</v>
      </c>
    </row>
    <row r="1502" spans="1:9" x14ac:dyDescent="0.25">
      <c r="A1502" s="87">
        <v>75</v>
      </c>
      <c r="B1502" s="79">
        <v>45643</v>
      </c>
      <c r="C1502" s="80" t="s">
        <v>312</v>
      </c>
      <c r="D1502" s="80" t="s">
        <v>333</v>
      </c>
      <c r="E1502" s="80" t="s">
        <v>319</v>
      </c>
      <c r="F1502" s="81" t="s">
        <v>334</v>
      </c>
      <c r="G1502" s="88" t="s">
        <v>325</v>
      </c>
      <c r="H1502" s="96">
        <f t="shared" si="47"/>
        <v>10</v>
      </c>
      <c r="I1502">
        <f t="shared" si="48"/>
        <v>4564375</v>
      </c>
    </row>
    <row r="1503" spans="1:9" x14ac:dyDescent="0.25">
      <c r="A1503" s="89">
        <v>75</v>
      </c>
      <c r="B1503" s="82">
        <v>45644</v>
      </c>
      <c r="C1503" s="83" t="s">
        <v>313</v>
      </c>
      <c r="D1503" s="83" t="s">
        <v>333</v>
      </c>
      <c r="E1503" s="83" t="s">
        <v>319</v>
      </c>
      <c r="F1503" s="84" t="s">
        <v>334</v>
      </c>
      <c r="G1503" s="90" t="s">
        <v>325</v>
      </c>
      <c r="H1503" s="96">
        <f t="shared" si="47"/>
        <v>10</v>
      </c>
      <c r="I1503">
        <f t="shared" si="48"/>
        <v>4564475</v>
      </c>
    </row>
    <row r="1504" spans="1:9" x14ac:dyDescent="0.25">
      <c r="A1504" s="87">
        <v>75</v>
      </c>
      <c r="B1504" s="79">
        <v>45645</v>
      </c>
      <c r="C1504" s="80" t="s">
        <v>314</v>
      </c>
      <c r="D1504" s="80" t="s">
        <v>333</v>
      </c>
      <c r="E1504" s="80" t="s">
        <v>319</v>
      </c>
      <c r="F1504" s="81" t="s">
        <v>334</v>
      </c>
      <c r="G1504" s="88" t="s">
        <v>325</v>
      </c>
      <c r="H1504" s="96">
        <f t="shared" si="47"/>
        <v>10</v>
      </c>
      <c r="I1504">
        <f t="shared" si="48"/>
        <v>4564575</v>
      </c>
    </row>
    <row r="1505" spans="1:9" x14ac:dyDescent="0.25">
      <c r="A1505" s="89">
        <v>75</v>
      </c>
      <c r="B1505" s="82">
        <v>45646</v>
      </c>
      <c r="C1505" s="83" t="s">
        <v>315</v>
      </c>
      <c r="D1505" s="83" t="s">
        <v>333</v>
      </c>
      <c r="E1505" s="83" t="s">
        <v>319</v>
      </c>
      <c r="F1505" s="84" t="s">
        <v>334</v>
      </c>
      <c r="G1505" s="90" t="s">
        <v>320</v>
      </c>
      <c r="H1505" s="96">
        <f t="shared" si="47"/>
        <v>11</v>
      </c>
      <c r="I1505">
        <f t="shared" si="48"/>
        <v>4564675</v>
      </c>
    </row>
    <row r="1506" spans="1:9" x14ac:dyDescent="0.25">
      <c r="A1506" s="87">
        <v>75</v>
      </c>
      <c r="B1506" s="79">
        <v>45647</v>
      </c>
      <c r="C1506" s="80" t="s">
        <v>316</v>
      </c>
      <c r="D1506" s="80" t="s">
        <v>333</v>
      </c>
      <c r="E1506" s="80" t="s">
        <v>323</v>
      </c>
      <c r="F1506" s="81" t="s">
        <v>334</v>
      </c>
      <c r="G1506" s="88" t="s">
        <v>320</v>
      </c>
      <c r="H1506" s="96">
        <f t="shared" si="47"/>
        <v>12</v>
      </c>
      <c r="I1506">
        <f t="shared" si="48"/>
        <v>4564775</v>
      </c>
    </row>
    <row r="1507" spans="1:9" x14ac:dyDescent="0.25">
      <c r="A1507" s="89">
        <v>75</v>
      </c>
      <c r="B1507" s="82">
        <v>45648</v>
      </c>
      <c r="C1507" s="83" t="s">
        <v>310</v>
      </c>
      <c r="D1507" s="83" t="s">
        <v>333</v>
      </c>
      <c r="E1507" s="83" t="s">
        <v>324</v>
      </c>
      <c r="F1507" s="84" t="s">
        <v>334</v>
      </c>
      <c r="G1507" s="90" t="s">
        <v>318</v>
      </c>
      <c r="H1507" s="96">
        <f t="shared" si="47"/>
        <v>7</v>
      </c>
      <c r="I1507">
        <f t="shared" si="48"/>
        <v>4564875</v>
      </c>
    </row>
    <row r="1508" spans="1:9" x14ac:dyDescent="0.25">
      <c r="A1508" s="87">
        <v>75</v>
      </c>
      <c r="B1508" s="79">
        <v>45649</v>
      </c>
      <c r="C1508" s="80" t="s">
        <v>311</v>
      </c>
      <c r="D1508" s="80" t="s">
        <v>333</v>
      </c>
      <c r="E1508" s="80" t="s">
        <v>319</v>
      </c>
      <c r="F1508" s="81" t="s">
        <v>334</v>
      </c>
      <c r="G1508" s="88" t="s">
        <v>325</v>
      </c>
      <c r="H1508" s="96">
        <f t="shared" si="47"/>
        <v>10</v>
      </c>
      <c r="I1508">
        <f t="shared" si="48"/>
        <v>4564975</v>
      </c>
    </row>
    <row r="1509" spans="1:9" x14ac:dyDescent="0.25">
      <c r="A1509" s="89">
        <v>75</v>
      </c>
      <c r="B1509" s="82">
        <v>45650</v>
      </c>
      <c r="C1509" s="83" t="s">
        <v>312</v>
      </c>
      <c r="D1509" s="83" t="s">
        <v>333</v>
      </c>
      <c r="E1509" s="83" t="s">
        <v>322</v>
      </c>
      <c r="F1509" s="84" t="s">
        <v>334</v>
      </c>
      <c r="G1509" s="90" t="s">
        <v>318</v>
      </c>
      <c r="H1509" s="96">
        <f t="shared" si="47"/>
        <v>10</v>
      </c>
      <c r="I1509">
        <f t="shared" si="48"/>
        <v>4565075</v>
      </c>
    </row>
    <row r="1510" spans="1:9" x14ac:dyDescent="0.25">
      <c r="A1510" s="87">
        <v>75</v>
      </c>
      <c r="B1510" s="79">
        <v>45651</v>
      </c>
      <c r="C1510" s="80" t="s">
        <v>313</v>
      </c>
      <c r="D1510" s="80" t="s">
        <v>333</v>
      </c>
      <c r="E1510" s="80" t="s">
        <v>321</v>
      </c>
      <c r="F1510" s="81" t="s">
        <v>334</v>
      </c>
      <c r="G1510" s="88" t="s">
        <v>321</v>
      </c>
      <c r="H1510" s="96" t="str">
        <f t="shared" si="47"/>
        <v/>
      </c>
      <c r="I1510">
        <f t="shared" si="48"/>
        <v>4565175</v>
      </c>
    </row>
    <row r="1511" spans="1:9" x14ac:dyDescent="0.25">
      <c r="A1511" s="89">
        <v>75</v>
      </c>
      <c r="B1511" s="82">
        <v>45652</v>
      </c>
      <c r="C1511" s="83" t="s">
        <v>314</v>
      </c>
      <c r="D1511" s="83" t="s">
        <v>333</v>
      </c>
      <c r="E1511" s="83" t="s">
        <v>319</v>
      </c>
      <c r="F1511" s="84" t="s">
        <v>334</v>
      </c>
      <c r="G1511" s="90" t="s">
        <v>325</v>
      </c>
      <c r="H1511" s="96">
        <f t="shared" si="47"/>
        <v>10</v>
      </c>
      <c r="I1511">
        <f t="shared" si="48"/>
        <v>4565275</v>
      </c>
    </row>
    <row r="1512" spans="1:9" x14ac:dyDescent="0.25">
      <c r="A1512" s="87">
        <v>75</v>
      </c>
      <c r="B1512" s="79">
        <v>45653</v>
      </c>
      <c r="C1512" s="80" t="s">
        <v>315</v>
      </c>
      <c r="D1512" s="80" t="s">
        <v>333</v>
      </c>
      <c r="E1512" s="80" t="s">
        <v>319</v>
      </c>
      <c r="F1512" s="81" t="s">
        <v>334</v>
      </c>
      <c r="G1512" s="88" t="s">
        <v>320</v>
      </c>
      <c r="H1512" s="96">
        <f t="shared" si="47"/>
        <v>11</v>
      </c>
      <c r="I1512">
        <f t="shared" si="48"/>
        <v>4565375</v>
      </c>
    </row>
    <row r="1513" spans="1:9" x14ac:dyDescent="0.25">
      <c r="A1513" s="89">
        <v>75</v>
      </c>
      <c r="B1513" s="82">
        <v>45654</v>
      </c>
      <c r="C1513" s="83" t="s">
        <v>316</v>
      </c>
      <c r="D1513" s="83" t="s">
        <v>333</v>
      </c>
      <c r="E1513" s="83" t="s">
        <v>319</v>
      </c>
      <c r="F1513" s="84" t="s">
        <v>334</v>
      </c>
      <c r="G1513" s="90" t="s">
        <v>320</v>
      </c>
      <c r="H1513" s="96">
        <f t="shared" si="47"/>
        <v>11</v>
      </c>
      <c r="I1513">
        <f t="shared" si="48"/>
        <v>4565475</v>
      </c>
    </row>
    <row r="1514" spans="1:9" x14ac:dyDescent="0.25">
      <c r="A1514" s="87">
        <v>75</v>
      </c>
      <c r="B1514" s="79">
        <v>45655</v>
      </c>
      <c r="C1514" s="80" t="s">
        <v>310</v>
      </c>
      <c r="D1514" s="80" t="s">
        <v>333</v>
      </c>
      <c r="E1514" s="80" t="s">
        <v>324</v>
      </c>
      <c r="F1514" s="81" t="s">
        <v>334</v>
      </c>
      <c r="G1514" s="88" t="s">
        <v>318</v>
      </c>
      <c r="H1514" s="96">
        <f t="shared" si="47"/>
        <v>7</v>
      </c>
      <c r="I1514">
        <f t="shared" si="48"/>
        <v>4565575</v>
      </c>
    </row>
    <row r="1515" spans="1:9" x14ac:dyDescent="0.25">
      <c r="A1515" s="89">
        <v>75</v>
      </c>
      <c r="B1515" s="82">
        <v>45656</v>
      </c>
      <c r="C1515" s="83" t="s">
        <v>311</v>
      </c>
      <c r="D1515" s="83" t="s">
        <v>333</v>
      </c>
      <c r="E1515" s="83" t="s">
        <v>319</v>
      </c>
      <c r="F1515" s="84" t="s">
        <v>334</v>
      </c>
      <c r="G1515" s="90" t="s">
        <v>325</v>
      </c>
      <c r="H1515" s="96">
        <f t="shared" si="47"/>
        <v>10</v>
      </c>
      <c r="I1515">
        <f t="shared" si="48"/>
        <v>4565675</v>
      </c>
    </row>
    <row r="1516" spans="1:9" x14ac:dyDescent="0.25">
      <c r="A1516" s="87">
        <v>75</v>
      </c>
      <c r="B1516" s="79">
        <v>45657</v>
      </c>
      <c r="C1516" s="80" t="s">
        <v>312</v>
      </c>
      <c r="D1516" s="80" t="s">
        <v>333</v>
      </c>
      <c r="E1516" s="80" t="s">
        <v>319</v>
      </c>
      <c r="F1516" s="81" t="s">
        <v>334</v>
      </c>
      <c r="G1516" s="88" t="s">
        <v>318</v>
      </c>
      <c r="H1516" s="96">
        <f t="shared" si="47"/>
        <v>8</v>
      </c>
      <c r="I1516">
        <f t="shared" si="48"/>
        <v>4565775</v>
      </c>
    </row>
    <row r="1517" spans="1:9" x14ac:dyDescent="0.25">
      <c r="A1517" s="89">
        <v>75</v>
      </c>
      <c r="B1517" s="82">
        <v>45658</v>
      </c>
      <c r="C1517" s="83" t="s">
        <v>313</v>
      </c>
      <c r="D1517" s="83" t="s">
        <v>333</v>
      </c>
      <c r="E1517" s="83" t="s">
        <v>319</v>
      </c>
      <c r="F1517" s="84" t="s">
        <v>334</v>
      </c>
      <c r="G1517" s="90" t="s">
        <v>318</v>
      </c>
      <c r="H1517" s="96">
        <f t="shared" si="47"/>
        <v>8</v>
      </c>
      <c r="I1517">
        <f t="shared" si="48"/>
        <v>4565875</v>
      </c>
    </row>
    <row r="1518" spans="1:9" x14ac:dyDescent="0.25">
      <c r="A1518" s="87">
        <v>75</v>
      </c>
      <c r="B1518" s="79">
        <v>45659</v>
      </c>
      <c r="C1518" s="80" t="s">
        <v>314</v>
      </c>
      <c r="D1518" s="80" t="s">
        <v>333</v>
      </c>
      <c r="E1518" s="80" t="s">
        <v>319</v>
      </c>
      <c r="F1518" s="81" t="s">
        <v>334</v>
      </c>
      <c r="G1518" s="88" t="s">
        <v>325</v>
      </c>
      <c r="H1518" s="96">
        <f t="shared" si="47"/>
        <v>10</v>
      </c>
      <c r="I1518">
        <f t="shared" si="48"/>
        <v>4565975</v>
      </c>
    </row>
    <row r="1519" spans="1:9" x14ac:dyDescent="0.25">
      <c r="A1519" s="89">
        <v>75</v>
      </c>
      <c r="B1519" s="82">
        <v>45660</v>
      </c>
      <c r="C1519" s="83" t="s">
        <v>315</v>
      </c>
      <c r="D1519" s="83" t="s">
        <v>333</v>
      </c>
      <c r="E1519" s="83" t="s">
        <v>319</v>
      </c>
      <c r="F1519" s="84" t="s">
        <v>334</v>
      </c>
      <c r="G1519" s="90" t="s">
        <v>320</v>
      </c>
      <c r="H1519" s="96">
        <f t="shared" si="47"/>
        <v>11</v>
      </c>
      <c r="I1519">
        <f t="shared" si="48"/>
        <v>4566075</v>
      </c>
    </row>
    <row r="1520" spans="1:9" x14ac:dyDescent="0.25">
      <c r="A1520" s="87">
        <v>75</v>
      </c>
      <c r="B1520" s="79">
        <v>45661</v>
      </c>
      <c r="C1520" s="80" t="s">
        <v>316</v>
      </c>
      <c r="D1520" s="80" t="s">
        <v>333</v>
      </c>
      <c r="E1520" s="80" t="s">
        <v>319</v>
      </c>
      <c r="F1520" s="81" t="s">
        <v>334</v>
      </c>
      <c r="G1520" s="88" t="s">
        <v>320</v>
      </c>
      <c r="H1520" s="96">
        <f t="shared" si="47"/>
        <v>11</v>
      </c>
      <c r="I1520">
        <f t="shared" si="48"/>
        <v>4566175</v>
      </c>
    </row>
    <row r="1521" spans="1:9" x14ac:dyDescent="0.25">
      <c r="A1521" s="89">
        <v>83</v>
      </c>
      <c r="B1521" s="82">
        <v>45613</v>
      </c>
      <c r="C1521" s="83" t="s">
        <v>310</v>
      </c>
      <c r="D1521" s="83" t="s">
        <v>333</v>
      </c>
      <c r="E1521" s="83" t="s">
        <v>317</v>
      </c>
      <c r="F1521" s="84" t="s">
        <v>334</v>
      </c>
      <c r="G1521" s="90" t="s">
        <v>318</v>
      </c>
      <c r="H1521" s="96">
        <f t="shared" si="47"/>
        <v>6</v>
      </c>
      <c r="I1521">
        <f t="shared" si="48"/>
        <v>4561383</v>
      </c>
    </row>
    <row r="1522" spans="1:9" x14ac:dyDescent="0.25">
      <c r="A1522" s="87">
        <v>83</v>
      </c>
      <c r="B1522" s="79">
        <v>45614</v>
      </c>
      <c r="C1522" s="80" t="s">
        <v>311</v>
      </c>
      <c r="D1522" s="80" t="s">
        <v>333</v>
      </c>
      <c r="E1522" s="80" t="s">
        <v>319</v>
      </c>
      <c r="F1522" s="81" t="s">
        <v>334</v>
      </c>
      <c r="G1522" s="88" t="s">
        <v>320</v>
      </c>
      <c r="H1522" s="96">
        <f t="shared" si="47"/>
        <v>11</v>
      </c>
      <c r="I1522">
        <f t="shared" si="48"/>
        <v>4561483</v>
      </c>
    </row>
    <row r="1523" spans="1:9" x14ac:dyDescent="0.25">
      <c r="A1523" s="89">
        <v>83</v>
      </c>
      <c r="B1523" s="82">
        <v>45615</v>
      </c>
      <c r="C1523" s="83" t="s">
        <v>312</v>
      </c>
      <c r="D1523" s="83" t="s">
        <v>333</v>
      </c>
      <c r="E1523" s="83" t="s">
        <v>319</v>
      </c>
      <c r="F1523" s="84" t="s">
        <v>334</v>
      </c>
      <c r="G1523" s="90" t="s">
        <v>320</v>
      </c>
      <c r="H1523" s="96">
        <f t="shared" si="47"/>
        <v>11</v>
      </c>
      <c r="I1523">
        <f t="shared" si="48"/>
        <v>4561583</v>
      </c>
    </row>
    <row r="1524" spans="1:9" x14ac:dyDescent="0.25">
      <c r="A1524" s="87">
        <v>83</v>
      </c>
      <c r="B1524" s="79">
        <v>45616</v>
      </c>
      <c r="C1524" s="80" t="s">
        <v>313</v>
      </c>
      <c r="D1524" s="80" t="s">
        <v>333</v>
      </c>
      <c r="E1524" s="80" t="s">
        <v>319</v>
      </c>
      <c r="F1524" s="81" t="s">
        <v>334</v>
      </c>
      <c r="G1524" s="88" t="s">
        <v>320</v>
      </c>
      <c r="H1524" s="96">
        <f t="shared" si="47"/>
        <v>11</v>
      </c>
      <c r="I1524">
        <f t="shared" si="48"/>
        <v>4561683</v>
      </c>
    </row>
    <row r="1525" spans="1:9" x14ac:dyDescent="0.25">
      <c r="A1525" s="89">
        <v>83</v>
      </c>
      <c r="B1525" s="82">
        <v>45617</v>
      </c>
      <c r="C1525" s="83" t="s">
        <v>314</v>
      </c>
      <c r="D1525" s="83" t="s">
        <v>333</v>
      </c>
      <c r="E1525" s="83" t="s">
        <v>319</v>
      </c>
      <c r="F1525" s="84" t="s">
        <v>334</v>
      </c>
      <c r="G1525" s="90" t="s">
        <v>320</v>
      </c>
      <c r="H1525" s="96">
        <f t="shared" si="47"/>
        <v>11</v>
      </c>
      <c r="I1525">
        <f t="shared" si="48"/>
        <v>4561783</v>
      </c>
    </row>
    <row r="1526" spans="1:9" x14ac:dyDescent="0.25">
      <c r="A1526" s="87">
        <v>83</v>
      </c>
      <c r="B1526" s="79">
        <v>45618</v>
      </c>
      <c r="C1526" s="80" t="s">
        <v>315</v>
      </c>
      <c r="D1526" s="80" t="s">
        <v>333</v>
      </c>
      <c r="E1526" s="80" t="s">
        <v>319</v>
      </c>
      <c r="F1526" s="81" t="s">
        <v>334</v>
      </c>
      <c r="G1526" s="88" t="s">
        <v>320</v>
      </c>
      <c r="H1526" s="96">
        <f t="shared" si="47"/>
        <v>11</v>
      </c>
      <c r="I1526">
        <f t="shared" si="48"/>
        <v>4561883</v>
      </c>
    </row>
    <row r="1527" spans="1:9" x14ac:dyDescent="0.25">
      <c r="A1527" s="89">
        <v>83</v>
      </c>
      <c r="B1527" s="82">
        <v>45619</v>
      </c>
      <c r="C1527" s="83" t="s">
        <v>316</v>
      </c>
      <c r="D1527" s="83" t="s">
        <v>333</v>
      </c>
      <c r="E1527" s="83" t="s">
        <v>319</v>
      </c>
      <c r="F1527" s="84" t="s">
        <v>334</v>
      </c>
      <c r="G1527" s="90" t="s">
        <v>320</v>
      </c>
      <c r="H1527" s="96">
        <f t="shared" si="47"/>
        <v>11</v>
      </c>
      <c r="I1527">
        <f t="shared" si="48"/>
        <v>4561983</v>
      </c>
    </row>
    <row r="1528" spans="1:9" x14ac:dyDescent="0.25">
      <c r="A1528" s="87">
        <v>83</v>
      </c>
      <c r="B1528" s="79">
        <v>45620</v>
      </c>
      <c r="C1528" s="80" t="s">
        <v>310</v>
      </c>
      <c r="D1528" s="80" t="s">
        <v>333</v>
      </c>
      <c r="E1528" s="80" t="s">
        <v>317</v>
      </c>
      <c r="F1528" s="81" t="s">
        <v>334</v>
      </c>
      <c r="G1528" s="88" t="s">
        <v>318</v>
      </c>
      <c r="H1528" s="96">
        <f t="shared" si="47"/>
        <v>6</v>
      </c>
      <c r="I1528">
        <f t="shared" si="48"/>
        <v>4562083</v>
      </c>
    </row>
    <row r="1529" spans="1:9" x14ac:dyDescent="0.25">
      <c r="A1529" s="89">
        <v>83</v>
      </c>
      <c r="B1529" s="82">
        <v>45621</v>
      </c>
      <c r="C1529" s="83" t="s">
        <v>311</v>
      </c>
      <c r="D1529" s="83" t="s">
        <v>333</v>
      </c>
      <c r="E1529" s="83" t="s">
        <v>319</v>
      </c>
      <c r="F1529" s="84" t="s">
        <v>334</v>
      </c>
      <c r="G1529" s="90" t="s">
        <v>320</v>
      </c>
      <c r="H1529" s="96">
        <f t="shared" si="47"/>
        <v>11</v>
      </c>
      <c r="I1529">
        <f t="shared" si="48"/>
        <v>4562183</v>
      </c>
    </row>
    <row r="1530" spans="1:9" x14ac:dyDescent="0.25">
      <c r="A1530" s="87">
        <v>83</v>
      </c>
      <c r="B1530" s="79">
        <v>45622</v>
      </c>
      <c r="C1530" s="80" t="s">
        <v>312</v>
      </c>
      <c r="D1530" s="80" t="s">
        <v>333</v>
      </c>
      <c r="E1530" s="80" t="s">
        <v>319</v>
      </c>
      <c r="F1530" s="81" t="s">
        <v>334</v>
      </c>
      <c r="G1530" s="88" t="s">
        <v>320</v>
      </c>
      <c r="H1530" s="96">
        <f t="shared" si="47"/>
        <v>11</v>
      </c>
      <c r="I1530">
        <f t="shared" si="48"/>
        <v>4562283</v>
      </c>
    </row>
    <row r="1531" spans="1:9" x14ac:dyDescent="0.25">
      <c r="A1531" s="89">
        <v>83</v>
      </c>
      <c r="B1531" s="82">
        <v>45623</v>
      </c>
      <c r="C1531" s="83" t="s">
        <v>313</v>
      </c>
      <c r="D1531" s="83" t="s">
        <v>333</v>
      </c>
      <c r="E1531" s="83" t="s">
        <v>319</v>
      </c>
      <c r="F1531" s="84" t="s">
        <v>334</v>
      </c>
      <c r="G1531" s="90" t="s">
        <v>320</v>
      </c>
      <c r="H1531" s="96">
        <f t="shared" si="47"/>
        <v>11</v>
      </c>
      <c r="I1531">
        <f t="shared" si="48"/>
        <v>4562383</v>
      </c>
    </row>
    <row r="1532" spans="1:9" x14ac:dyDescent="0.25">
      <c r="A1532" s="87">
        <v>83</v>
      </c>
      <c r="B1532" s="79">
        <v>45624</v>
      </c>
      <c r="C1532" s="80" t="s">
        <v>314</v>
      </c>
      <c r="D1532" s="80" t="s">
        <v>333</v>
      </c>
      <c r="E1532" s="80" t="s">
        <v>321</v>
      </c>
      <c r="F1532" s="81" t="s">
        <v>334</v>
      </c>
      <c r="G1532" s="88" t="s">
        <v>321</v>
      </c>
      <c r="H1532" s="96" t="str">
        <f t="shared" si="47"/>
        <v/>
      </c>
      <c r="I1532">
        <f t="shared" si="48"/>
        <v>4562483</v>
      </c>
    </row>
    <row r="1533" spans="1:9" x14ac:dyDescent="0.25">
      <c r="A1533" s="89">
        <v>83</v>
      </c>
      <c r="B1533" s="82">
        <v>45625</v>
      </c>
      <c r="C1533" s="83" t="s">
        <v>315</v>
      </c>
      <c r="D1533" s="83" t="s">
        <v>333</v>
      </c>
      <c r="E1533" s="83" t="s">
        <v>322</v>
      </c>
      <c r="F1533" s="84" t="s">
        <v>334</v>
      </c>
      <c r="G1533" s="90" t="s">
        <v>320</v>
      </c>
      <c r="H1533" s="96">
        <f t="shared" si="47"/>
        <v>13</v>
      </c>
      <c r="I1533">
        <f t="shared" si="48"/>
        <v>4562583</v>
      </c>
    </row>
    <row r="1534" spans="1:9" x14ac:dyDescent="0.25">
      <c r="A1534" s="87">
        <v>83</v>
      </c>
      <c r="B1534" s="79">
        <v>45626</v>
      </c>
      <c r="C1534" s="80" t="s">
        <v>316</v>
      </c>
      <c r="D1534" s="80" t="s">
        <v>333</v>
      </c>
      <c r="E1534" s="80" t="s">
        <v>323</v>
      </c>
      <c r="F1534" s="81" t="s">
        <v>334</v>
      </c>
      <c r="G1534" s="88" t="s">
        <v>320</v>
      </c>
      <c r="H1534" s="96">
        <f t="shared" si="47"/>
        <v>12</v>
      </c>
      <c r="I1534">
        <f t="shared" si="48"/>
        <v>4562683</v>
      </c>
    </row>
    <row r="1535" spans="1:9" x14ac:dyDescent="0.25">
      <c r="A1535" s="89">
        <v>83</v>
      </c>
      <c r="B1535" s="82">
        <v>45627</v>
      </c>
      <c r="C1535" s="83" t="s">
        <v>310</v>
      </c>
      <c r="D1535" s="83" t="s">
        <v>333</v>
      </c>
      <c r="E1535" s="83" t="s">
        <v>317</v>
      </c>
      <c r="F1535" s="84" t="s">
        <v>334</v>
      </c>
      <c r="G1535" s="90" t="s">
        <v>318</v>
      </c>
      <c r="H1535" s="96">
        <f t="shared" si="47"/>
        <v>6</v>
      </c>
      <c r="I1535">
        <f t="shared" si="48"/>
        <v>4562783</v>
      </c>
    </row>
    <row r="1536" spans="1:9" x14ac:dyDescent="0.25">
      <c r="A1536" s="87">
        <v>83</v>
      </c>
      <c r="B1536" s="79">
        <v>45628</v>
      </c>
      <c r="C1536" s="80" t="s">
        <v>311</v>
      </c>
      <c r="D1536" s="80" t="s">
        <v>333</v>
      </c>
      <c r="E1536" s="80" t="s">
        <v>319</v>
      </c>
      <c r="F1536" s="81" t="s">
        <v>334</v>
      </c>
      <c r="G1536" s="88" t="s">
        <v>320</v>
      </c>
      <c r="H1536" s="96">
        <f t="shared" si="47"/>
        <v>11</v>
      </c>
      <c r="I1536">
        <f t="shared" si="48"/>
        <v>4562883</v>
      </c>
    </row>
    <row r="1537" spans="1:9" x14ac:dyDescent="0.25">
      <c r="A1537" s="89">
        <v>83</v>
      </c>
      <c r="B1537" s="82">
        <v>45629</v>
      </c>
      <c r="C1537" s="83" t="s">
        <v>312</v>
      </c>
      <c r="D1537" s="83" t="s">
        <v>333</v>
      </c>
      <c r="E1537" s="83" t="s">
        <v>319</v>
      </c>
      <c r="F1537" s="84" t="s">
        <v>334</v>
      </c>
      <c r="G1537" s="90" t="s">
        <v>320</v>
      </c>
      <c r="H1537" s="96">
        <f t="shared" si="47"/>
        <v>11</v>
      </c>
      <c r="I1537">
        <f t="shared" si="48"/>
        <v>4562983</v>
      </c>
    </row>
    <row r="1538" spans="1:9" x14ac:dyDescent="0.25">
      <c r="A1538" s="87">
        <v>83</v>
      </c>
      <c r="B1538" s="79">
        <v>45630</v>
      </c>
      <c r="C1538" s="80" t="s">
        <v>313</v>
      </c>
      <c r="D1538" s="80" t="s">
        <v>333</v>
      </c>
      <c r="E1538" s="80" t="s">
        <v>319</v>
      </c>
      <c r="F1538" s="81" t="s">
        <v>334</v>
      </c>
      <c r="G1538" s="88" t="s">
        <v>320</v>
      </c>
      <c r="H1538" s="96">
        <f t="shared" si="47"/>
        <v>11</v>
      </c>
      <c r="I1538">
        <f t="shared" si="48"/>
        <v>4563083</v>
      </c>
    </row>
    <row r="1539" spans="1:9" x14ac:dyDescent="0.25">
      <c r="A1539" s="89">
        <v>83</v>
      </c>
      <c r="B1539" s="82">
        <v>45631</v>
      </c>
      <c r="C1539" s="83" t="s">
        <v>314</v>
      </c>
      <c r="D1539" s="83" t="s">
        <v>333</v>
      </c>
      <c r="E1539" s="83" t="s">
        <v>319</v>
      </c>
      <c r="F1539" s="84" t="s">
        <v>334</v>
      </c>
      <c r="G1539" s="90" t="s">
        <v>320</v>
      </c>
      <c r="H1539" s="96">
        <f t="shared" ref="H1539:H1602" si="49">IF(ISERROR(INT((G1539-E1539)*24)),"",(INT((G1539-E1539)*24)))</f>
        <v>11</v>
      </c>
      <c r="I1539">
        <f t="shared" ref="I1539:I1602" si="50">VALUE(CONCATENATE(B1539,A1539))</f>
        <v>4563183</v>
      </c>
    </row>
    <row r="1540" spans="1:9" x14ac:dyDescent="0.25">
      <c r="A1540" s="87">
        <v>83</v>
      </c>
      <c r="B1540" s="79">
        <v>45632</v>
      </c>
      <c r="C1540" s="80" t="s">
        <v>315</v>
      </c>
      <c r="D1540" s="80" t="s">
        <v>333</v>
      </c>
      <c r="E1540" s="80" t="s">
        <v>319</v>
      </c>
      <c r="F1540" s="81" t="s">
        <v>334</v>
      </c>
      <c r="G1540" s="88" t="s">
        <v>320</v>
      </c>
      <c r="H1540" s="96">
        <f t="shared" si="49"/>
        <v>11</v>
      </c>
      <c r="I1540">
        <f t="shared" si="50"/>
        <v>4563283</v>
      </c>
    </row>
    <row r="1541" spans="1:9" x14ac:dyDescent="0.25">
      <c r="A1541" s="89">
        <v>83</v>
      </c>
      <c r="B1541" s="82">
        <v>45633</v>
      </c>
      <c r="C1541" s="83" t="s">
        <v>316</v>
      </c>
      <c r="D1541" s="83" t="s">
        <v>333</v>
      </c>
      <c r="E1541" s="83" t="s">
        <v>319</v>
      </c>
      <c r="F1541" s="84" t="s">
        <v>334</v>
      </c>
      <c r="G1541" s="90" t="s">
        <v>320</v>
      </c>
      <c r="H1541" s="96">
        <f t="shared" si="49"/>
        <v>11</v>
      </c>
      <c r="I1541">
        <f t="shared" si="50"/>
        <v>4563383</v>
      </c>
    </row>
    <row r="1542" spans="1:9" x14ac:dyDescent="0.25">
      <c r="A1542" s="87">
        <v>83</v>
      </c>
      <c r="B1542" s="79">
        <v>45634</v>
      </c>
      <c r="C1542" s="80" t="s">
        <v>310</v>
      </c>
      <c r="D1542" s="80" t="s">
        <v>333</v>
      </c>
      <c r="E1542" s="80" t="s">
        <v>317</v>
      </c>
      <c r="F1542" s="81" t="s">
        <v>334</v>
      </c>
      <c r="G1542" s="88" t="s">
        <v>318</v>
      </c>
      <c r="H1542" s="96">
        <f t="shared" si="49"/>
        <v>6</v>
      </c>
      <c r="I1542">
        <f t="shared" si="50"/>
        <v>4563483</v>
      </c>
    </row>
    <row r="1543" spans="1:9" x14ac:dyDescent="0.25">
      <c r="A1543" s="89">
        <v>83</v>
      </c>
      <c r="B1543" s="82">
        <v>45635</v>
      </c>
      <c r="C1543" s="83" t="s">
        <v>311</v>
      </c>
      <c r="D1543" s="83" t="s">
        <v>333</v>
      </c>
      <c r="E1543" s="83" t="s">
        <v>319</v>
      </c>
      <c r="F1543" s="84" t="s">
        <v>334</v>
      </c>
      <c r="G1543" s="90" t="s">
        <v>320</v>
      </c>
      <c r="H1543" s="96">
        <f t="shared" si="49"/>
        <v>11</v>
      </c>
      <c r="I1543">
        <f t="shared" si="50"/>
        <v>4563583</v>
      </c>
    </row>
    <row r="1544" spans="1:9" x14ac:dyDescent="0.25">
      <c r="A1544" s="87">
        <v>83</v>
      </c>
      <c r="B1544" s="79">
        <v>45636</v>
      </c>
      <c r="C1544" s="80" t="s">
        <v>312</v>
      </c>
      <c r="D1544" s="80" t="s">
        <v>333</v>
      </c>
      <c r="E1544" s="80" t="s">
        <v>319</v>
      </c>
      <c r="F1544" s="81" t="s">
        <v>334</v>
      </c>
      <c r="G1544" s="88" t="s">
        <v>320</v>
      </c>
      <c r="H1544" s="96">
        <f t="shared" si="49"/>
        <v>11</v>
      </c>
      <c r="I1544">
        <f t="shared" si="50"/>
        <v>4563683</v>
      </c>
    </row>
    <row r="1545" spans="1:9" x14ac:dyDescent="0.25">
      <c r="A1545" s="89">
        <v>83</v>
      </c>
      <c r="B1545" s="82">
        <v>45637</v>
      </c>
      <c r="C1545" s="83" t="s">
        <v>313</v>
      </c>
      <c r="D1545" s="83" t="s">
        <v>333</v>
      </c>
      <c r="E1545" s="83" t="s">
        <v>319</v>
      </c>
      <c r="F1545" s="84" t="s">
        <v>334</v>
      </c>
      <c r="G1545" s="90" t="s">
        <v>320</v>
      </c>
      <c r="H1545" s="96">
        <f t="shared" si="49"/>
        <v>11</v>
      </c>
      <c r="I1545">
        <f t="shared" si="50"/>
        <v>4563783</v>
      </c>
    </row>
    <row r="1546" spans="1:9" x14ac:dyDescent="0.25">
      <c r="A1546" s="87">
        <v>83</v>
      </c>
      <c r="B1546" s="79">
        <v>45638</v>
      </c>
      <c r="C1546" s="80" t="s">
        <v>314</v>
      </c>
      <c r="D1546" s="80" t="s">
        <v>333</v>
      </c>
      <c r="E1546" s="80" t="s">
        <v>319</v>
      </c>
      <c r="F1546" s="81" t="s">
        <v>334</v>
      </c>
      <c r="G1546" s="88" t="s">
        <v>320</v>
      </c>
      <c r="H1546" s="96">
        <f t="shared" si="49"/>
        <v>11</v>
      </c>
      <c r="I1546">
        <f t="shared" si="50"/>
        <v>4563883</v>
      </c>
    </row>
    <row r="1547" spans="1:9" x14ac:dyDescent="0.25">
      <c r="A1547" s="89">
        <v>83</v>
      </c>
      <c r="B1547" s="82">
        <v>45639</v>
      </c>
      <c r="C1547" s="83" t="s">
        <v>315</v>
      </c>
      <c r="D1547" s="83" t="s">
        <v>333</v>
      </c>
      <c r="E1547" s="83" t="s">
        <v>319</v>
      </c>
      <c r="F1547" s="84" t="s">
        <v>334</v>
      </c>
      <c r="G1547" s="90" t="s">
        <v>320</v>
      </c>
      <c r="H1547" s="96">
        <f t="shared" si="49"/>
        <v>11</v>
      </c>
      <c r="I1547">
        <f t="shared" si="50"/>
        <v>4563983</v>
      </c>
    </row>
    <row r="1548" spans="1:9" x14ac:dyDescent="0.25">
      <c r="A1548" s="87">
        <v>83</v>
      </c>
      <c r="B1548" s="79">
        <v>45640</v>
      </c>
      <c r="C1548" s="80" t="s">
        <v>316</v>
      </c>
      <c r="D1548" s="80" t="s">
        <v>333</v>
      </c>
      <c r="E1548" s="80" t="s">
        <v>323</v>
      </c>
      <c r="F1548" s="81" t="s">
        <v>334</v>
      </c>
      <c r="G1548" s="88" t="s">
        <v>320</v>
      </c>
      <c r="H1548" s="96">
        <f t="shared" si="49"/>
        <v>12</v>
      </c>
      <c r="I1548">
        <f t="shared" si="50"/>
        <v>4564083</v>
      </c>
    </row>
    <row r="1549" spans="1:9" x14ac:dyDescent="0.25">
      <c r="A1549" s="89">
        <v>83</v>
      </c>
      <c r="B1549" s="82">
        <v>45641</v>
      </c>
      <c r="C1549" s="83" t="s">
        <v>310</v>
      </c>
      <c r="D1549" s="83" t="s">
        <v>333</v>
      </c>
      <c r="E1549" s="83" t="s">
        <v>324</v>
      </c>
      <c r="F1549" s="84" t="s">
        <v>334</v>
      </c>
      <c r="G1549" s="90" t="s">
        <v>327</v>
      </c>
      <c r="H1549" s="96">
        <f t="shared" si="49"/>
        <v>8</v>
      </c>
      <c r="I1549">
        <f t="shared" si="50"/>
        <v>4564183</v>
      </c>
    </row>
    <row r="1550" spans="1:9" x14ac:dyDescent="0.25">
      <c r="A1550" s="87">
        <v>83</v>
      </c>
      <c r="B1550" s="79">
        <v>45642</v>
      </c>
      <c r="C1550" s="80" t="s">
        <v>311</v>
      </c>
      <c r="D1550" s="80" t="s">
        <v>333</v>
      </c>
      <c r="E1550" s="80" t="s">
        <v>319</v>
      </c>
      <c r="F1550" s="81" t="s">
        <v>334</v>
      </c>
      <c r="G1550" s="88" t="s">
        <v>320</v>
      </c>
      <c r="H1550" s="96">
        <f t="shared" si="49"/>
        <v>11</v>
      </c>
      <c r="I1550">
        <f t="shared" si="50"/>
        <v>4564283</v>
      </c>
    </row>
    <row r="1551" spans="1:9" x14ac:dyDescent="0.25">
      <c r="A1551" s="89">
        <v>83</v>
      </c>
      <c r="B1551" s="82">
        <v>45643</v>
      </c>
      <c r="C1551" s="83" t="s">
        <v>312</v>
      </c>
      <c r="D1551" s="83" t="s">
        <v>333</v>
      </c>
      <c r="E1551" s="83" t="s">
        <v>319</v>
      </c>
      <c r="F1551" s="84" t="s">
        <v>334</v>
      </c>
      <c r="G1551" s="90" t="s">
        <v>320</v>
      </c>
      <c r="H1551" s="96">
        <f t="shared" si="49"/>
        <v>11</v>
      </c>
      <c r="I1551">
        <f t="shared" si="50"/>
        <v>4564383</v>
      </c>
    </row>
    <row r="1552" spans="1:9" x14ac:dyDescent="0.25">
      <c r="A1552" s="87">
        <v>83</v>
      </c>
      <c r="B1552" s="79">
        <v>45644</v>
      </c>
      <c r="C1552" s="80" t="s">
        <v>313</v>
      </c>
      <c r="D1552" s="80" t="s">
        <v>333</v>
      </c>
      <c r="E1552" s="80" t="s">
        <v>319</v>
      </c>
      <c r="F1552" s="81" t="s">
        <v>334</v>
      </c>
      <c r="G1552" s="88" t="s">
        <v>320</v>
      </c>
      <c r="H1552" s="96">
        <f t="shared" si="49"/>
        <v>11</v>
      </c>
      <c r="I1552">
        <f t="shared" si="50"/>
        <v>4564483</v>
      </c>
    </row>
    <row r="1553" spans="1:9" x14ac:dyDescent="0.25">
      <c r="A1553" s="89">
        <v>83</v>
      </c>
      <c r="B1553" s="82">
        <v>45645</v>
      </c>
      <c r="C1553" s="83" t="s">
        <v>314</v>
      </c>
      <c r="D1553" s="83" t="s">
        <v>333</v>
      </c>
      <c r="E1553" s="83" t="s">
        <v>319</v>
      </c>
      <c r="F1553" s="84" t="s">
        <v>334</v>
      </c>
      <c r="G1553" s="90" t="s">
        <v>320</v>
      </c>
      <c r="H1553" s="96">
        <f t="shared" si="49"/>
        <v>11</v>
      </c>
      <c r="I1553">
        <f t="shared" si="50"/>
        <v>4564583</v>
      </c>
    </row>
    <row r="1554" spans="1:9" x14ac:dyDescent="0.25">
      <c r="A1554" s="87">
        <v>83</v>
      </c>
      <c r="B1554" s="79">
        <v>45646</v>
      </c>
      <c r="C1554" s="80" t="s">
        <v>315</v>
      </c>
      <c r="D1554" s="80" t="s">
        <v>333</v>
      </c>
      <c r="E1554" s="80" t="s">
        <v>319</v>
      </c>
      <c r="F1554" s="81" t="s">
        <v>334</v>
      </c>
      <c r="G1554" s="88" t="s">
        <v>320</v>
      </c>
      <c r="H1554" s="96">
        <f t="shared" si="49"/>
        <v>11</v>
      </c>
      <c r="I1554">
        <f t="shared" si="50"/>
        <v>4564683</v>
      </c>
    </row>
    <row r="1555" spans="1:9" x14ac:dyDescent="0.25">
      <c r="A1555" s="89">
        <v>83</v>
      </c>
      <c r="B1555" s="82">
        <v>45647</v>
      </c>
      <c r="C1555" s="83" t="s">
        <v>316</v>
      </c>
      <c r="D1555" s="83" t="s">
        <v>333</v>
      </c>
      <c r="E1555" s="83" t="s">
        <v>323</v>
      </c>
      <c r="F1555" s="84" t="s">
        <v>334</v>
      </c>
      <c r="G1555" s="90" t="s">
        <v>320</v>
      </c>
      <c r="H1555" s="96">
        <f t="shared" si="49"/>
        <v>12</v>
      </c>
      <c r="I1555">
        <f t="shared" si="50"/>
        <v>4564783</v>
      </c>
    </row>
    <row r="1556" spans="1:9" x14ac:dyDescent="0.25">
      <c r="A1556" s="87">
        <v>83</v>
      </c>
      <c r="B1556" s="79">
        <v>45648</v>
      </c>
      <c r="C1556" s="80" t="s">
        <v>310</v>
      </c>
      <c r="D1556" s="80" t="s">
        <v>333</v>
      </c>
      <c r="E1556" s="80" t="s">
        <v>319</v>
      </c>
      <c r="F1556" s="81" t="s">
        <v>334</v>
      </c>
      <c r="G1556" s="88" t="s">
        <v>325</v>
      </c>
      <c r="H1556" s="96">
        <f t="shared" si="49"/>
        <v>10</v>
      </c>
      <c r="I1556">
        <f t="shared" si="50"/>
        <v>4564883</v>
      </c>
    </row>
    <row r="1557" spans="1:9" x14ac:dyDescent="0.25">
      <c r="A1557" s="89">
        <v>83</v>
      </c>
      <c r="B1557" s="82">
        <v>45649</v>
      </c>
      <c r="C1557" s="83" t="s">
        <v>311</v>
      </c>
      <c r="D1557" s="83" t="s">
        <v>333</v>
      </c>
      <c r="E1557" s="83" t="s">
        <v>323</v>
      </c>
      <c r="F1557" s="84" t="s">
        <v>334</v>
      </c>
      <c r="G1557" s="90" t="s">
        <v>320</v>
      </c>
      <c r="H1557" s="96">
        <f t="shared" si="49"/>
        <v>12</v>
      </c>
      <c r="I1557">
        <f t="shared" si="50"/>
        <v>4564983</v>
      </c>
    </row>
    <row r="1558" spans="1:9" x14ac:dyDescent="0.25">
      <c r="A1558" s="87">
        <v>83</v>
      </c>
      <c r="B1558" s="79">
        <v>45650</v>
      </c>
      <c r="C1558" s="80" t="s">
        <v>312</v>
      </c>
      <c r="D1558" s="80" t="s">
        <v>333</v>
      </c>
      <c r="E1558" s="80" t="s">
        <v>323</v>
      </c>
      <c r="F1558" s="81" t="s">
        <v>334</v>
      </c>
      <c r="G1558" s="88" t="s">
        <v>318</v>
      </c>
      <c r="H1558" s="96">
        <f t="shared" si="49"/>
        <v>9</v>
      </c>
      <c r="I1558">
        <f t="shared" si="50"/>
        <v>4565083</v>
      </c>
    </row>
    <row r="1559" spans="1:9" x14ac:dyDescent="0.25">
      <c r="A1559" s="89">
        <v>83</v>
      </c>
      <c r="B1559" s="82">
        <v>45651</v>
      </c>
      <c r="C1559" s="83" t="s">
        <v>313</v>
      </c>
      <c r="D1559" s="83" t="s">
        <v>333</v>
      </c>
      <c r="E1559" s="83" t="s">
        <v>321</v>
      </c>
      <c r="F1559" s="84" t="s">
        <v>334</v>
      </c>
      <c r="G1559" s="90" t="s">
        <v>321</v>
      </c>
      <c r="H1559" s="96" t="str">
        <f t="shared" si="49"/>
        <v/>
      </c>
      <c r="I1559">
        <f t="shared" si="50"/>
        <v>4565183</v>
      </c>
    </row>
    <row r="1560" spans="1:9" x14ac:dyDescent="0.25">
      <c r="A1560" s="87">
        <v>83</v>
      </c>
      <c r="B1560" s="79">
        <v>45652</v>
      </c>
      <c r="C1560" s="80" t="s">
        <v>314</v>
      </c>
      <c r="D1560" s="80" t="s">
        <v>333</v>
      </c>
      <c r="E1560" s="80" t="s">
        <v>323</v>
      </c>
      <c r="F1560" s="81" t="s">
        <v>334</v>
      </c>
      <c r="G1560" s="88" t="s">
        <v>320</v>
      </c>
      <c r="H1560" s="96">
        <f t="shared" si="49"/>
        <v>12</v>
      </c>
      <c r="I1560">
        <f t="shared" si="50"/>
        <v>4565283</v>
      </c>
    </row>
    <row r="1561" spans="1:9" x14ac:dyDescent="0.25">
      <c r="A1561" s="89">
        <v>83</v>
      </c>
      <c r="B1561" s="82">
        <v>45653</v>
      </c>
      <c r="C1561" s="83" t="s">
        <v>315</v>
      </c>
      <c r="D1561" s="83" t="s">
        <v>333</v>
      </c>
      <c r="E1561" s="83" t="s">
        <v>319</v>
      </c>
      <c r="F1561" s="84" t="s">
        <v>334</v>
      </c>
      <c r="G1561" s="90" t="s">
        <v>320</v>
      </c>
      <c r="H1561" s="96">
        <f t="shared" si="49"/>
        <v>11</v>
      </c>
      <c r="I1561">
        <f t="shared" si="50"/>
        <v>4565383</v>
      </c>
    </row>
    <row r="1562" spans="1:9" x14ac:dyDescent="0.25">
      <c r="A1562" s="87">
        <v>83</v>
      </c>
      <c r="B1562" s="79">
        <v>45654</v>
      </c>
      <c r="C1562" s="80" t="s">
        <v>316</v>
      </c>
      <c r="D1562" s="80" t="s">
        <v>333</v>
      </c>
      <c r="E1562" s="80" t="s">
        <v>319</v>
      </c>
      <c r="F1562" s="81" t="s">
        <v>334</v>
      </c>
      <c r="G1562" s="88" t="s">
        <v>320</v>
      </c>
      <c r="H1562" s="96">
        <f t="shared" si="49"/>
        <v>11</v>
      </c>
      <c r="I1562">
        <f t="shared" si="50"/>
        <v>4565483</v>
      </c>
    </row>
    <row r="1563" spans="1:9" x14ac:dyDescent="0.25">
      <c r="A1563" s="89">
        <v>83</v>
      </c>
      <c r="B1563" s="82">
        <v>45655</v>
      </c>
      <c r="C1563" s="83" t="s">
        <v>310</v>
      </c>
      <c r="D1563" s="83" t="s">
        <v>333</v>
      </c>
      <c r="E1563" s="83" t="s">
        <v>317</v>
      </c>
      <c r="F1563" s="84" t="s">
        <v>334</v>
      </c>
      <c r="G1563" s="90" t="s">
        <v>318</v>
      </c>
      <c r="H1563" s="96">
        <f t="shared" si="49"/>
        <v>6</v>
      </c>
      <c r="I1563">
        <f t="shared" si="50"/>
        <v>4565583</v>
      </c>
    </row>
    <row r="1564" spans="1:9" x14ac:dyDescent="0.25">
      <c r="A1564" s="87">
        <v>83</v>
      </c>
      <c r="B1564" s="79">
        <v>45656</v>
      </c>
      <c r="C1564" s="80" t="s">
        <v>311</v>
      </c>
      <c r="D1564" s="80" t="s">
        <v>333</v>
      </c>
      <c r="E1564" s="80" t="s">
        <v>319</v>
      </c>
      <c r="F1564" s="81" t="s">
        <v>334</v>
      </c>
      <c r="G1564" s="88" t="s">
        <v>320</v>
      </c>
      <c r="H1564" s="96">
        <f t="shared" si="49"/>
        <v>11</v>
      </c>
      <c r="I1564">
        <f t="shared" si="50"/>
        <v>4565683</v>
      </c>
    </row>
    <row r="1565" spans="1:9" x14ac:dyDescent="0.25">
      <c r="A1565" s="89">
        <v>83</v>
      </c>
      <c r="B1565" s="82">
        <v>45657</v>
      </c>
      <c r="C1565" s="83" t="s">
        <v>312</v>
      </c>
      <c r="D1565" s="83" t="s">
        <v>333</v>
      </c>
      <c r="E1565" s="83" t="s">
        <v>319</v>
      </c>
      <c r="F1565" s="84" t="s">
        <v>334</v>
      </c>
      <c r="G1565" s="90" t="s">
        <v>318</v>
      </c>
      <c r="H1565" s="96">
        <f t="shared" si="49"/>
        <v>8</v>
      </c>
      <c r="I1565">
        <f t="shared" si="50"/>
        <v>4565783</v>
      </c>
    </row>
    <row r="1566" spans="1:9" x14ac:dyDescent="0.25">
      <c r="A1566" s="87">
        <v>83</v>
      </c>
      <c r="B1566" s="79">
        <v>45658</v>
      </c>
      <c r="C1566" s="80" t="s">
        <v>313</v>
      </c>
      <c r="D1566" s="80" t="s">
        <v>333</v>
      </c>
      <c r="E1566" s="80" t="s">
        <v>319</v>
      </c>
      <c r="F1566" s="81" t="s">
        <v>334</v>
      </c>
      <c r="G1566" s="88" t="s">
        <v>318</v>
      </c>
      <c r="H1566" s="96">
        <f t="shared" si="49"/>
        <v>8</v>
      </c>
      <c r="I1566">
        <f t="shared" si="50"/>
        <v>4565883</v>
      </c>
    </row>
    <row r="1567" spans="1:9" x14ac:dyDescent="0.25">
      <c r="A1567" s="89">
        <v>83</v>
      </c>
      <c r="B1567" s="82">
        <v>45659</v>
      </c>
      <c r="C1567" s="83" t="s">
        <v>314</v>
      </c>
      <c r="D1567" s="83" t="s">
        <v>333</v>
      </c>
      <c r="E1567" s="83" t="s">
        <v>319</v>
      </c>
      <c r="F1567" s="84" t="s">
        <v>334</v>
      </c>
      <c r="G1567" s="90" t="s">
        <v>320</v>
      </c>
      <c r="H1567" s="96">
        <f t="shared" si="49"/>
        <v>11</v>
      </c>
      <c r="I1567">
        <f t="shared" si="50"/>
        <v>4565983</v>
      </c>
    </row>
    <row r="1568" spans="1:9" x14ac:dyDescent="0.25">
      <c r="A1568" s="87">
        <v>83</v>
      </c>
      <c r="B1568" s="79">
        <v>45660</v>
      </c>
      <c r="C1568" s="80" t="s">
        <v>315</v>
      </c>
      <c r="D1568" s="80" t="s">
        <v>333</v>
      </c>
      <c r="E1568" s="80" t="s">
        <v>319</v>
      </c>
      <c r="F1568" s="81" t="s">
        <v>334</v>
      </c>
      <c r="G1568" s="88" t="s">
        <v>320</v>
      </c>
      <c r="H1568" s="96">
        <f t="shared" si="49"/>
        <v>11</v>
      </c>
      <c r="I1568">
        <f t="shared" si="50"/>
        <v>4566083</v>
      </c>
    </row>
    <row r="1569" spans="1:9" x14ac:dyDescent="0.25">
      <c r="A1569" s="89">
        <v>83</v>
      </c>
      <c r="B1569" s="82">
        <v>45661</v>
      </c>
      <c r="C1569" s="83" t="s">
        <v>316</v>
      </c>
      <c r="D1569" s="83" t="s">
        <v>333</v>
      </c>
      <c r="E1569" s="83" t="s">
        <v>319</v>
      </c>
      <c r="F1569" s="84" t="s">
        <v>334</v>
      </c>
      <c r="G1569" s="90" t="s">
        <v>320</v>
      </c>
      <c r="H1569" s="96">
        <f t="shared" si="49"/>
        <v>11</v>
      </c>
      <c r="I1569">
        <f t="shared" si="50"/>
        <v>4566183</v>
      </c>
    </row>
    <row r="1570" spans="1:9" x14ac:dyDescent="0.25">
      <c r="A1570" s="87">
        <v>84</v>
      </c>
      <c r="B1570" s="79">
        <v>45613</v>
      </c>
      <c r="C1570" s="80" t="s">
        <v>310</v>
      </c>
      <c r="D1570" s="80" t="s">
        <v>333</v>
      </c>
      <c r="E1570" s="80" t="s">
        <v>317</v>
      </c>
      <c r="F1570" s="81" t="s">
        <v>334</v>
      </c>
      <c r="G1570" s="88" t="s">
        <v>318</v>
      </c>
      <c r="H1570" s="96">
        <f t="shared" si="49"/>
        <v>6</v>
      </c>
      <c r="I1570">
        <f t="shared" si="50"/>
        <v>4561384</v>
      </c>
    </row>
    <row r="1571" spans="1:9" x14ac:dyDescent="0.25">
      <c r="A1571" s="89">
        <v>84</v>
      </c>
      <c r="B1571" s="82">
        <v>45614</v>
      </c>
      <c r="C1571" s="83" t="s">
        <v>311</v>
      </c>
      <c r="D1571" s="83" t="s">
        <v>333</v>
      </c>
      <c r="E1571" s="83" t="s">
        <v>319</v>
      </c>
      <c r="F1571" s="84" t="s">
        <v>334</v>
      </c>
      <c r="G1571" s="90" t="s">
        <v>320</v>
      </c>
      <c r="H1571" s="96">
        <f t="shared" si="49"/>
        <v>11</v>
      </c>
      <c r="I1571">
        <f t="shared" si="50"/>
        <v>4561484</v>
      </c>
    </row>
    <row r="1572" spans="1:9" x14ac:dyDescent="0.25">
      <c r="A1572" s="87">
        <v>84</v>
      </c>
      <c r="B1572" s="79">
        <v>45615</v>
      </c>
      <c r="C1572" s="80" t="s">
        <v>312</v>
      </c>
      <c r="D1572" s="80" t="s">
        <v>333</v>
      </c>
      <c r="E1572" s="80" t="s">
        <v>319</v>
      </c>
      <c r="F1572" s="81" t="s">
        <v>334</v>
      </c>
      <c r="G1572" s="88" t="s">
        <v>320</v>
      </c>
      <c r="H1572" s="96">
        <f t="shared" si="49"/>
        <v>11</v>
      </c>
      <c r="I1572">
        <f t="shared" si="50"/>
        <v>4561584</v>
      </c>
    </row>
    <row r="1573" spans="1:9" x14ac:dyDescent="0.25">
      <c r="A1573" s="89">
        <v>84</v>
      </c>
      <c r="B1573" s="82">
        <v>45616</v>
      </c>
      <c r="C1573" s="83" t="s">
        <v>313</v>
      </c>
      <c r="D1573" s="83" t="s">
        <v>333</v>
      </c>
      <c r="E1573" s="83" t="s">
        <v>319</v>
      </c>
      <c r="F1573" s="84" t="s">
        <v>334</v>
      </c>
      <c r="G1573" s="90" t="s">
        <v>320</v>
      </c>
      <c r="H1573" s="96">
        <f t="shared" si="49"/>
        <v>11</v>
      </c>
      <c r="I1573">
        <f t="shared" si="50"/>
        <v>4561684</v>
      </c>
    </row>
    <row r="1574" spans="1:9" x14ac:dyDescent="0.25">
      <c r="A1574" s="87">
        <v>84</v>
      </c>
      <c r="B1574" s="79">
        <v>45617</v>
      </c>
      <c r="C1574" s="80" t="s">
        <v>314</v>
      </c>
      <c r="D1574" s="80" t="s">
        <v>333</v>
      </c>
      <c r="E1574" s="80" t="s">
        <v>319</v>
      </c>
      <c r="F1574" s="81" t="s">
        <v>334</v>
      </c>
      <c r="G1574" s="88" t="s">
        <v>320</v>
      </c>
      <c r="H1574" s="96">
        <f t="shared" si="49"/>
        <v>11</v>
      </c>
      <c r="I1574">
        <f t="shared" si="50"/>
        <v>4561784</v>
      </c>
    </row>
    <row r="1575" spans="1:9" x14ac:dyDescent="0.25">
      <c r="A1575" s="89">
        <v>84</v>
      </c>
      <c r="B1575" s="82">
        <v>45618</v>
      </c>
      <c r="C1575" s="83" t="s">
        <v>315</v>
      </c>
      <c r="D1575" s="83" t="s">
        <v>333</v>
      </c>
      <c r="E1575" s="83" t="s">
        <v>319</v>
      </c>
      <c r="F1575" s="84" t="s">
        <v>334</v>
      </c>
      <c r="G1575" s="90" t="s">
        <v>320</v>
      </c>
      <c r="H1575" s="96">
        <f t="shared" si="49"/>
        <v>11</v>
      </c>
      <c r="I1575">
        <f t="shared" si="50"/>
        <v>4561884</v>
      </c>
    </row>
    <row r="1576" spans="1:9" x14ac:dyDescent="0.25">
      <c r="A1576" s="87">
        <v>84</v>
      </c>
      <c r="B1576" s="79">
        <v>45619</v>
      </c>
      <c r="C1576" s="80" t="s">
        <v>316</v>
      </c>
      <c r="D1576" s="80" t="s">
        <v>333</v>
      </c>
      <c r="E1576" s="80" t="s">
        <v>319</v>
      </c>
      <c r="F1576" s="81" t="s">
        <v>334</v>
      </c>
      <c r="G1576" s="88" t="s">
        <v>320</v>
      </c>
      <c r="H1576" s="96">
        <f t="shared" si="49"/>
        <v>11</v>
      </c>
      <c r="I1576">
        <f t="shared" si="50"/>
        <v>4561984</v>
      </c>
    </row>
    <row r="1577" spans="1:9" x14ac:dyDescent="0.25">
      <c r="A1577" s="89">
        <v>84</v>
      </c>
      <c r="B1577" s="82">
        <v>45620</v>
      </c>
      <c r="C1577" s="83" t="s">
        <v>310</v>
      </c>
      <c r="D1577" s="83" t="s">
        <v>333</v>
      </c>
      <c r="E1577" s="83" t="s">
        <v>317</v>
      </c>
      <c r="F1577" s="84" t="s">
        <v>334</v>
      </c>
      <c r="G1577" s="90" t="s">
        <v>318</v>
      </c>
      <c r="H1577" s="96">
        <f t="shared" si="49"/>
        <v>6</v>
      </c>
      <c r="I1577">
        <f t="shared" si="50"/>
        <v>4562084</v>
      </c>
    </row>
    <row r="1578" spans="1:9" x14ac:dyDescent="0.25">
      <c r="A1578" s="87">
        <v>84</v>
      </c>
      <c r="B1578" s="79">
        <v>45621</v>
      </c>
      <c r="C1578" s="80" t="s">
        <v>311</v>
      </c>
      <c r="D1578" s="80" t="s">
        <v>333</v>
      </c>
      <c r="E1578" s="80" t="s">
        <v>319</v>
      </c>
      <c r="F1578" s="81" t="s">
        <v>334</v>
      </c>
      <c r="G1578" s="88" t="s">
        <v>320</v>
      </c>
      <c r="H1578" s="96">
        <f t="shared" si="49"/>
        <v>11</v>
      </c>
      <c r="I1578">
        <f t="shared" si="50"/>
        <v>4562184</v>
      </c>
    </row>
    <row r="1579" spans="1:9" x14ac:dyDescent="0.25">
      <c r="A1579" s="89">
        <v>84</v>
      </c>
      <c r="B1579" s="82">
        <v>45622</v>
      </c>
      <c r="C1579" s="83" t="s">
        <v>312</v>
      </c>
      <c r="D1579" s="83" t="s">
        <v>333</v>
      </c>
      <c r="E1579" s="83" t="s">
        <v>319</v>
      </c>
      <c r="F1579" s="84" t="s">
        <v>334</v>
      </c>
      <c r="G1579" s="90" t="s">
        <v>320</v>
      </c>
      <c r="H1579" s="96">
        <f t="shared" si="49"/>
        <v>11</v>
      </c>
      <c r="I1579">
        <f t="shared" si="50"/>
        <v>4562284</v>
      </c>
    </row>
    <row r="1580" spans="1:9" x14ac:dyDescent="0.25">
      <c r="A1580" s="87">
        <v>84</v>
      </c>
      <c r="B1580" s="79">
        <v>45623</v>
      </c>
      <c r="C1580" s="80" t="s">
        <v>313</v>
      </c>
      <c r="D1580" s="80" t="s">
        <v>333</v>
      </c>
      <c r="E1580" s="80" t="s">
        <v>319</v>
      </c>
      <c r="F1580" s="81" t="s">
        <v>334</v>
      </c>
      <c r="G1580" s="88" t="s">
        <v>320</v>
      </c>
      <c r="H1580" s="96">
        <f t="shared" si="49"/>
        <v>11</v>
      </c>
      <c r="I1580">
        <f t="shared" si="50"/>
        <v>4562384</v>
      </c>
    </row>
    <row r="1581" spans="1:9" x14ac:dyDescent="0.25">
      <c r="A1581" s="89">
        <v>84</v>
      </c>
      <c r="B1581" s="82">
        <v>45624</v>
      </c>
      <c r="C1581" s="83" t="s">
        <v>314</v>
      </c>
      <c r="D1581" s="83" t="s">
        <v>333</v>
      </c>
      <c r="E1581" s="83" t="s">
        <v>321</v>
      </c>
      <c r="F1581" s="84" t="s">
        <v>334</v>
      </c>
      <c r="G1581" s="90" t="s">
        <v>321</v>
      </c>
      <c r="H1581" s="96" t="str">
        <f t="shared" si="49"/>
        <v/>
      </c>
      <c r="I1581">
        <f t="shared" si="50"/>
        <v>4562484</v>
      </c>
    </row>
    <row r="1582" spans="1:9" x14ac:dyDescent="0.25">
      <c r="A1582" s="87">
        <v>84</v>
      </c>
      <c r="B1582" s="79">
        <v>45625</v>
      </c>
      <c r="C1582" s="80" t="s">
        <v>315</v>
      </c>
      <c r="D1582" s="80" t="s">
        <v>333</v>
      </c>
      <c r="E1582" s="80" t="s">
        <v>322</v>
      </c>
      <c r="F1582" s="81" t="s">
        <v>334</v>
      </c>
      <c r="G1582" s="88" t="s">
        <v>320</v>
      </c>
      <c r="H1582" s="96">
        <f t="shared" si="49"/>
        <v>13</v>
      </c>
      <c r="I1582">
        <f t="shared" si="50"/>
        <v>4562584</v>
      </c>
    </row>
    <row r="1583" spans="1:9" x14ac:dyDescent="0.25">
      <c r="A1583" s="89">
        <v>84</v>
      </c>
      <c r="B1583" s="82">
        <v>45626</v>
      </c>
      <c r="C1583" s="83" t="s">
        <v>316</v>
      </c>
      <c r="D1583" s="83" t="s">
        <v>333</v>
      </c>
      <c r="E1583" s="83" t="s">
        <v>319</v>
      </c>
      <c r="F1583" s="84" t="s">
        <v>334</v>
      </c>
      <c r="G1583" s="90" t="s">
        <v>320</v>
      </c>
      <c r="H1583" s="96">
        <f t="shared" si="49"/>
        <v>11</v>
      </c>
      <c r="I1583">
        <f t="shared" si="50"/>
        <v>4562684</v>
      </c>
    </row>
    <row r="1584" spans="1:9" x14ac:dyDescent="0.25">
      <c r="A1584" s="87">
        <v>84</v>
      </c>
      <c r="B1584" s="79">
        <v>45627</v>
      </c>
      <c r="C1584" s="80" t="s">
        <v>310</v>
      </c>
      <c r="D1584" s="80" t="s">
        <v>333</v>
      </c>
      <c r="E1584" s="80" t="s">
        <v>317</v>
      </c>
      <c r="F1584" s="81" t="s">
        <v>334</v>
      </c>
      <c r="G1584" s="88" t="s">
        <v>318</v>
      </c>
      <c r="H1584" s="96">
        <f t="shared" si="49"/>
        <v>6</v>
      </c>
      <c r="I1584">
        <f t="shared" si="50"/>
        <v>4562784</v>
      </c>
    </row>
    <row r="1585" spans="1:9" x14ac:dyDescent="0.25">
      <c r="A1585" s="89">
        <v>84</v>
      </c>
      <c r="B1585" s="82">
        <v>45628</v>
      </c>
      <c r="C1585" s="83" t="s">
        <v>311</v>
      </c>
      <c r="D1585" s="83" t="s">
        <v>333</v>
      </c>
      <c r="E1585" s="83" t="s">
        <v>319</v>
      </c>
      <c r="F1585" s="84" t="s">
        <v>334</v>
      </c>
      <c r="G1585" s="90" t="s">
        <v>320</v>
      </c>
      <c r="H1585" s="96">
        <f t="shared" si="49"/>
        <v>11</v>
      </c>
      <c r="I1585">
        <f t="shared" si="50"/>
        <v>4562884</v>
      </c>
    </row>
    <row r="1586" spans="1:9" x14ac:dyDescent="0.25">
      <c r="A1586" s="87">
        <v>84</v>
      </c>
      <c r="B1586" s="79">
        <v>45629</v>
      </c>
      <c r="C1586" s="80" t="s">
        <v>312</v>
      </c>
      <c r="D1586" s="80" t="s">
        <v>333</v>
      </c>
      <c r="E1586" s="80" t="s">
        <v>319</v>
      </c>
      <c r="F1586" s="81" t="s">
        <v>334</v>
      </c>
      <c r="G1586" s="88" t="s">
        <v>320</v>
      </c>
      <c r="H1586" s="96">
        <f t="shared" si="49"/>
        <v>11</v>
      </c>
      <c r="I1586">
        <f t="shared" si="50"/>
        <v>4562984</v>
      </c>
    </row>
    <row r="1587" spans="1:9" x14ac:dyDescent="0.25">
      <c r="A1587" s="89">
        <v>84</v>
      </c>
      <c r="B1587" s="82">
        <v>45630</v>
      </c>
      <c r="C1587" s="83" t="s">
        <v>313</v>
      </c>
      <c r="D1587" s="83" t="s">
        <v>333</v>
      </c>
      <c r="E1587" s="83" t="s">
        <v>319</v>
      </c>
      <c r="F1587" s="84" t="s">
        <v>334</v>
      </c>
      <c r="G1587" s="90" t="s">
        <v>320</v>
      </c>
      <c r="H1587" s="96">
        <f t="shared" si="49"/>
        <v>11</v>
      </c>
      <c r="I1587">
        <f t="shared" si="50"/>
        <v>4563084</v>
      </c>
    </row>
    <row r="1588" spans="1:9" x14ac:dyDescent="0.25">
      <c r="A1588" s="87">
        <v>84</v>
      </c>
      <c r="B1588" s="79">
        <v>45631</v>
      </c>
      <c r="C1588" s="80" t="s">
        <v>314</v>
      </c>
      <c r="D1588" s="80" t="s">
        <v>333</v>
      </c>
      <c r="E1588" s="80" t="s">
        <v>319</v>
      </c>
      <c r="F1588" s="81" t="s">
        <v>334</v>
      </c>
      <c r="G1588" s="88" t="s">
        <v>320</v>
      </c>
      <c r="H1588" s="96">
        <f t="shared" si="49"/>
        <v>11</v>
      </c>
      <c r="I1588">
        <f t="shared" si="50"/>
        <v>4563184</v>
      </c>
    </row>
    <row r="1589" spans="1:9" x14ac:dyDescent="0.25">
      <c r="A1589" s="89">
        <v>84</v>
      </c>
      <c r="B1589" s="82">
        <v>45632</v>
      </c>
      <c r="C1589" s="83" t="s">
        <v>315</v>
      </c>
      <c r="D1589" s="83" t="s">
        <v>333</v>
      </c>
      <c r="E1589" s="83" t="s">
        <v>319</v>
      </c>
      <c r="F1589" s="84" t="s">
        <v>334</v>
      </c>
      <c r="G1589" s="90" t="s">
        <v>320</v>
      </c>
      <c r="H1589" s="96">
        <f t="shared" si="49"/>
        <v>11</v>
      </c>
      <c r="I1589">
        <f t="shared" si="50"/>
        <v>4563284</v>
      </c>
    </row>
    <row r="1590" spans="1:9" x14ac:dyDescent="0.25">
      <c r="A1590" s="87">
        <v>84</v>
      </c>
      <c r="B1590" s="79">
        <v>45633</v>
      </c>
      <c r="C1590" s="80" t="s">
        <v>316</v>
      </c>
      <c r="D1590" s="80" t="s">
        <v>333</v>
      </c>
      <c r="E1590" s="80" t="s">
        <v>319</v>
      </c>
      <c r="F1590" s="81" t="s">
        <v>334</v>
      </c>
      <c r="G1590" s="88" t="s">
        <v>320</v>
      </c>
      <c r="H1590" s="96">
        <f t="shared" si="49"/>
        <v>11</v>
      </c>
      <c r="I1590">
        <f t="shared" si="50"/>
        <v>4563384</v>
      </c>
    </row>
    <row r="1591" spans="1:9" x14ac:dyDescent="0.25">
      <c r="A1591" s="89">
        <v>84</v>
      </c>
      <c r="B1591" s="82">
        <v>45634</v>
      </c>
      <c r="C1591" s="83" t="s">
        <v>310</v>
      </c>
      <c r="D1591" s="83" t="s">
        <v>333</v>
      </c>
      <c r="E1591" s="83" t="s">
        <v>317</v>
      </c>
      <c r="F1591" s="84" t="s">
        <v>334</v>
      </c>
      <c r="G1591" s="90" t="s">
        <v>318</v>
      </c>
      <c r="H1591" s="96">
        <f t="shared" si="49"/>
        <v>6</v>
      </c>
      <c r="I1591">
        <f t="shared" si="50"/>
        <v>4563484</v>
      </c>
    </row>
    <row r="1592" spans="1:9" x14ac:dyDescent="0.25">
      <c r="A1592" s="87">
        <v>84</v>
      </c>
      <c r="B1592" s="79">
        <v>45635</v>
      </c>
      <c r="C1592" s="80" t="s">
        <v>311</v>
      </c>
      <c r="D1592" s="80" t="s">
        <v>333</v>
      </c>
      <c r="E1592" s="80" t="s">
        <v>319</v>
      </c>
      <c r="F1592" s="81" t="s">
        <v>334</v>
      </c>
      <c r="G1592" s="88" t="s">
        <v>320</v>
      </c>
      <c r="H1592" s="96">
        <f t="shared" si="49"/>
        <v>11</v>
      </c>
      <c r="I1592">
        <f t="shared" si="50"/>
        <v>4563584</v>
      </c>
    </row>
    <row r="1593" spans="1:9" x14ac:dyDescent="0.25">
      <c r="A1593" s="89">
        <v>84</v>
      </c>
      <c r="B1593" s="82">
        <v>45636</v>
      </c>
      <c r="C1593" s="83" t="s">
        <v>312</v>
      </c>
      <c r="D1593" s="83" t="s">
        <v>333</v>
      </c>
      <c r="E1593" s="83" t="s">
        <v>319</v>
      </c>
      <c r="F1593" s="84" t="s">
        <v>334</v>
      </c>
      <c r="G1593" s="90" t="s">
        <v>320</v>
      </c>
      <c r="H1593" s="96">
        <f t="shared" si="49"/>
        <v>11</v>
      </c>
      <c r="I1593">
        <f t="shared" si="50"/>
        <v>4563684</v>
      </c>
    </row>
    <row r="1594" spans="1:9" x14ac:dyDescent="0.25">
      <c r="A1594" s="87">
        <v>84</v>
      </c>
      <c r="B1594" s="79">
        <v>45637</v>
      </c>
      <c r="C1594" s="80" t="s">
        <v>313</v>
      </c>
      <c r="D1594" s="80" t="s">
        <v>333</v>
      </c>
      <c r="E1594" s="80" t="s">
        <v>319</v>
      </c>
      <c r="F1594" s="81" t="s">
        <v>334</v>
      </c>
      <c r="G1594" s="88" t="s">
        <v>320</v>
      </c>
      <c r="H1594" s="96">
        <f t="shared" si="49"/>
        <v>11</v>
      </c>
      <c r="I1594">
        <f t="shared" si="50"/>
        <v>4563784</v>
      </c>
    </row>
    <row r="1595" spans="1:9" x14ac:dyDescent="0.25">
      <c r="A1595" s="89">
        <v>84</v>
      </c>
      <c r="B1595" s="82">
        <v>45638</v>
      </c>
      <c r="C1595" s="83" t="s">
        <v>314</v>
      </c>
      <c r="D1595" s="83" t="s">
        <v>333</v>
      </c>
      <c r="E1595" s="83" t="s">
        <v>319</v>
      </c>
      <c r="F1595" s="84" t="s">
        <v>334</v>
      </c>
      <c r="G1595" s="90" t="s">
        <v>320</v>
      </c>
      <c r="H1595" s="96">
        <f t="shared" si="49"/>
        <v>11</v>
      </c>
      <c r="I1595">
        <f t="shared" si="50"/>
        <v>4563884</v>
      </c>
    </row>
    <row r="1596" spans="1:9" x14ac:dyDescent="0.25">
      <c r="A1596" s="87">
        <v>84</v>
      </c>
      <c r="B1596" s="79">
        <v>45639</v>
      </c>
      <c r="C1596" s="80" t="s">
        <v>315</v>
      </c>
      <c r="D1596" s="80" t="s">
        <v>333</v>
      </c>
      <c r="E1596" s="80" t="s">
        <v>319</v>
      </c>
      <c r="F1596" s="81" t="s">
        <v>334</v>
      </c>
      <c r="G1596" s="88" t="s">
        <v>320</v>
      </c>
      <c r="H1596" s="96">
        <f t="shared" si="49"/>
        <v>11</v>
      </c>
      <c r="I1596">
        <f t="shared" si="50"/>
        <v>4563984</v>
      </c>
    </row>
    <row r="1597" spans="1:9" x14ac:dyDescent="0.25">
      <c r="A1597" s="89">
        <v>84</v>
      </c>
      <c r="B1597" s="82">
        <v>45640</v>
      </c>
      <c r="C1597" s="83" t="s">
        <v>316</v>
      </c>
      <c r="D1597" s="83" t="s">
        <v>333</v>
      </c>
      <c r="E1597" s="83" t="s">
        <v>319</v>
      </c>
      <c r="F1597" s="84" t="s">
        <v>334</v>
      </c>
      <c r="G1597" s="90" t="s">
        <v>320</v>
      </c>
      <c r="H1597" s="96">
        <f t="shared" si="49"/>
        <v>11</v>
      </c>
      <c r="I1597">
        <f t="shared" si="50"/>
        <v>4564084</v>
      </c>
    </row>
    <row r="1598" spans="1:9" x14ac:dyDescent="0.25">
      <c r="A1598" s="87">
        <v>84</v>
      </c>
      <c r="B1598" s="79">
        <v>45641</v>
      </c>
      <c r="C1598" s="80" t="s">
        <v>310</v>
      </c>
      <c r="D1598" s="80" t="s">
        <v>333</v>
      </c>
      <c r="E1598" s="80" t="s">
        <v>317</v>
      </c>
      <c r="F1598" s="81" t="s">
        <v>334</v>
      </c>
      <c r="G1598" s="88" t="s">
        <v>318</v>
      </c>
      <c r="H1598" s="96">
        <f t="shared" si="49"/>
        <v>6</v>
      </c>
      <c r="I1598">
        <f t="shared" si="50"/>
        <v>4564184</v>
      </c>
    </row>
    <row r="1599" spans="1:9" x14ac:dyDescent="0.25">
      <c r="A1599" s="89">
        <v>84</v>
      </c>
      <c r="B1599" s="82">
        <v>45642</v>
      </c>
      <c r="C1599" s="83" t="s">
        <v>311</v>
      </c>
      <c r="D1599" s="83" t="s">
        <v>333</v>
      </c>
      <c r="E1599" s="83" t="s">
        <v>319</v>
      </c>
      <c r="F1599" s="84" t="s">
        <v>334</v>
      </c>
      <c r="G1599" s="90" t="s">
        <v>320</v>
      </c>
      <c r="H1599" s="96">
        <f t="shared" si="49"/>
        <v>11</v>
      </c>
      <c r="I1599">
        <f t="shared" si="50"/>
        <v>4564284</v>
      </c>
    </row>
    <row r="1600" spans="1:9" x14ac:dyDescent="0.25">
      <c r="A1600" s="87">
        <v>84</v>
      </c>
      <c r="B1600" s="79">
        <v>45643</v>
      </c>
      <c r="C1600" s="80" t="s">
        <v>312</v>
      </c>
      <c r="D1600" s="80" t="s">
        <v>333</v>
      </c>
      <c r="E1600" s="80" t="s">
        <v>319</v>
      </c>
      <c r="F1600" s="81" t="s">
        <v>334</v>
      </c>
      <c r="G1600" s="88" t="s">
        <v>320</v>
      </c>
      <c r="H1600" s="96">
        <f t="shared" si="49"/>
        <v>11</v>
      </c>
      <c r="I1600">
        <f t="shared" si="50"/>
        <v>4564384</v>
      </c>
    </row>
    <row r="1601" spans="1:9" x14ac:dyDescent="0.25">
      <c r="A1601" s="89">
        <v>84</v>
      </c>
      <c r="B1601" s="82">
        <v>45644</v>
      </c>
      <c r="C1601" s="83" t="s">
        <v>313</v>
      </c>
      <c r="D1601" s="83" t="s">
        <v>333</v>
      </c>
      <c r="E1601" s="83" t="s">
        <v>319</v>
      </c>
      <c r="F1601" s="84" t="s">
        <v>334</v>
      </c>
      <c r="G1601" s="90" t="s">
        <v>320</v>
      </c>
      <c r="H1601" s="96">
        <f t="shared" si="49"/>
        <v>11</v>
      </c>
      <c r="I1601">
        <f t="shared" si="50"/>
        <v>4564484</v>
      </c>
    </row>
    <row r="1602" spans="1:9" x14ac:dyDescent="0.25">
      <c r="A1602" s="87">
        <v>84</v>
      </c>
      <c r="B1602" s="79">
        <v>45645</v>
      </c>
      <c r="C1602" s="80" t="s">
        <v>314</v>
      </c>
      <c r="D1602" s="80" t="s">
        <v>333</v>
      </c>
      <c r="E1602" s="80" t="s">
        <v>319</v>
      </c>
      <c r="F1602" s="81" t="s">
        <v>334</v>
      </c>
      <c r="G1602" s="88" t="s">
        <v>320</v>
      </c>
      <c r="H1602" s="96">
        <f t="shared" si="49"/>
        <v>11</v>
      </c>
      <c r="I1602">
        <f t="shared" si="50"/>
        <v>4564584</v>
      </c>
    </row>
    <row r="1603" spans="1:9" x14ac:dyDescent="0.25">
      <c r="A1603" s="89">
        <v>84</v>
      </c>
      <c r="B1603" s="82">
        <v>45646</v>
      </c>
      <c r="C1603" s="83" t="s">
        <v>315</v>
      </c>
      <c r="D1603" s="83" t="s">
        <v>333</v>
      </c>
      <c r="E1603" s="83" t="s">
        <v>319</v>
      </c>
      <c r="F1603" s="84" t="s">
        <v>334</v>
      </c>
      <c r="G1603" s="90" t="s">
        <v>320</v>
      </c>
      <c r="H1603" s="96">
        <f t="shared" ref="H1603:H1666" si="51">IF(ISERROR(INT((G1603-E1603)*24)),"",(INT((G1603-E1603)*24)))</f>
        <v>11</v>
      </c>
      <c r="I1603">
        <f t="shared" ref="I1603:I1666" si="52">VALUE(CONCATENATE(B1603,A1603))</f>
        <v>4564684</v>
      </c>
    </row>
    <row r="1604" spans="1:9" x14ac:dyDescent="0.25">
      <c r="A1604" s="87">
        <v>84</v>
      </c>
      <c r="B1604" s="79">
        <v>45647</v>
      </c>
      <c r="C1604" s="80" t="s">
        <v>316</v>
      </c>
      <c r="D1604" s="80" t="s">
        <v>333</v>
      </c>
      <c r="E1604" s="80" t="s">
        <v>323</v>
      </c>
      <c r="F1604" s="81" t="s">
        <v>334</v>
      </c>
      <c r="G1604" s="88" t="s">
        <v>320</v>
      </c>
      <c r="H1604" s="96">
        <f t="shared" si="51"/>
        <v>12</v>
      </c>
      <c r="I1604">
        <f t="shared" si="52"/>
        <v>4564784</v>
      </c>
    </row>
    <row r="1605" spans="1:9" x14ac:dyDescent="0.25">
      <c r="A1605" s="89">
        <v>84</v>
      </c>
      <c r="B1605" s="82">
        <v>45648</v>
      </c>
      <c r="C1605" s="83" t="s">
        <v>310</v>
      </c>
      <c r="D1605" s="83" t="s">
        <v>333</v>
      </c>
      <c r="E1605" s="83" t="s">
        <v>324</v>
      </c>
      <c r="F1605" s="84" t="s">
        <v>334</v>
      </c>
      <c r="G1605" s="90" t="s">
        <v>318</v>
      </c>
      <c r="H1605" s="96">
        <f t="shared" si="51"/>
        <v>7</v>
      </c>
      <c r="I1605">
        <f t="shared" si="52"/>
        <v>4564884</v>
      </c>
    </row>
    <row r="1606" spans="1:9" x14ac:dyDescent="0.25">
      <c r="A1606" s="87">
        <v>84</v>
      </c>
      <c r="B1606" s="79">
        <v>45649</v>
      </c>
      <c r="C1606" s="80" t="s">
        <v>311</v>
      </c>
      <c r="D1606" s="80" t="s">
        <v>333</v>
      </c>
      <c r="E1606" s="80" t="s">
        <v>323</v>
      </c>
      <c r="F1606" s="81" t="s">
        <v>334</v>
      </c>
      <c r="G1606" s="88" t="s">
        <v>320</v>
      </c>
      <c r="H1606" s="96">
        <f t="shared" si="51"/>
        <v>12</v>
      </c>
      <c r="I1606">
        <f t="shared" si="52"/>
        <v>4564984</v>
      </c>
    </row>
    <row r="1607" spans="1:9" x14ac:dyDescent="0.25">
      <c r="A1607" s="89">
        <v>84</v>
      </c>
      <c r="B1607" s="82">
        <v>45650</v>
      </c>
      <c r="C1607" s="83" t="s">
        <v>312</v>
      </c>
      <c r="D1607" s="83" t="s">
        <v>333</v>
      </c>
      <c r="E1607" s="83" t="s">
        <v>322</v>
      </c>
      <c r="F1607" s="84" t="s">
        <v>334</v>
      </c>
      <c r="G1607" s="90" t="s">
        <v>318</v>
      </c>
      <c r="H1607" s="96">
        <f t="shared" si="51"/>
        <v>10</v>
      </c>
      <c r="I1607">
        <f t="shared" si="52"/>
        <v>4565084</v>
      </c>
    </row>
    <row r="1608" spans="1:9" x14ac:dyDescent="0.25">
      <c r="A1608" s="87">
        <v>84</v>
      </c>
      <c r="B1608" s="79">
        <v>45651</v>
      </c>
      <c r="C1608" s="80" t="s">
        <v>313</v>
      </c>
      <c r="D1608" s="80" t="s">
        <v>333</v>
      </c>
      <c r="E1608" s="80" t="s">
        <v>321</v>
      </c>
      <c r="F1608" s="81" t="s">
        <v>334</v>
      </c>
      <c r="G1608" s="88" t="s">
        <v>321</v>
      </c>
      <c r="H1608" s="96" t="str">
        <f t="shared" si="51"/>
        <v/>
      </c>
      <c r="I1608">
        <f t="shared" si="52"/>
        <v>4565184</v>
      </c>
    </row>
    <row r="1609" spans="1:9" x14ac:dyDescent="0.25">
      <c r="A1609" s="89">
        <v>84</v>
      </c>
      <c r="B1609" s="82">
        <v>45652</v>
      </c>
      <c r="C1609" s="83" t="s">
        <v>314</v>
      </c>
      <c r="D1609" s="83" t="s">
        <v>333</v>
      </c>
      <c r="E1609" s="83" t="s">
        <v>319</v>
      </c>
      <c r="F1609" s="84" t="s">
        <v>334</v>
      </c>
      <c r="G1609" s="90" t="s">
        <v>320</v>
      </c>
      <c r="H1609" s="96">
        <f t="shared" si="51"/>
        <v>11</v>
      </c>
      <c r="I1609">
        <f t="shared" si="52"/>
        <v>4565284</v>
      </c>
    </row>
    <row r="1610" spans="1:9" x14ac:dyDescent="0.25">
      <c r="A1610" s="87">
        <v>84</v>
      </c>
      <c r="B1610" s="79">
        <v>45653</v>
      </c>
      <c r="C1610" s="80" t="s">
        <v>315</v>
      </c>
      <c r="D1610" s="80" t="s">
        <v>333</v>
      </c>
      <c r="E1610" s="80" t="s">
        <v>319</v>
      </c>
      <c r="F1610" s="81" t="s">
        <v>334</v>
      </c>
      <c r="G1610" s="88" t="s">
        <v>320</v>
      </c>
      <c r="H1610" s="96">
        <f t="shared" si="51"/>
        <v>11</v>
      </c>
      <c r="I1610">
        <f t="shared" si="52"/>
        <v>4565384</v>
      </c>
    </row>
    <row r="1611" spans="1:9" x14ac:dyDescent="0.25">
      <c r="A1611" s="89">
        <v>84</v>
      </c>
      <c r="B1611" s="82">
        <v>45654</v>
      </c>
      <c r="C1611" s="83" t="s">
        <v>316</v>
      </c>
      <c r="D1611" s="83" t="s">
        <v>333</v>
      </c>
      <c r="E1611" s="83" t="s">
        <v>319</v>
      </c>
      <c r="F1611" s="84" t="s">
        <v>334</v>
      </c>
      <c r="G1611" s="90" t="s">
        <v>320</v>
      </c>
      <c r="H1611" s="96">
        <f t="shared" si="51"/>
        <v>11</v>
      </c>
      <c r="I1611">
        <f t="shared" si="52"/>
        <v>4565484</v>
      </c>
    </row>
    <row r="1612" spans="1:9" x14ac:dyDescent="0.25">
      <c r="A1612" s="87">
        <v>84</v>
      </c>
      <c r="B1612" s="79">
        <v>45655</v>
      </c>
      <c r="C1612" s="80" t="s">
        <v>310</v>
      </c>
      <c r="D1612" s="80" t="s">
        <v>333</v>
      </c>
      <c r="E1612" s="80" t="s">
        <v>317</v>
      </c>
      <c r="F1612" s="81" t="s">
        <v>334</v>
      </c>
      <c r="G1612" s="88" t="s">
        <v>318</v>
      </c>
      <c r="H1612" s="96">
        <f t="shared" si="51"/>
        <v>6</v>
      </c>
      <c r="I1612">
        <f t="shared" si="52"/>
        <v>4565584</v>
      </c>
    </row>
    <row r="1613" spans="1:9" x14ac:dyDescent="0.25">
      <c r="A1613" s="89">
        <v>84</v>
      </c>
      <c r="B1613" s="82">
        <v>45656</v>
      </c>
      <c r="C1613" s="83" t="s">
        <v>311</v>
      </c>
      <c r="D1613" s="83" t="s">
        <v>333</v>
      </c>
      <c r="E1613" s="83" t="s">
        <v>319</v>
      </c>
      <c r="F1613" s="84" t="s">
        <v>334</v>
      </c>
      <c r="G1613" s="90" t="s">
        <v>320</v>
      </c>
      <c r="H1613" s="96">
        <f t="shared" si="51"/>
        <v>11</v>
      </c>
      <c r="I1613">
        <f t="shared" si="52"/>
        <v>4565684</v>
      </c>
    </row>
    <row r="1614" spans="1:9" x14ac:dyDescent="0.25">
      <c r="A1614" s="87">
        <v>84</v>
      </c>
      <c r="B1614" s="79">
        <v>45657</v>
      </c>
      <c r="C1614" s="80" t="s">
        <v>312</v>
      </c>
      <c r="D1614" s="80" t="s">
        <v>333</v>
      </c>
      <c r="E1614" s="80" t="s">
        <v>319</v>
      </c>
      <c r="F1614" s="81" t="s">
        <v>334</v>
      </c>
      <c r="G1614" s="88" t="s">
        <v>318</v>
      </c>
      <c r="H1614" s="96">
        <f t="shared" si="51"/>
        <v>8</v>
      </c>
      <c r="I1614">
        <f t="shared" si="52"/>
        <v>4565784</v>
      </c>
    </row>
    <row r="1615" spans="1:9" x14ac:dyDescent="0.25">
      <c r="A1615" s="89">
        <v>84</v>
      </c>
      <c r="B1615" s="82">
        <v>45658</v>
      </c>
      <c r="C1615" s="83" t="s">
        <v>313</v>
      </c>
      <c r="D1615" s="83" t="s">
        <v>333</v>
      </c>
      <c r="E1615" s="83" t="s">
        <v>319</v>
      </c>
      <c r="F1615" s="84" t="s">
        <v>334</v>
      </c>
      <c r="G1615" s="90" t="s">
        <v>318</v>
      </c>
      <c r="H1615" s="96">
        <f t="shared" si="51"/>
        <v>8</v>
      </c>
      <c r="I1615">
        <f t="shared" si="52"/>
        <v>4565884</v>
      </c>
    </row>
    <row r="1616" spans="1:9" x14ac:dyDescent="0.25">
      <c r="A1616" s="87">
        <v>84</v>
      </c>
      <c r="B1616" s="79">
        <v>45659</v>
      </c>
      <c r="C1616" s="80" t="s">
        <v>314</v>
      </c>
      <c r="D1616" s="80" t="s">
        <v>333</v>
      </c>
      <c r="E1616" s="80" t="s">
        <v>319</v>
      </c>
      <c r="F1616" s="81" t="s">
        <v>334</v>
      </c>
      <c r="G1616" s="88" t="s">
        <v>320</v>
      </c>
      <c r="H1616" s="96">
        <f t="shared" si="51"/>
        <v>11</v>
      </c>
      <c r="I1616">
        <f t="shared" si="52"/>
        <v>4565984</v>
      </c>
    </row>
    <row r="1617" spans="1:9" x14ac:dyDescent="0.25">
      <c r="A1617" s="89">
        <v>84</v>
      </c>
      <c r="B1617" s="82">
        <v>45660</v>
      </c>
      <c r="C1617" s="83" t="s">
        <v>315</v>
      </c>
      <c r="D1617" s="83" t="s">
        <v>333</v>
      </c>
      <c r="E1617" s="83" t="s">
        <v>319</v>
      </c>
      <c r="F1617" s="84" t="s">
        <v>334</v>
      </c>
      <c r="G1617" s="90" t="s">
        <v>320</v>
      </c>
      <c r="H1617" s="96">
        <f t="shared" si="51"/>
        <v>11</v>
      </c>
      <c r="I1617">
        <f t="shared" si="52"/>
        <v>4566084</v>
      </c>
    </row>
    <row r="1618" spans="1:9" x14ac:dyDescent="0.25">
      <c r="A1618" s="87">
        <v>84</v>
      </c>
      <c r="B1618" s="79">
        <v>45661</v>
      </c>
      <c r="C1618" s="80" t="s">
        <v>316</v>
      </c>
      <c r="D1618" s="80" t="s">
        <v>333</v>
      </c>
      <c r="E1618" s="80" t="s">
        <v>319</v>
      </c>
      <c r="F1618" s="81" t="s">
        <v>334</v>
      </c>
      <c r="G1618" s="88" t="s">
        <v>320</v>
      </c>
      <c r="H1618" s="96">
        <f t="shared" si="51"/>
        <v>11</v>
      </c>
      <c r="I1618">
        <f t="shared" si="52"/>
        <v>4566184</v>
      </c>
    </row>
    <row r="1619" spans="1:9" x14ac:dyDescent="0.25">
      <c r="A1619" s="89">
        <v>96</v>
      </c>
      <c r="B1619" s="82">
        <v>45613</v>
      </c>
      <c r="C1619" s="83" t="s">
        <v>310</v>
      </c>
      <c r="D1619" s="83" t="s">
        <v>333</v>
      </c>
      <c r="E1619" s="83" t="s">
        <v>319</v>
      </c>
      <c r="F1619" s="84" t="s">
        <v>334</v>
      </c>
      <c r="G1619" s="90" t="s">
        <v>327</v>
      </c>
      <c r="H1619" s="96">
        <f t="shared" si="51"/>
        <v>9</v>
      </c>
      <c r="I1619">
        <f t="shared" si="52"/>
        <v>4561396</v>
      </c>
    </row>
    <row r="1620" spans="1:9" x14ac:dyDescent="0.25">
      <c r="A1620" s="87">
        <v>96</v>
      </c>
      <c r="B1620" s="79">
        <v>45614</v>
      </c>
      <c r="C1620" s="80" t="s">
        <v>311</v>
      </c>
      <c r="D1620" s="80" t="s">
        <v>333</v>
      </c>
      <c r="E1620" s="80" t="s">
        <v>319</v>
      </c>
      <c r="F1620" s="81" t="s">
        <v>334</v>
      </c>
      <c r="G1620" s="88" t="s">
        <v>320</v>
      </c>
      <c r="H1620" s="96">
        <f t="shared" si="51"/>
        <v>11</v>
      </c>
      <c r="I1620">
        <f t="shared" si="52"/>
        <v>4561496</v>
      </c>
    </row>
    <row r="1621" spans="1:9" x14ac:dyDescent="0.25">
      <c r="A1621" s="89">
        <v>96</v>
      </c>
      <c r="B1621" s="82">
        <v>45615</v>
      </c>
      <c r="C1621" s="83" t="s">
        <v>312</v>
      </c>
      <c r="D1621" s="83" t="s">
        <v>333</v>
      </c>
      <c r="E1621" s="83" t="s">
        <v>319</v>
      </c>
      <c r="F1621" s="84" t="s">
        <v>334</v>
      </c>
      <c r="G1621" s="90" t="s">
        <v>320</v>
      </c>
      <c r="H1621" s="96">
        <f t="shared" si="51"/>
        <v>11</v>
      </c>
      <c r="I1621">
        <f t="shared" si="52"/>
        <v>4561596</v>
      </c>
    </row>
    <row r="1622" spans="1:9" x14ac:dyDescent="0.25">
      <c r="A1622" s="87">
        <v>96</v>
      </c>
      <c r="B1622" s="79">
        <v>45616</v>
      </c>
      <c r="C1622" s="80" t="s">
        <v>313</v>
      </c>
      <c r="D1622" s="80" t="s">
        <v>333</v>
      </c>
      <c r="E1622" s="80" t="s">
        <v>319</v>
      </c>
      <c r="F1622" s="81" t="s">
        <v>334</v>
      </c>
      <c r="G1622" s="88" t="s">
        <v>320</v>
      </c>
      <c r="H1622" s="96">
        <f t="shared" si="51"/>
        <v>11</v>
      </c>
      <c r="I1622">
        <f t="shared" si="52"/>
        <v>4561696</v>
      </c>
    </row>
    <row r="1623" spans="1:9" x14ac:dyDescent="0.25">
      <c r="A1623" s="89">
        <v>96</v>
      </c>
      <c r="B1623" s="82">
        <v>45617</v>
      </c>
      <c r="C1623" s="83" t="s">
        <v>314</v>
      </c>
      <c r="D1623" s="83" t="s">
        <v>333</v>
      </c>
      <c r="E1623" s="83" t="s">
        <v>319</v>
      </c>
      <c r="F1623" s="84" t="s">
        <v>334</v>
      </c>
      <c r="G1623" s="90" t="s">
        <v>320</v>
      </c>
      <c r="H1623" s="96">
        <f t="shared" si="51"/>
        <v>11</v>
      </c>
      <c r="I1623">
        <f t="shared" si="52"/>
        <v>4561796</v>
      </c>
    </row>
    <row r="1624" spans="1:9" x14ac:dyDescent="0.25">
      <c r="A1624" s="87">
        <v>96</v>
      </c>
      <c r="B1624" s="79">
        <v>45618</v>
      </c>
      <c r="C1624" s="80" t="s">
        <v>315</v>
      </c>
      <c r="D1624" s="80" t="s">
        <v>333</v>
      </c>
      <c r="E1624" s="80" t="s">
        <v>319</v>
      </c>
      <c r="F1624" s="81" t="s">
        <v>334</v>
      </c>
      <c r="G1624" s="88" t="s">
        <v>320</v>
      </c>
      <c r="H1624" s="96">
        <f t="shared" si="51"/>
        <v>11</v>
      </c>
      <c r="I1624">
        <f t="shared" si="52"/>
        <v>4561896</v>
      </c>
    </row>
    <row r="1625" spans="1:9" x14ac:dyDescent="0.25">
      <c r="A1625" s="89">
        <v>96</v>
      </c>
      <c r="B1625" s="82">
        <v>45619</v>
      </c>
      <c r="C1625" s="83" t="s">
        <v>316</v>
      </c>
      <c r="D1625" s="83" t="s">
        <v>333</v>
      </c>
      <c r="E1625" s="83" t="s">
        <v>319</v>
      </c>
      <c r="F1625" s="84" t="s">
        <v>334</v>
      </c>
      <c r="G1625" s="90" t="s">
        <v>320</v>
      </c>
      <c r="H1625" s="96">
        <f t="shared" si="51"/>
        <v>11</v>
      </c>
      <c r="I1625">
        <f t="shared" si="52"/>
        <v>4561996</v>
      </c>
    </row>
    <row r="1626" spans="1:9" x14ac:dyDescent="0.25">
      <c r="A1626" s="87">
        <v>96</v>
      </c>
      <c r="B1626" s="79">
        <v>45620</v>
      </c>
      <c r="C1626" s="80" t="s">
        <v>310</v>
      </c>
      <c r="D1626" s="80" t="s">
        <v>333</v>
      </c>
      <c r="E1626" s="80" t="s">
        <v>319</v>
      </c>
      <c r="F1626" s="81" t="s">
        <v>334</v>
      </c>
      <c r="G1626" s="88" t="s">
        <v>327</v>
      </c>
      <c r="H1626" s="96">
        <f t="shared" si="51"/>
        <v>9</v>
      </c>
      <c r="I1626">
        <f t="shared" si="52"/>
        <v>4562096</v>
      </c>
    </row>
    <row r="1627" spans="1:9" x14ac:dyDescent="0.25">
      <c r="A1627" s="89">
        <v>96</v>
      </c>
      <c r="B1627" s="82">
        <v>45621</v>
      </c>
      <c r="C1627" s="83" t="s">
        <v>311</v>
      </c>
      <c r="D1627" s="83" t="s">
        <v>333</v>
      </c>
      <c r="E1627" s="83" t="s">
        <v>319</v>
      </c>
      <c r="F1627" s="84" t="s">
        <v>334</v>
      </c>
      <c r="G1627" s="90" t="s">
        <v>320</v>
      </c>
      <c r="H1627" s="96">
        <f t="shared" si="51"/>
        <v>11</v>
      </c>
      <c r="I1627">
        <f t="shared" si="52"/>
        <v>4562196</v>
      </c>
    </row>
    <row r="1628" spans="1:9" x14ac:dyDescent="0.25">
      <c r="A1628" s="87">
        <v>96</v>
      </c>
      <c r="B1628" s="79">
        <v>45622</v>
      </c>
      <c r="C1628" s="80" t="s">
        <v>312</v>
      </c>
      <c r="D1628" s="80" t="s">
        <v>333</v>
      </c>
      <c r="E1628" s="80" t="s">
        <v>319</v>
      </c>
      <c r="F1628" s="81" t="s">
        <v>334</v>
      </c>
      <c r="G1628" s="88" t="s">
        <v>320</v>
      </c>
      <c r="H1628" s="96">
        <f t="shared" si="51"/>
        <v>11</v>
      </c>
      <c r="I1628">
        <f t="shared" si="52"/>
        <v>4562296</v>
      </c>
    </row>
    <row r="1629" spans="1:9" x14ac:dyDescent="0.25">
      <c r="A1629" s="89">
        <v>96</v>
      </c>
      <c r="B1629" s="82">
        <v>45623</v>
      </c>
      <c r="C1629" s="83" t="s">
        <v>313</v>
      </c>
      <c r="D1629" s="83" t="s">
        <v>333</v>
      </c>
      <c r="E1629" s="83" t="s">
        <v>319</v>
      </c>
      <c r="F1629" s="84" t="s">
        <v>334</v>
      </c>
      <c r="G1629" s="90" t="s">
        <v>320</v>
      </c>
      <c r="H1629" s="96">
        <f t="shared" si="51"/>
        <v>11</v>
      </c>
      <c r="I1629">
        <f t="shared" si="52"/>
        <v>4562396</v>
      </c>
    </row>
    <row r="1630" spans="1:9" x14ac:dyDescent="0.25">
      <c r="A1630" s="87">
        <v>96</v>
      </c>
      <c r="B1630" s="79">
        <v>45624</v>
      </c>
      <c r="C1630" s="80" t="s">
        <v>314</v>
      </c>
      <c r="D1630" s="80" t="s">
        <v>333</v>
      </c>
      <c r="E1630" s="80" t="s">
        <v>321</v>
      </c>
      <c r="F1630" s="81" t="s">
        <v>334</v>
      </c>
      <c r="G1630" s="88" t="s">
        <v>321</v>
      </c>
      <c r="H1630" s="96" t="str">
        <f t="shared" si="51"/>
        <v/>
      </c>
      <c r="I1630">
        <f t="shared" si="52"/>
        <v>4562496</v>
      </c>
    </row>
    <row r="1631" spans="1:9" x14ac:dyDescent="0.25">
      <c r="A1631" s="89">
        <v>96</v>
      </c>
      <c r="B1631" s="82">
        <v>45625</v>
      </c>
      <c r="C1631" s="83" t="s">
        <v>315</v>
      </c>
      <c r="D1631" s="83" t="s">
        <v>333</v>
      </c>
      <c r="E1631" s="83" t="s">
        <v>329</v>
      </c>
      <c r="F1631" s="84" t="s">
        <v>334</v>
      </c>
      <c r="G1631" s="90" t="s">
        <v>320</v>
      </c>
      <c r="H1631" s="96">
        <f t="shared" si="51"/>
        <v>15</v>
      </c>
      <c r="I1631">
        <f t="shared" si="52"/>
        <v>4562596</v>
      </c>
    </row>
    <row r="1632" spans="1:9" x14ac:dyDescent="0.25">
      <c r="A1632" s="87">
        <v>96</v>
      </c>
      <c r="B1632" s="79">
        <v>45626</v>
      </c>
      <c r="C1632" s="80" t="s">
        <v>316</v>
      </c>
      <c r="D1632" s="80" t="s">
        <v>333</v>
      </c>
      <c r="E1632" s="80" t="s">
        <v>319</v>
      </c>
      <c r="F1632" s="81" t="s">
        <v>334</v>
      </c>
      <c r="G1632" s="88" t="s">
        <v>320</v>
      </c>
      <c r="H1632" s="96">
        <f t="shared" si="51"/>
        <v>11</v>
      </c>
      <c r="I1632">
        <f t="shared" si="52"/>
        <v>4562696</v>
      </c>
    </row>
    <row r="1633" spans="1:9" x14ac:dyDescent="0.25">
      <c r="A1633" s="89">
        <v>96</v>
      </c>
      <c r="B1633" s="82">
        <v>45627</v>
      </c>
      <c r="C1633" s="83" t="s">
        <v>310</v>
      </c>
      <c r="D1633" s="83" t="s">
        <v>333</v>
      </c>
      <c r="E1633" s="83" t="s">
        <v>319</v>
      </c>
      <c r="F1633" s="84" t="s">
        <v>334</v>
      </c>
      <c r="G1633" s="90" t="s">
        <v>327</v>
      </c>
      <c r="H1633" s="96">
        <f t="shared" si="51"/>
        <v>9</v>
      </c>
      <c r="I1633">
        <f t="shared" si="52"/>
        <v>4562796</v>
      </c>
    </row>
    <row r="1634" spans="1:9" x14ac:dyDescent="0.25">
      <c r="A1634" s="87">
        <v>96</v>
      </c>
      <c r="B1634" s="79">
        <v>45628</v>
      </c>
      <c r="C1634" s="80" t="s">
        <v>311</v>
      </c>
      <c r="D1634" s="80" t="s">
        <v>333</v>
      </c>
      <c r="E1634" s="80" t="s">
        <v>319</v>
      </c>
      <c r="F1634" s="81" t="s">
        <v>334</v>
      </c>
      <c r="G1634" s="88" t="s">
        <v>320</v>
      </c>
      <c r="H1634" s="96">
        <f t="shared" si="51"/>
        <v>11</v>
      </c>
      <c r="I1634">
        <f t="shared" si="52"/>
        <v>4562896</v>
      </c>
    </row>
    <row r="1635" spans="1:9" x14ac:dyDescent="0.25">
      <c r="A1635" s="89">
        <v>96</v>
      </c>
      <c r="B1635" s="82">
        <v>45629</v>
      </c>
      <c r="C1635" s="83" t="s">
        <v>312</v>
      </c>
      <c r="D1635" s="83" t="s">
        <v>333</v>
      </c>
      <c r="E1635" s="83" t="s">
        <v>319</v>
      </c>
      <c r="F1635" s="84" t="s">
        <v>334</v>
      </c>
      <c r="G1635" s="90" t="s">
        <v>320</v>
      </c>
      <c r="H1635" s="96">
        <f t="shared" si="51"/>
        <v>11</v>
      </c>
      <c r="I1635">
        <f t="shared" si="52"/>
        <v>4562996</v>
      </c>
    </row>
    <row r="1636" spans="1:9" x14ac:dyDescent="0.25">
      <c r="A1636" s="87">
        <v>96</v>
      </c>
      <c r="B1636" s="79">
        <v>45630</v>
      </c>
      <c r="C1636" s="80" t="s">
        <v>313</v>
      </c>
      <c r="D1636" s="80" t="s">
        <v>333</v>
      </c>
      <c r="E1636" s="80" t="s">
        <v>319</v>
      </c>
      <c r="F1636" s="81" t="s">
        <v>334</v>
      </c>
      <c r="G1636" s="88" t="s">
        <v>320</v>
      </c>
      <c r="H1636" s="96">
        <f t="shared" si="51"/>
        <v>11</v>
      </c>
      <c r="I1636">
        <f t="shared" si="52"/>
        <v>4563096</v>
      </c>
    </row>
    <row r="1637" spans="1:9" x14ac:dyDescent="0.25">
      <c r="A1637" s="89">
        <v>96</v>
      </c>
      <c r="B1637" s="82">
        <v>45631</v>
      </c>
      <c r="C1637" s="83" t="s">
        <v>314</v>
      </c>
      <c r="D1637" s="83" t="s">
        <v>333</v>
      </c>
      <c r="E1637" s="83" t="s">
        <v>319</v>
      </c>
      <c r="F1637" s="84" t="s">
        <v>334</v>
      </c>
      <c r="G1637" s="90" t="s">
        <v>320</v>
      </c>
      <c r="H1637" s="96">
        <f t="shared" si="51"/>
        <v>11</v>
      </c>
      <c r="I1637">
        <f t="shared" si="52"/>
        <v>4563196</v>
      </c>
    </row>
    <row r="1638" spans="1:9" x14ac:dyDescent="0.25">
      <c r="A1638" s="87">
        <v>96</v>
      </c>
      <c r="B1638" s="79">
        <v>45632</v>
      </c>
      <c r="C1638" s="80" t="s">
        <v>315</v>
      </c>
      <c r="D1638" s="80" t="s">
        <v>333</v>
      </c>
      <c r="E1638" s="80" t="s">
        <v>319</v>
      </c>
      <c r="F1638" s="81" t="s">
        <v>334</v>
      </c>
      <c r="G1638" s="88" t="s">
        <v>320</v>
      </c>
      <c r="H1638" s="96">
        <f t="shared" si="51"/>
        <v>11</v>
      </c>
      <c r="I1638">
        <f t="shared" si="52"/>
        <v>4563296</v>
      </c>
    </row>
    <row r="1639" spans="1:9" x14ac:dyDescent="0.25">
      <c r="A1639" s="89">
        <v>96</v>
      </c>
      <c r="B1639" s="82">
        <v>45633</v>
      </c>
      <c r="C1639" s="83" t="s">
        <v>316</v>
      </c>
      <c r="D1639" s="83" t="s">
        <v>333</v>
      </c>
      <c r="E1639" s="83" t="s">
        <v>319</v>
      </c>
      <c r="F1639" s="84" t="s">
        <v>334</v>
      </c>
      <c r="G1639" s="90" t="s">
        <v>320</v>
      </c>
      <c r="H1639" s="96">
        <f t="shared" si="51"/>
        <v>11</v>
      </c>
      <c r="I1639">
        <f t="shared" si="52"/>
        <v>4563396</v>
      </c>
    </row>
    <row r="1640" spans="1:9" x14ac:dyDescent="0.25">
      <c r="A1640" s="87">
        <v>96</v>
      </c>
      <c r="B1640" s="79">
        <v>45634</v>
      </c>
      <c r="C1640" s="80" t="s">
        <v>310</v>
      </c>
      <c r="D1640" s="80" t="s">
        <v>333</v>
      </c>
      <c r="E1640" s="80" t="s">
        <v>319</v>
      </c>
      <c r="F1640" s="81" t="s">
        <v>334</v>
      </c>
      <c r="G1640" s="88" t="s">
        <v>327</v>
      </c>
      <c r="H1640" s="96">
        <f t="shared" si="51"/>
        <v>9</v>
      </c>
      <c r="I1640">
        <f t="shared" si="52"/>
        <v>4563496</v>
      </c>
    </row>
    <row r="1641" spans="1:9" x14ac:dyDescent="0.25">
      <c r="A1641" s="89">
        <v>96</v>
      </c>
      <c r="B1641" s="82">
        <v>45635</v>
      </c>
      <c r="C1641" s="83" t="s">
        <v>311</v>
      </c>
      <c r="D1641" s="83" t="s">
        <v>333</v>
      </c>
      <c r="E1641" s="83" t="s">
        <v>319</v>
      </c>
      <c r="F1641" s="84" t="s">
        <v>334</v>
      </c>
      <c r="G1641" s="90" t="s">
        <v>320</v>
      </c>
      <c r="H1641" s="96">
        <f t="shared" si="51"/>
        <v>11</v>
      </c>
      <c r="I1641">
        <f t="shared" si="52"/>
        <v>4563596</v>
      </c>
    </row>
    <row r="1642" spans="1:9" x14ac:dyDescent="0.25">
      <c r="A1642" s="87">
        <v>96</v>
      </c>
      <c r="B1642" s="79">
        <v>45636</v>
      </c>
      <c r="C1642" s="80" t="s">
        <v>312</v>
      </c>
      <c r="D1642" s="80" t="s">
        <v>333</v>
      </c>
      <c r="E1642" s="80" t="s">
        <v>319</v>
      </c>
      <c r="F1642" s="81" t="s">
        <v>334</v>
      </c>
      <c r="G1642" s="88" t="s">
        <v>320</v>
      </c>
      <c r="H1642" s="96">
        <f t="shared" si="51"/>
        <v>11</v>
      </c>
      <c r="I1642">
        <f t="shared" si="52"/>
        <v>4563696</v>
      </c>
    </row>
    <row r="1643" spans="1:9" x14ac:dyDescent="0.25">
      <c r="A1643" s="89">
        <v>96</v>
      </c>
      <c r="B1643" s="82">
        <v>45637</v>
      </c>
      <c r="C1643" s="83" t="s">
        <v>313</v>
      </c>
      <c r="D1643" s="83" t="s">
        <v>333</v>
      </c>
      <c r="E1643" s="83" t="s">
        <v>319</v>
      </c>
      <c r="F1643" s="84" t="s">
        <v>334</v>
      </c>
      <c r="G1643" s="90" t="s">
        <v>320</v>
      </c>
      <c r="H1643" s="96">
        <f t="shared" si="51"/>
        <v>11</v>
      </c>
      <c r="I1643">
        <f t="shared" si="52"/>
        <v>4563796</v>
      </c>
    </row>
    <row r="1644" spans="1:9" x14ac:dyDescent="0.25">
      <c r="A1644" s="87">
        <v>96</v>
      </c>
      <c r="B1644" s="79">
        <v>45638</v>
      </c>
      <c r="C1644" s="80" t="s">
        <v>314</v>
      </c>
      <c r="D1644" s="80" t="s">
        <v>333</v>
      </c>
      <c r="E1644" s="80" t="s">
        <v>319</v>
      </c>
      <c r="F1644" s="81" t="s">
        <v>334</v>
      </c>
      <c r="G1644" s="88" t="s">
        <v>320</v>
      </c>
      <c r="H1644" s="96">
        <f t="shared" si="51"/>
        <v>11</v>
      </c>
      <c r="I1644">
        <f t="shared" si="52"/>
        <v>4563896</v>
      </c>
    </row>
    <row r="1645" spans="1:9" x14ac:dyDescent="0.25">
      <c r="A1645" s="89">
        <v>96</v>
      </c>
      <c r="B1645" s="82">
        <v>45639</v>
      </c>
      <c r="C1645" s="83" t="s">
        <v>315</v>
      </c>
      <c r="D1645" s="83" t="s">
        <v>333</v>
      </c>
      <c r="E1645" s="83" t="s">
        <v>319</v>
      </c>
      <c r="F1645" s="84" t="s">
        <v>334</v>
      </c>
      <c r="G1645" s="90" t="s">
        <v>320</v>
      </c>
      <c r="H1645" s="96">
        <f t="shared" si="51"/>
        <v>11</v>
      </c>
      <c r="I1645">
        <f t="shared" si="52"/>
        <v>4563996</v>
      </c>
    </row>
    <row r="1646" spans="1:9" x14ac:dyDescent="0.25">
      <c r="A1646" s="87">
        <v>96</v>
      </c>
      <c r="B1646" s="79">
        <v>45640</v>
      </c>
      <c r="C1646" s="80" t="s">
        <v>316</v>
      </c>
      <c r="D1646" s="80" t="s">
        <v>333</v>
      </c>
      <c r="E1646" s="80" t="s">
        <v>323</v>
      </c>
      <c r="F1646" s="81" t="s">
        <v>334</v>
      </c>
      <c r="G1646" s="88" t="s">
        <v>320</v>
      </c>
      <c r="H1646" s="96">
        <f t="shared" si="51"/>
        <v>12</v>
      </c>
      <c r="I1646">
        <f t="shared" si="52"/>
        <v>4564096</v>
      </c>
    </row>
    <row r="1647" spans="1:9" x14ac:dyDescent="0.25">
      <c r="A1647" s="89">
        <v>96</v>
      </c>
      <c r="B1647" s="82">
        <v>45641</v>
      </c>
      <c r="C1647" s="83" t="s">
        <v>310</v>
      </c>
      <c r="D1647" s="83" t="s">
        <v>333</v>
      </c>
      <c r="E1647" s="83" t="s">
        <v>319</v>
      </c>
      <c r="F1647" s="84" t="s">
        <v>334</v>
      </c>
      <c r="G1647" s="90" t="s">
        <v>327</v>
      </c>
      <c r="H1647" s="96">
        <f t="shared" si="51"/>
        <v>9</v>
      </c>
      <c r="I1647">
        <f t="shared" si="52"/>
        <v>4564196</v>
      </c>
    </row>
    <row r="1648" spans="1:9" x14ac:dyDescent="0.25">
      <c r="A1648" s="87">
        <v>96</v>
      </c>
      <c r="B1648" s="79">
        <v>45642</v>
      </c>
      <c r="C1648" s="80" t="s">
        <v>311</v>
      </c>
      <c r="D1648" s="80" t="s">
        <v>333</v>
      </c>
      <c r="E1648" s="80" t="s">
        <v>319</v>
      </c>
      <c r="F1648" s="81" t="s">
        <v>334</v>
      </c>
      <c r="G1648" s="88" t="s">
        <v>320</v>
      </c>
      <c r="H1648" s="96">
        <f t="shared" si="51"/>
        <v>11</v>
      </c>
      <c r="I1648">
        <f t="shared" si="52"/>
        <v>4564296</v>
      </c>
    </row>
    <row r="1649" spans="1:9" x14ac:dyDescent="0.25">
      <c r="A1649" s="89">
        <v>96</v>
      </c>
      <c r="B1649" s="82">
        <v>45643</v>
      </c>
      <c r="C1649" s="83" t="s">
        <v>312</v>
      </c>
      <c r="D1649" s="83" t="s">
        <v>333</v>
      </c>
      <c r="E1649" s="83" t="s">
        <v>319</v>
      </c>
      <c r="F1649" s="84" t="s">
        <v>334</v>
      </c>
      <c r="G1649" s="90" t="s">
        <v>320</v>
      </c>
      <c r="H1649" s="96">
        <f t="shared" si="51"/>
        <v>11</v>
      </c>
      <c r="I1649">
        <f t="shared" si="52"/>
        <v>4564396</v>
      </c>
    </row>
    <row r="1650" spans="1:9" x14ac:dyDescent="0.25">
      <c r="A1650" s="87">
        <v>96</v>
      </c>
      <c r="B1650" s="79">
        <v>45644</v>
      </c>
      <c r="C1650" s="80" t="s">
        <v>313</v>
      </c>
      <c r="D1650" s="80" t="s">
        <v>333</v>
      </c>
      <c r="E1650" s="80" t="s">
        <v>319</v>
      </c>
      <c r="F1650" s="81" t="s">
        <v>334</v>
      </c>
      <c r="G1650" s="88" t="s">
        <v>320</v>
      </c>
      <c r="H1650" s="96">
        <f t="shared" si="51"/>
        <v>11</v>
      </c>
      <c r="I1650">
        <f t="shared" si="52"/>
        <v>4564496</v>
      </c>
    </row>
    <row r="1651" spans="1:9" x14ac:dyDescent="0.25">
      <c r="A1651" s="89">
        <v>96</v>
      </c>
      <c r="B1651" s="82">
        <v>45645</v>
      </c>
      <c r="C1651" s="83" t="s">
        <v>314</v>
      </c>
      <c r="D1651" s="83" t="s">
        <v>333</v>
      </c>
      <c r="E1651" s="83" t="s">
        <v>319</v>
      </c>
      <c r="F1651" s="84" t="s">
        <v>334</v>
      </c>
      <c r="G1651" s="90" t="s">
        <v>320</v>
      </c>
      <c r="H1651" s="96">
        <f t="shared" si="51"/>
        <v>11</v>
      </c>
      <c r="I1651">
        <f t="shared" si="52"/>
        <v>4564596</v>
      </c>
    </row>
    <row r="1652" spans="1:9" x14ac:dyDescent="0.25">
      <c r="A1652" s="87">
        <v>96</v>
      </c>
      <c r="B1652" s="79">
        <v>45646</v>
      </c>
      <c r="C1652" s="80" t="s">
        <v>315</v>
      </c>
      <c r="D1652" s="80" t="s">
        <v>333</v>
      </c>
      <c r="E1652" s="80" t="s">
        <v>319</v>
      </c>
      <c r="F1652" s="81" t="s">
        <v>334</v>
      </c>
      <c r="G1652" s="88" t="s">
        <v>320</v>
      </c>
      <c r="H1652" s="96">
        <f t="shared" si="51"/>
        <v>11</v>
      </c>
      <c r="I1652">
        <f t="shared" si="52"/>
        <v>4564696</v>
      </c>
    </row>
    <row r="1653" spans="1:9" x14ac:dyDescent="0.25">
      <c r="A1653" s="89">
        <v>96</v>
      </c>
      <c r="B1653" s="82">
        <v>45647</v>
      </c>
      <c r="C1653" s="83" t="s">
        <v>316</v>
      </c>
      <c r="D1653" s="83" t="s">
        <v>333</v>
      </c>
      <c r="E1653" s="83" t="s">
        <v>323</v>
      </c>
      <c r="F1653" s="84" t="s">
        <v>334</v>
      </c>
      <c r="G1653" s="90" t="s">
        <v>320</v>
      </c>
      <c r="H1653" s="96">
        <f t="shared" si="51"/>
        <v>12</v>
      </c>
      <c r="I1653">
        <f t="shared" si="52"/>
        <v>4564796</v>
      </c>
    </row>
    <row r="1654" spans="1:9" x14ac:dyDescent="0.25">
      <c r="A1654" s="87">
        <v>96</v>
      </c>
      <c r="B1654" s="79">
        <v>45648</v>
      </c>
      <c r="C1654" s="80" t="s">
        <v>310</v>
      </c>
      <c r="D1654" s="80" t="s">
        <v>333</v>
      </c>
      <c r="E1654" s="80" t="s">
        <v>319</v>
      </c>
      <c r="F1654" s="81" t="s">
        <v>334</v>
      </c>
      <c r="G1654" s="88" t="s">
        <v>327</v>
      </c>
      <c r="H1654" s="96">
        <f t="shared" si="51"/>
        <v>9</v>
      </c>
      <c r="I1654">
        <f t="shared" si="52"/>
        <v>4564896</v>
      </c>
    </row>
    <row r="1655" spans="1:9" x14ac:dyDescent="0.25">
      <c r="A1655" s="89">
        <v>96</v>
      </c>
      <c r="B1655" s="82">
        <v>45649</v>
      </c>
      <c r="C1655" s="83" t="s">
        <v>311</v>
      </c>
      <c r="D1655" s="83" t="s">
        <v>333</v>
      </c>
      <c r="E1655" s="83" t="s">
        <v>319</v>
      </c>
      <c r="F1655" s="84" t="s">
        <v>334</v>
      </c>
      <c r="G1655" s="90" t="s">
        <v>320</v>
      </c>
      <c r="H1655" s="96">
        <f t="shared" si="51"/>
        <v>11</v>
      </c>
      <c r="I1655">
        <f t="shared" si="52"/>
        <v>4564996</v>
      </c>
    </row>
    <row r="1656" spans="1:9" x14ac:dyDescent="0.25">
      <c r="A1656" s="87">
        <v>96</v>
      </c>
      <c r="B1656" s="79">
        <v>45650</v>
      </c>
      <c r="C1656" s="80" t="s">
        <v>312</v>
      </c>
      <c r="D1656" s="80" t="s">
        <v>333</v>
      </c>
      <c r="E1656" s="80" t="s">
        <v>322</v>
      </c>
      <c r="F1656" s="81" t="s">
        <v>334</v>
      </c>
      <c r="G1656" s="88" t="s">
        <v>318</v>
      </c>
      <c r="H1656" s="96">
        <f t="shared" si="51"/>
        <v>10</v>
      </c>
      <c r="I1656">
        <f t="shared" si="52"/>
        <v>4565096</v>
      </c>
    </row>
    <row r="1657" spans="1:9" x14ac:dyDescent="0.25">
      <c r="A1657" s="89">
        <v>96</v>
      </c>
      <c r="B1657" s="82">
        <v>45651</v>
      </c>
      <c r="C1657" s="83" t="s">
        <v>313</v>
      </c>
      <c r="D1657" s="83" t="s">
        <v>333</v>
      </c>
      <c r="E1657" s="83" t="s">
        <v>321</v>
      </c>
      <c r="F1657" s="84" t="s">
        <v>334</v>
      </c>
      <c r="G1657" s="90" t="s">
        <v>321</v>
      </c>
      <c r="H1657" s="96" t="str">
        <f t="shared" si="51"/>
        <v/>
      </c>
      <c r="I1657">
        <f t="shared" si="52"/>
        <v>4565196</v>
      </c>
    </row>
    <row r="1658" spans="1:9" x14ac:dyDescent="0.25">
      <c r="A1658" s="87">
        <v>96</v>
      </c>
      <c r="B1658" s="79">
        <v>45652</v>
      </c>
      <c r="C1658" s="80" t="s">
        <v>314</v>
      </c>
      <c r="D1658" s="80" t="s">
        <v>333</v>
      </c>
      <c r="E1658" s="80" t="s">
        <v>319</v>
      </c>
      <c r="F1658" s="81" t="s">
        <v>334</v>
      </c>
      <c r="G1658" s="88" t="s">
        <v>320</v>
      </c>
      <c r="H1658" s="96">
        <f t="shared" si="51"/>
        <v>11</v>
      </c>
      <c r="I1658">
        <f t="shared" si="52"/>
        <v>4565296</v>
      </c>
    </row>
    <row r="1659" spans="1:9" x14ac:dyDescent="0.25">
      <c r="A1659" s="89">
        <v>96</v>
      </c>
      <c r="B1659" s="82">
        <v>45653</v>
      </c>
      <c r="C1659" s="83" t="s">
        <v>315</v>
      </c>
      <c r="D1659" s="83" t="s">
        <v>333</v>
      </c>
      <c r="E1659" s="83" t="s">
        <v>319</v>
      </c>
      <c r="F1659" s="84" t="s">
        <v>334</v>
      </c>
      <c r="G1659" s="90" t="s">
        <v>320</v>
      </c>
      <c r="H1659" s="96">
        <f t="shared" si="51"/>
        <v>11</v>
      </c>
      <c r="I1659">
        <f t="shared" si="52"/>
        <v>4565396</v>
      </c>
    </row>
    <row r="1660" spans="1:9" x14ac:dyDescent="0.25">
      <c r="A1660" s="87">
        <v>96</v>
      </c>
      <c r="B1660" s="79">
        <v>45654</v>
      </c>
      <c r="C1660" s="80" t="s">
        <v>316</v>
      </c>
      <c r="D1660" s="80" t="s">
        <v>333</v>
      </c>
      <c r="E1660" s="80" t="s">
        <v>319</v>
      </c>
      <c r="F1660" s="81" t="s">
        <v>334</v>
      </c>
      <c r="G1660" s="88" t="s">
        <v>320</v>
      </c>
      <c r="H1660" s="96">
        <f t="shared" si="51"/>
        <v>11</v>
      </c>
      <c r="I1660">
        <f t="shared" si="52"/>
        <v>4565496</v>
      </c>
    </row>
    <row r="1661" spans="1:9" x14ac:dyDescent="0.25">
      <c r="A1661" s="89">
        <v>96</v>
      </c>
      <c r="B1661" s="82">
        <v>45655</v>
      </c>
      <c r="C1661" s="83" t="s">
        <v>310</v>
      </c>
      <c r="D1661" s="83" t="s">
        <v>333</v>
      </c>
      <c r="E1661" s="83" t="s">
        <v>319</v>
      </c>
      <c r="F1661" s="84" t="s">
        <v>334</v>
      </c>
      <c r="G1661" s="90" t="s">
        <v>327</v>
      </c>
      <c r="H1661" s="96">
        <f t="shared" si="51"/>
        <v>9</v>
      </c>
      <c r="I1661">
        <f t="shared" si="52"/>
        <v>4565596</v>
      </c>
    </row>
    <row r="1662" spans="1:9" x14ac:dyDescent="0.25">
      <c r="A1662" s="87">
        <v>96</v>
      </c>
      <c r="B1662" s="79">
        <v>45656</v>
      </c>
      <c r="C1662" s="80" t="s">
        <v>311</v>
      </c>
      <c r="D1662" s="80" t="s">
        <v>333</v>
      </c>
      <c r="E1662" s="80" t="s">
        <v>319</v>
      </c>
      <c r="F1662" s="81" t="s">
        <v>334</v>
      </c>
      <c r="G1662" s="88" t="s">
        <v>320</v>
      </c>
      <c r="H1662" s="96">
        <f t="shared" si="51"/>
        <v>11</v>
      </c>
      <c r="I1662">
        <f t="shared" si="52"/>
        <v>4565696</v>
      </c>
    </row>
    <row r="1663" spans="1:9" x14ac:dyDescent="0.25">
      <c r="A1663" s="89">
        <v>96</v>
      </c>
      <c r="B1663" s="82">
        <v>45657</v>
      </c>
      <c r="C1663" s="83" t="s">
        <v>312</v>
      </c>
      <c r="D1663" s="83" t="s">
        <v>333</v>
      </c>
      <c r="E1663" s="83" t="s">
        <v>319</v>
      </c>
      <c r="F1663" s="84" t="s">
        <v>334</v>
      </c>
      <c r="G1663" s="90" t="s">
        <v>318</v>
      </c>
      <c r="H1663" s="96">
        <f t="shared" si="51"/>
        <v>8</v>
      </c>
      <c r="I1663">
        <f t="shared" si="52"/>
        <v>4565796</v>
      </c>
    </row>
    <row r="1664" spans="1:9" x14ac:dyDescent="0.25">
      <c r="A1664" s="87">
        <v>96</v>
      </c>
      <c r="B1664" s="79">
        <v>45658</v>
      </c>
      <c r="C1664" s="80" t="s">
        <v>313</v>
      </c>
      <c r="D1664" s="80" t="s">
        <v>333</v>
      </c>
      <c r="E1664" s="80" t="s">
        <v>319</v>
      </c>
      <c r="F1664" s="81" t="s">
        <v>334</v>
      </c>
      <c r="G1664" s="88" t="s">
        <v>320</v>
      </c>
      <c r="H1664" s="96">
        <f t="shared" si="51"/>
        <v>11</v>
      </c>
      <c r="I1664">
        <f t="shared" si="52"/>
        <v>4565896</v>
      </c>
    </row>
    <row r="1665" spans="1:9" x14ac:dyDescent="0.25">
      <c r="A1665" s="89">
        <v>96</v>
      </c>
      <c r="B1665" s="82">
        <v>45659</v>
      </c>
      <c r="C1665" s="83" t="s">
        <v>314</v>
      </c>
      <c r="D1665" s="83" t="s">
        <v>333</v>
      </c>
      <c r="E1665" s="83" t="s">
        <v>319</v>
      </c>
      <c r="F1665" s="84" t="s">
        <v>334</v>
      </c>
      <c r="G1665" s="90" t="s">
        <v>320</v>
      </c>
      <c r="H1665" s="96">
        <f t="shared" si="51"/>
        <v>11</v>
      </c>
      <c r="I1665">
        <f t="shared" si="52"/>
        <v>4565996</v>
      </c>
    </row>
    <row r="1666" spans="1:9" x14ac:dyDescent="0.25">
      <c r="A1666" s="87">
        <v>96</v>
      </c>
      <c r="B1666" s="79">
        <v>45660</v>
      </c>
      <c r="C1666" s="80" t="s">
        <v>315</v>
      </c>
      <c r="D1666" s="80" t="s">
        <v>333</v>
      </c>
      <c r="E1666" s="80" t="s">
        <v>319</v>
      </c>
      <c r="F1666" s="81" t="s">
        <v>334</v>
      </c>
      <c r="G1666" s="88" t="s">
        <v>320</v>
      </c>
      <c r="H1666" s="96">
        <f t="shared" si="51"/>
        <v>11</v>
      </c>
      <c r="I1666">
        <f t="shared" si="52"/>
        <v>4566096</v>
      </c>
    </row>
    <row r="1667" spans="1:9" x14ac:dyDescent="0.25">
      <c r="A1667" s="89">
        <v>96</v>
      </c>
      <c r="B1667" s="82">
        <v>45661</v>
      </c>
      <c r="C1667" s="83" t="s">
        <v>316</v>
      </c>
      <c r="D1667" s="83" t="s">
        <v>333</v>
      </c>
      <c r="E1667" s="83" t="s">
        <v>319</v>
      </c>
      <c r="F1667" s="84" t="s">
        <v>334</v>
      </c>
      <c r="G1667" s="90" t="s">
        <v>320</v>
      </c>
      <c r="H1667" s="96">
        <f t="shared" ref="H1667:H1730" si="53">IF(ISERROR(INT((G1667-E1667)*24)),"",(INT((G1667-E1667)*24)))</f>
        <v>11</v>
      </c>
      <c r="I1667">
        <f t="shared" ref="I1667:I1730" si="54">VALUE(CONCATENATE(B1667,A1667))</f>
        <v>4566196</v>
      </c>
    </row>
    <row r="1668" spans="1:9" x14ac:dyDescent="0.25">
      <c r="A1668" s="87">
        <v>103</v>
      </c>
      <c r="B1668" s="79">
        <v>45613</v>
      </c>
      <c r="C1668" s="80" t="s">
        <v>310</v>
      </c>
      <c r="D1668" s="80" t="s">
        <v>333</v>
      </c>
      <c r="E1668" s="80" t="s">
        <v>317</v>
      </c>
      <c r="F1668" s="81" t="s">
        <v>334</v>
      </c>
      <c r="G1668" s="88" t="s">
        <v>318</v>
      </c>
      <c r="H1668" s="96">
        <f t="shared" si="53"/>
        <v>6</v>
      </c>
      <c r="I1668">
        <f t="shared" si="54"/>
        <v>45613103</v>
      </c>
    </row>
    <row r="1669" spans="1:9" x14ac:dyDescent="0.25">
      <c r="A1669" s="89">
        <v>103</v>
      </c>
      <c r="B1669" s="82">
        <v>45614</v>
      </c>
      <c r="C1669" s="83" t="s">
        <v>311</v>
      </c>
      <c r="D1669" s="83" t="s">
        <v>333</v>
      </c>
      <c r="E1669" s="83" t="s">
        <v>319</v>
      </c>
      <c r="F1669" s="84" t="s">
        <v>334</v>
      </c>
      <c r="G1669" s="90" t="s">
        <v>320</v>
      </c>
      <c r="H1669" s="96">
        <f t="shared" si="53"/>
        <v>11</v>
      </c>
      <c r="I1669">
        <f t="shared" si="54"/>
        <v>45614103</v>
      </c>
    </row>
    <row r="1670" spans="1:9" x14ac:dyDescent="0.25">
      <c r="A1670" s="87">
        <v>103</v>
      </c>
      <c r="B1670" s="79">
        <v>45615</v>
      </c>
      <c r="C1670" s="80" t="s">
        <v>312</v>
      </c>
      <c r="D1670" s="80" t="s">
        <v>333</v>
      </c>
      <c r="E1670" s="80" t="s">
        <v>319</v>
      </c>
      <c r="F1670" s="81" t="s">
        <v>334</v>
      </c>
      <c r="G1670" s="88" t="s">
        <v>320</v>
      </c>
      <c r="H1670" s="96">
        <f t="shared" si="53"/>
        <v>11</v>
      </c>
      <c r="I1670">
        <f t="shared" si="54"/>
        <v>45615103</v>
      </c>
    </row>
    <row r="1671" spans="1:9" x14ac:dyDescent="0.25">
      <c r="A1671" s="89">
        <v>103</v>
      </c>
      <c r="B1671" s="82">
        <v>45616</v>
      </c>
      <c r="C1671" s="83" t="s">
        <v>313</v>
      </c>
      <c r="D1671" s="83" t="s">
        <v>333</v>
      </c>
      <c r="E1671" s="83" t="s">
        <v>319</v>
      </c>
      <c r="F1671" s="84" t="s">
        <v>334</v>
      </c>
      <c r="G1671" s="90" t="s">
        <v>320</v>
      </c>
      <c r="H1671" s="96">
        <f t="shared" si="53"/>
        <v>11</v>
      </c>
      <c r="I1671">
        <f t="shared" si="54"/>
        <v>45616103</v>
      </c>
    </row>
    <row r="1672" spans="1:9" x14ac:dyDescent="0.25">
      <c r="A1672" s="87">
        <v>103</v>
      </c>
      <c r="B1672" s="79">
        <v>45617</v>
      </c>
      <c r="C1672" s="80" t="s">
        <v>314</v>
      </c>
      <c r="D1672" s="80" t="s">
        <v>333</v>
      </c>
      <c r="E1672" s="80" t="s">
        <v>319</v>
      </c>
      <c r="F1672" s="81" t="s">
        <v>334</v>
      </c>
      <c r="G1672" s="88" t="s">
        <v>320</v>
      </c>
      <c r="H1672" s="96">
        <f t="shared" si="53"/>
        <v>11</v>
      </c>
      <c r="I1672">
        <f t="shared" si="54"/>
        <v>45617103</v>
      </c>
    </row>
    <row r="1673" spans="1:9" x14ac:dyDescent="0.25">
      <c r="A1673" s="89">
        <v>103</v>
      </c>
      <c r="B1673" s="82">
        <v>45618</v>
      </c>
      <c r="C1673" s="83" t="s">
        <v>315</v>
      </c>
      <c r="D1673" s="83" t="s">
        <v>333</v>
      </c>
      <c r="E1673" s="83" t="s">
        <v>319</v>
      </c>
      <c r="F1673" s="84" t="s">
        <v>334</v>
      </c>
      <c r="G1673" s="90" t="s">
        <v>320</v>
      </c>
      <c r="H1673" s="96">
        <f t="shared" si="53"/>
        <v>11</v>
      </c>
      <c r="I1673">
        <f t="shared" si="54"/>
        <v>45618103</v>
      </c>
    </row>
    <row r="1674" spans="1:9" x14ac:dyDescent="0.25">
      <c r="A1674" s="87">
        <v>103</v>
      </c>
      <c r="B1674" s="79">
        <v>45619</v>
      </c>
      <c r="C1674" s="80" t="s">
        <v>316</v>
      </c>
      <c r="D1674" s="80" t="s">
        <v>333</v>
      </c>
      <c r="E1674" s="80" t="s">
        <v>319</v>
      </c>
      <c r="F1674" s="81" t="s">
        <v>334</v>
      </c>
      <c r="G1674" s="88" t="s">
        <v>320</v>
      </c>
      <c r="H1674" s="96">
        <f t="shared" si="53"/>
        <v>11</v>
      </c>
      <c r="I1674">
        <f t="shared" si="54"/>
        <v>45619103</v>
      </c>
    </row>
    <row r="1675" spans="1:9" x14ac:dyDescent="0.25">
      <c r="A1675" s="89">
        <v>103</v>
      </c>
      <c r="B1675" s="82">
        <v>45620</v>
      </c>
      <c r="C1675" s="83" t="s">
        <v>310</v>
      </c>
      <c r="D1675" s="83" t="s">
        <v>333</v>
      </c>
      <c r="E1675" s="83" t="s">
        <v>317</v>
      </c>
      <c r="F1675" s="84" t="s">
        <v>334</v>
      </c>
      <c r="G1675" s="90" t="s">
        <v>318</v>
      </c>
      <c r="H1675" s="96">
        <f t="shared" si="53"/>
        <v>6</v>
      </c>
      <c r="I1675">
        <f t="shared" si="54"/>
        <v>45620103</v>
      </c>
    </row>
    <row r="1676" spans="1:9" x14ac:dyDescent="0.25">
      <c r="A1676" s="87">
        <v>103</v>
      </c>
      <c r="B1676" s="79">
        <v>45621</v>
      </c>
      <c r="C1676" s="80" t="s">
        <v>311</v>
      </c>
      <c r="D1676" s="80" t="s">
        <v>333</v>
      </c>
      <c r="E1676" s="80" t="s">
        <v>319</v>
      </c>
      <c r="F1676" s="81" t="s">
        <v>334</v>
      </c>
      <c r="G1676" s="88" t="s">
        <v>320</v>
      </c>
      <c r="H1676" s="96">
        <f t="shared" si="53"/>
        <v>11</v>
      </c>
      <c r="I1676">
        <f t="shared" si="54"/>
        <v>45621103</v>
      </c>
    </row>
    <row r="1677" spans="1:9" x14ac:dyDescent="0.25">
      <c r="A1677" s="89">
        <v>103</v>
      </c>
      <c r="B1677" s="82">
        <v>45622</v>
      </c>
      <c r="C1677" s="83" t="s">
        <v>312</v>
      </c>
      <c r="D1677" s="83" t="s">
        <v>333</v>
      </c>
      <c r="E1677" s="83" t="s">
        <v>319</v>
      </c>
      <c r="F1677" s="84" t="s">
        <v>334</v>
      </c>
      <c r="G1677" s="90" t="s">
        <v>320</v>
      </c>
      <c r="H1677" s="96">
        <f t="shared" si="53"/>
        <v>11</v>
      </c>
      <c r="I1677">
        <f t="shared" si="54"/>
        <v>45622103</v>
      </c>
    </row>
    <row r="1678" spans="1:9" x14ac:dyDescent="0.25">
      <c r="A1678" s="87">
        <v>103</v>
      </c>
      <c r="B1678" s="79">
        <v>45623</v>
      </c>
      <c r="C1678" s="80" t="s">
        <v>313</v>
      </c>
      <c r="D1678" s="80" t="s">
        <v>333</v>
      </c>
      <c r="E1678" s="80" t="s">
        <v>319</v>
      </c>
      <c r="F1678" s="81" t="s">
        <v>334</v>
      </c>
      <c r="G1678" s="88" t="s">
        <v>320</v>
      </c>
      <c r="H1678" s="96">
        <f t="shared" si="53"/>
        <v>11</v>
      </c>
      <c r="I1678">
        <f t="shared" si="54"/>
        <v>45623103</v>
      </c>
    </row>
    <row r="1679" spans="1:9" x14ac:dyDescent="0.25">
      <c r="A1679" s="89">
        <v>103</v>
      </c>
      <c r="B1679" s="82">
        <v>45624</v>
      </c>
      <c r="C1679" s="83" t="s">
        <v>314</v>
      </c>
      <c r="D1679" s="83" t="s">
        <v>333</v>
      </c>
      <c r="E1679" s="83" t="s">
        <v>321</v>
      </c>
      <c r="F1679" s="84" t="s">
        <v>334</v>
      </c>
      <c r="G1679" s="90" t="s">
        <v>321</v>
      </c>
      <c r="H1679" s="96" t="str">
        <f t="shared" si="53"/>
        <v/>
      </c>
      <c r="I1679">
        <f t="shared" si="54"/>
        <v>45624103</v>
      </c>
    </row>
    <row r="1680" spans="1:9" x14ac:dyDescent="0.25">
      <c r="A1680" s="87">
        <v>103</v>
      </c>
      <c r="B1680" s="79">
        <v>45625</v>
      </c>
      <c r="C1680" s="80" t="s">
        <v>315</v>
      </c>
      <c r="D1680" s="80" t="s">
        <v>333</v>
      </c>
      <c r="E1680" s="80" t="s">
        <v>322</v>
      </c>
      <c r="F1680" s="81" t="s">
        <v>334</v>
      </c>
      <c r="G1680" s="88" t="s">
        <v>320</v>
      </c>
      <c r="H1680" s="96">
        <f t="shared" si="53"/>
        <v>13</v>
      </c>
      <c r="I1680">
        <f t="shared" si="54"/>
        <v>45625103</v>
      </c>
    </row>
    <row r="1681" spans="1:9" x14ac:dyDescent="0.25">
      <c r="A1681" s="89">
        <v>103</v>
      </c>
      <c r="B1681" s="82">
        <v>45626</v>
      </c>
      <c r="C1681" s="83" t="s">
        <v>316</v>
      </c>
      <c r="D1681" s="83" t="s">
        <v>333</v>
      </c>
      <c r="E1681" s="83" t="s">
        <v>319</v>
      </c>
      <c r="F1681" s="84" t="s">
        <v>334</v>
      </c>
      <c r="G1681" s="90" t="s">
        <v>320</v>
      </c>
      <c r="H1681" s="96">
        <f t="shared" si="53"/>
        <v>11</v>
      </c>
      <c r="I1681">
        <f t="shared" si="54"/>
        <v>45626103</v>
      </c>
    </row>
    <row r="1682" spans="1:9" x14ac:dyDescent="0.25">
      <c r="A1682" s="87">
        <v>103</v>
      </c>
      <c r="B1682" s="79">
        <v>45627</v>
      </c>
      <c r="C1682" s="80" t="s">
        <v>310</v>
      </c>
      <c r="D1682" s="80" t="s">
        <v>333</v>
      </c>
      <c r="E1682" s="80" t="s">
        <v>317</v>
      </c>
      <c r="F1682" s="81" t="s">
        <v>334</v>
      </c>
      <c r="G1682" s="88" t="s">
        <v>318</v>
      </c>
      <c r="H1682" s="96">
        <f t="shared" si="53"/>
        <v>6</v>
      </c>
      <c r="I1682">
        <f t="shared" si="54"/>
        <v>45627103</v>
      </c>
    </row>
    <row r="1683" spans="1:9" x14ac:dyDescent="0.25">
      <c r="A1683" s="89">
        <v>103</v>
      </c>
      <c r="B1683" s="82">
        <v>45628</v>
      </c>
      <c r="C1683" s="83" t="s">
        <v>311</v>
      </c>
      <c r="D1683" s="83" t="s">
        <v>333</v>
      </c>
      <c r="E1683" s="83" t="s">
        <v>319</v>
      </c>
      <c r="F1683" s="84" t="s">
        <v>334</v>
      </c>
      <c r="G1683" s="90" t="s">
        <v>320</v>
      </c>
      <c r="H1683" s="96">
        <f t="shared" si="53"/>
        <v>11</v>
      </c>
      <c r="I1683">
        <f t="shared" si="54"/>
        <v>45628103</v>
      </c>
    </row>
    <row r="1684" spans="1:9" x14ac:dyDescent="0.25">
      <c r="A1684" s="87">
        <v>103</v>
      </c>
      <c r="B1684" s="79">
        <v>45629</v>
      </c>
      <c r="C1684" s="80" t="s">
        <v>312</v>
      </c>
      <c r="D1684" s="80" t="s">
        <v>333</v>
      </c>
      <c r="E1684" s="80" t="s">
        <v>319</v>
      </c>
      <c r="F1684" s="81" t="s">
        <v>334</v>
      </c>
      <c r="G1684" s="88" t="s">
        <v>320</v>
      </c>
      <c r="H1684" s="96">
        <f t="shared" si="53"/>
        <v>11</v>
      </c>
      <c r="I1684">
        <f t="shared" si="54"/>
        <v>45629103</v>
      </c>
    </row>
    <row r="1685" spans="1:9" x14ac:dyDescent="0.25">
      <c r="A1685" s="89">
        <v>103</v>
      </c>
      <c r="B1685" s="82">
        <v>45630</v>
      </c>
      <c r="C1685" s="83" t="s">
        <v>313</v>
      </c>
      <c r="D1685" s="83" t="s">
        <v>333</v>
      </c>
      <c r="E1685" s="83" t="s">
        <v>319</v>
      </c>
      <c r="F1685" s="84" t="s">
        <v>334</v>
      </c>
      <c r="G1685" s="90" t="s">
        <v>320</v>
      </c>
      <c r="H1685" s="96">
        <f t="shared" si="53"/>
        <v>11</v>
      </c>
      <c r="I1685">
        <f t="shared" si="54"/>
        <v>45630103</v>
      </c>
    </row>
    <row r="1686" spans="1:9" x14ac:dyDescent="0.25">
      <c r="A1686" s="87">
        <v>103</v>
      </c>
      <c r="B1686" s="79">
        <v>45631</v>
      </c>
      <c r="C1686" s="80" t="s">
        <v>314</v>
      </c>
      <c r="D1686" s="80" t="s">
        <v>333</v>
      </c>
      <c r="E1686" s="80" t="s">
        <v>319</v>
      </c>
      <c r="F1686" s="81" t="s">
        <v>334</v>
      </c>
      <c r="G1686" s="88" t="s">
        <v>320</v>
      </c>
      <c r="H1686" s="96">
        <f t="shared" si="53"/>
        <v>11</v>
      </c>
      <c r="I1686">
        <f t="shared" si="54"/>
        <v>45631103</v>
      </c>
    </row>
    <row r="1687" spans="1:9" x14ac:dyDescent="0.25">
      <c r="A1687" s="89">
        <v>103</v>
      </c>
      <c r="B1687" s="82">
        <v>45632</v>
      </c>
      <c r="C1687" s="83" t="s">
        <v>315</v>
      </c>
      <c r="D1687" s="83" t="s">
        <v>333</v>
      </c>
      <c r="E1687" s="83" t="s">
        <v>319</v>
      </c>
      <c r="F1687" s="84" t="s">
        <v>334</v>
      </c>
      <c r="G1687" s="90" t="s">
        <v>320</v>
      </c>
      <c r="H1687" s="96">
        <f t="shared" si="53"/>
        <v>11</v>
      </c>
      <c r="I1687">
        <f t="shared" si="54"/>
        <v>45632103</v>
      </c>
    </row>
    <row r="1688" spans="1:9" x14ac:dyDescent="0.25">
      <c r="A1688" s="87">
        <v>103</v>
      </c>
      <c r="B1688" s="79">
        <v>45633</v>
      </c>
      <c r="C1688" s="80" t="s">
        <v>316</v>
      </c>
      <c r="D1688" s="80" t="s">
        <v>333</v>
      </c>
      <c r="E1688" s="80" t="s">
        <v>319</v>
      </c>
      <c r="F1688" s="81" t="s">
        <v>334</v>
      </c>
      <c r="G1688" s="88" t="s">
        <v>320</v>
      </c>
      <c r="H1688" s="96">
        <f t="shared" si="53"/>
        <v>11</v>
      </c>
      <c r="I1688">
        <f t="shared" si="54"/>
        <v>45633103</v>
      </c>
    </row>
    <row r="1689" spans="1:9" x14ac:dyDescent="0.25">
      <c r="A1689" s="89">
        <v>103</v>
      </c>
      <c r="B1689" s="82">
        <v>45634</v>
      </c>
      <c r="C1689" s="83" t="s">
        <v>310</v>
      </c>
      <c r="D1689" s="83" t="s">
        <v>333</v>
      </c>
      <c r="E1689" s="83" t="s">
        <v>317</v>
      </c>
      <c r="F1689" s="84" t="s">
        <v>334</v>
      </c>
      <c r="G1689" s="90" t="s">
        <v>318</v>
      </c>
      <c r="H1689" s="96">
        <f t="shared" si="53"/>
        <v>6</v>
      </c>
      <c r="I1689">
        <f t="shared" si="54"/>
        <v>45634103</v>
      </c>
    </row>
    <row r="1690" spans="1:9" x14ac:dyDescent="0.25">
      <c r="A1690" s="87">
        <v>103</v>
      </c>
      <c r="B1690" s="79">
        <v>45635</v>
      </c>
      <c r="C1690" s="80" t="s">
        <v>311</v>
      </c>
      <c r="D1690" s="80" t="s">
        <v>333</v>
      </c>
      <c r="E1690" s="80" t="s">
        <v>319</v>
      </c>
      <c r="F1690" s="81" t="s">
        <v>334</v>
      </c>
      <c r="G1690" s="88" t="s">
        <v>320</v>
      </c>
      <c r="H1690" s="96">
        <f t="shared" si="53"/>
        <v>11</v>
      </c>
      <c r="I1690">
        <f t="shared" si="54"/>
        <v>45635103</v>
      </c>
    </row>
    <row r="1691" spans="1:9" x14ac:dyDescent="0.25">
      <c r="A1691" s="89">
        <v>103</v>
      </c>
      <c r="B1691" s="82">
        <v>45636</v>
      </c>
      <c r="C1691" s="83" t="s">
        <v>312</v>
      </c>
      <c r="D1691" s="83" t="s">
        <v>333</v>
      </c>
      <c r="E1691" s="83" t="s">
        <v>319</v>
      </c>
      <c r="F1691" s="84" t="s">
        <v>334</v>
      </c>
      <c r="G1691" s="90" t="s">
        <v>320</v>
      </c>
      <c r="H1691" s="96">
        <f t="shared" si="53"/>
        <v>11</v>
      </c>
      <c r="I1691">
        <f t="shared" si="54"/>
        <v>45636103</v>
      </c>
    </row>
    <row r="1692" spans="1:9" x14ac:dyDescent="0.25">
      <c r="A1692" s="87">
        <v>103</v>
      </c>
      <c r="B1692" s="79">
        <v>45637</v>
      </c>
      <c r="C1692" s="80" t="s">
        <v>313</v>
      </c>
      <c r="D1692" s="80" t="s">
        <v>333</v>
      </c>
      <c r="E1692" s="80" t="s">
        <v>319</v>
      </c>
      <c r="F1692" s="81" t="s">
        <v>334</v>
      </c>
      <c r="G1692" s="88" t="s">
        <v>320</v>
      </c>
      <c r="H1692" s="96">
        <f t="shared" si="53"/>
        <v>11</v>
      </c>
      <c r="I1692">
        <f t="shared" si="54"/>
        <v>45637103</v>
      </c>
    </row>
    <row r="1693" spans="1:9" x14ac:dyDescent="0.25">
      <c r="A1693" s="89">
        <v>103</v>
      </c>
      <c r="B1693" s="82">
        <v>45638</v>
      </c>
      <c r="C1693" s="83" t="s">
        <v>314</v>
      </c>
      <c r="D1693" s="83" t="s">
        <v>333</v>
      </c>
      <c r="E1693" s="83" t="s">
        <v>319</v>
      </c>
      <c r="F1693" s="84" t="s">
        <v>334</v>
      </c>
      <c r="G1693" s="90" t="s">
        <v>320</v>
      </c>
      <c r="H1693" s="96">
        <f t="shared" si="53"/>
        <v>11</v>
      </c>
      <c r="I1693">
        <f t="shared" si="54"/>
        <v>45638103</v>
      </c>
    </row>
    <row r="1694" spans="1:9" x14ac:dyDescent="0.25">
      <c r="A1694" s="87">
        <v>103</v>
      </c>
      <c r="B1694" s="79">
        <v>45639</v>
      </c>
      <c r="C1694" s="80" t="s">
        <v>315</v>
      </c>
      <c r="D1694" s="80" t="s">
        <v>333</v>
      </c>
      <c r="E1694" s="80" t="s">
        <v>319</v>
      </c>
      <c r="F1694" s="81" t="s">
        <v>334</v>
      </c>
      <c r="G1694" s="88" t="s">
        <v>320</v>
      </c>
      <c r="H1694" s="96">
        <f t="shared" si="53"/>
        <v>11</v>
      </c>
      <c r="I1694">
        <f t="shared" si="54"/>
        <v>45639103</v>
      </c>
    </row>
    <row r="1695" spans="1:9" x14ac:dyDescent="0.25">
      <c r="A1695" s="89">
        <v>103</v>
      </c>
      <c r="B1695" s="82">
        <v>45640</v>
      </c>
      <c r="C1695" s="83" t="s">
        <v>316</v>
      </c>
      <c r="D1695" s="83" t="s">
        <v>333</v>
      </c>
      <c r="E1695" s="83" t="s">
        <v>319</v>
      </c>
      <c r="F1695" s="84" t="s">
        <v>334</v>
      </c>
      <c r="G1695" s="90" t="s">
        <v>320</v>
      </c>
      <c r="H1695" s="96">
        <f t="shared" si="53"/>
        <v>11</v>
      </c>
      <c r="I1695">
        <f t="shared" si="54"/>
        <v>45640103</v>
      </c>
    </row>
    <row r="1696" spans="1:9" x14ac:dyDescent="0.25">
      <c r="A1696" s="87">
        <v>103</v>
      </c>
      <c r="B1696" s="79">
        <v>45641</v>
      </c>
      <c r="C1696" s="80" t="s">
        <v>310</v>
      </c>
      <c r="D1696" s="80" t="s">
        <v>333</v>
      </c>
      <c r="E1696" s="80" t="s">
        <v>317</v>
      </c>
      <c r="F1696" s="81" t="s">
        <v>334</v>
      </c>
      <c r="G1696" s="88" t="s">
        <v>318</v>
      </c>
      <c r="H1696" s="96">
        <f t="shared" si="53"/>
        <v>6</v>
      </c>
      <c r="I1696">
        <f t="shared" si="54"/>
        <v>45641103</v>
      </c>
    </row>
    <row r="1697" spans="1:9" x14ac:dyDescent="0.25">
      <c r="A1697" s="89">
        <v>103</v>
      </c>
      <c r="B1697" s="82">
        <v>45642</v>
      </c>
      <c r="C1697" s="83" t="s">
        <v>311</v>
      </c>
      <c r="D1697" s="83" t="s">
        <v>333</v>
      </c>
      <c r="E1697" s="83" t="s">
        <v>319</v>
      </c>
      <c r="F1697" s="84" t="s">
        <v>334</v>
      </c>
      <c r="G1697" s="90" t="s">
        <v>320</v>
      </c>
      <c r="H1697" s="96">
        <f t="shared" si="53"/>
        <v>11</v>
      </c>
      <c r="I1697">
        <f t="shared" si="54"/>
        <v>45642103</v>
      </c>
    </row>
    <row r="1698" spans="1:9" x14ac:dyDescent="0.25">
      <c r="A1698" s="87">
        <v>103</v>
      </c>
      <c r="B1698" s="79">
        <v>45643</v>
      </c>
      <c r="C1698" s="80" t="s">
        <v>312</v>
      </c>
      <c r="D1698" s="80" t="s">
        <v>333</v>
      </c>
      <c r="E1698" s="80" t="s">
        <v>319</v>
      </c>
      <c r="F1698" s="81" t="s">
        <v>334</v>
      </c>
      <c r="G1698" s="88" t="s">
        <v>320</v>
      </c>
      <c r="H1698" s="96">
        <f t="shared" si="53"/>
        <v>11</v>
      </c>
      <c r="I1698">
        <f t="shared" si="54"/>
        <v>45643103</v>
      </c>
    </row>
    <row r="1699" spans="1:9" x14ac:dyDescent="0.25">
      <c r="A1699" s="89">
        <v>103</v>
      </c>
      <c r="B1699" s="82">
        <v>45644</v>
      </c>
      <c r="C1699" s="83" t="s">
        <v>313</v>
      </c>
      <c r="D1699" s="83" t="s">
        <v>333</v>
      </c>
      <c r="E1699" s="83" t="s">
        <v>319</v>
      </c>
      <c r="F1699" s="84" t="s">
        <v>334</v>
      </c>
      <c r="G1699" s="90" t="s">
        <v>320</v>
      </c>
      <c r="H1699" s="96">
        <f t="shared" si="53"/>
        <v>11</v>
      </c>
      <c r="I1699">
        <f t="shared" si="54"/>
        <v>45644103</v>
      </c>
    </row>
    <row r="1700" spans="1:9" x14ac:dyDescent="0.25">
      <c r="A1700" s="87">
        <v>103</v>
      </c>
      <c r="B1700" s="79">
        <v>45645</v>
      </c>
      <c r="C1700" s="80" t="s">
        <v>314</v>
      </c>
      <c r="D1700" s="80" t="s">
        <v>333</v>
      </c>
      <c r="E1700" s="80" t="s">
        <v>319</v>
      </c>
      <c r="F1700" s="81" t="s">
        <v>334</v>
      </c>
      <c r="G1700" s="88" t="s">
        <v>320</v>
      </c>
      <c r="H1700" s="96">
        <f t="shared" si="53"/>
        <v>11</v>
      </c>
      <c r="I1700">
        <f t="shared" si="54"/>
        <v>45645103</v>
      </c>
    </row>
    <row r="1701" spans="1:9" x14ac:dyDescent="0.25">
      <c r="A1701" s="89">
        <v>103</v>
      </c>
      <c r="B1701" s="82">
        <v>45646</v>
      </c>
      <c r="C1701" s="83" t="s">
        <v>315</v>
      </c>
      <c r="D1701" s="83" t="s">
        <v>333</v>
      </c>
      <c r="E1701" s="83" t="s">
        <v>319</v>
      </c>
      <c r="F1701" s="84" t="s">
        <v>334</v>
      </c>
      <c r="G1701" s="90" t="s">
        <v>320</v>
      </c>
      <c r="H1701" s="96">
        <f t="shared" si="53"/>
        <v>11</v>
      </c>
      <c r="I1701">
        <f t="shared" si="54"/>
        <v>45646103</v>
      </c>
    </row>
    <row r="1702" spans="1:9" x14ac:dyDescent="0.25">
      <c r="A1702" s="87">
        <v>103</v>
      </c>
      <c r="B1702" s="79">
        <v>45647</v>
      </c>
      <c r="C1702" s="80" t="s">
        <v>316</v>
      </c>
      <c r="D1702" s="80" t="s">
        <v>333</v>
      </c>
      <c r="E1702" s="80" t="s">
        <v>319</v>
      </c>
      <c r="F1702" s="81" t="s">
        <v>334</v>
      </c>
      <c r="G1702" s="88" t="s">
        <v>320</v>
      </c>
      <c r="H1702" s="96">
        <f t="shared" si="53"/>
        <v>11</v>
      </c>
      <c r="I1702">
        <f t="shared" si="54"/>
        <v>45647103</v>
      </c>
    </row>
    <row r="1703" spans="1:9" x14ac:dyDescent="0.25">
      <c r="A1703" s="89">
        <v>103</v>
      </c>
      <c r="B1703" s="82">
        <v>45648</v>
      </c>
      <c r="C1703" s="83" t="s">
        <v>310</v>
      </c>
      <c r="D1703" s="83" t="s">
        <v>333</v>
      </c>
      <c r="E1703" s="83" t="s">
        <v>324</v>
      </c>
      <c r="F1703" s="84" t="s">
        <v>334</v>
      </c>
      <c r="G1703" s="90" t="s">
        <v>327</v>
      </c>
      <c r="H1703" s="96">
        <f t="shared" si="53"/>
        <v>8</v>
      </c>
      <c r="I1703">
        <f t="shared" si="54"/>
        <v>45648103</v>
      </c>
    </row>
    <row r="1704" spans="1:9" x14ac:dyDescent="0.25">
      <c r="A1704" s="87">
        <v>103</v>
      </c>
      <c r="B1704" s="79">
        <v>45649</v>
      </c>
      <c r="C1704" s="80" t="s">
        <v>311</v>
      </c>
      <c r="D1704" s="80" t="s">
        <v>333</v>
      </c>
      <c r="E1704" s="80" t="s">
        <v>319</v>
      </c>
      <c r="F1704" s="81" t="s">
        <v>334</v>
      </c>
      <c r="G1704" s="88" t="s">
        <v>320</v>
      </c>
      <c r="H1704" s="96">
        <f t="shared" si="53"/>
        <v>11</v>
      </c>
      <c r="I1704">
        <f t="shared" si="54"/>
        <v>45649103</v>
      </c>
    </row>
    <row r="1705" spans="1:9" x14ac:dyDescent="0.25">
      <c r="A1705" s="89">
        <v>103</v>
      </c>
      <c r="B1705" s="82">
        <v>45650</v>
      </c>
      <c r="C1705" s="83" t="s">
        <v>312</v>
      </c>
      <c r="D1705" s="83" t="s">
        <v>333</v>
      </c>
      <c r="E1705" s="83" t="s">
        <v>323</v>
      </c>
      <c r="F1705" s="84" t="s">
        <v>334</v>
      </c>
      <c r="G1705" s="90" t="s">
        <v>318</v>
      </c>
      <c r="H1705" s="96">
        <f t="shared" si="53"/>
        <v>9</v>
      </c>
      <c r="I1705">
        <f t="shared" si="54"/>
        <v>45650103</v>
      </c>
    </row>
    <row r="1706" spans="1:9" x14ac:dyDescent="0.25">
      <c r="A1706" s="87">
        <v>103</v>
      </c>
      <c r="B1706" s="79">
        <v>45651</v>
      </c>
      <c r="C1706" s="80" t="s">
        <v>313</v>
      </c>
      <c r="D1706" s="80" t="s">
        <v>333</v>
      </c>
      <c r="E1706" s="80" t="s">
        <v>321</v>
      </c>
      <c r="F1706" s="81" t="s">
        <v>334</v>
      </c>
      <c r="G1706" s="88" t="s">
        <v>321</v>
      </c>
      <c r="H1706" s="96" t="str">
        <f t="shared" si="53"/>
        <v/>
      </c>
      <c r="I1706">
        <f t="shared" si="54"/>
        <v>45651103</v>
      </c>
    </row>
    <row r="1707" spans="1:9" x14ac:dyDescent="0.25">
      <c r="A1707" s="89">
        <v>103</v>
      </c>
      <c r="B1707" s="82">
        <v>45652</v>
      </c>
      <c r="C1707" s="83" t="s">
        <v>314</v>
      </c>
      <c r="D1707" s="83" t="s">
        <v>333</v>
      </c>
      <c r="E1707" s="83" t="s">
        <v>319</v>
      </c>
      <c r="F1707" s="84" t="s">
        <v>334</v>
      </c>
      <c r="G1707" s="90" t="s">
        <v>320</v>
      </c>
      <c r="H1707" s="96">
        <f t="shared" si="53"/>
        <v>11</v>
      </c>
      <c r="I1707">
        <f t="shared" si="54"/>
        <v>45652103</v>
      </c>
    </row>
    <row r="1708" spans="1:9" x14ac:dyDescent="0.25">
      <c r="A1708" s="87">
        <v>103</v>
      </c>
      <c r="B1708" s="79">
        <v>45653</v>
      </c>
      <c r="C1708" s="80" t="s">
        <v>315</v>
      </c>
      <c r="D1708" s="80" t="s">
        <v>333</v>
      </c>
      <c r="E1708" s="80" t="s">
        <v>319</v>
      </c>
      <c r="F1708" s="81" t="s">
        <v>334</v>
      </c>
      <c r="G1708" s="88" t="s">
        <v>320</v>
      </c>
      <c r="H1708" s="96">
        <f t="shared" si="53"/>
        <v>11</v>
      </c>
      <c r="I1708">
        <f t="shared" si="54"/>
        <v>45653103</v>
      </c>
    </row>
    <row r="1709" spans="1:9" x14ac:dyDescent="0.25">
      <c r="A1709" s="89">
        <v>103</v>
      </c>
      <c r="B1709" s="82">
        <v>45654</v>
      </c>
      <c r="C1709" s="83" t="s">
        <v>316</v>
      </c>
      <c r="D1709" s="83" t="s">
        <v>333</v>
      </c>
      <c r="E1709" s="83" t="s">
        <v>319</v>
      </c>
      <c r="F1709" s="84" t="s">
        <v>334</v>
      </c>
      <c r="G1709" s="90" t="s">
        <v>320</v>
      </c>
      <c r="H1709" s="96">
        <f t="shared" si="53"/>
        <v>11</v>
      </c>
      <c r="I1709">
        <f t="shared" si="54"/>
        <v>45654103</v>
      </c>
    </row>
    <row r="1710" spans="1:9" x14ac:dyDescent="0.25">
      <c r="A1710" s="87">
        <v>103</v>
      </c>
      <c r="B1710" s="79">
        <v>45655</v>
      </c>
      <c r="C1710" s="80" t="s">
        <v>310</v>
      </c>
      <c r="D1710" s="80" t="s">
        <v>333</v>
      </c>
      <c r="E1710" s="80" t="s">
        <v>317</v>
      </c>
      <c r="F1710" s="81" t="s">
        <v>334</v>
      </c>
      <c r="G1710" s="88" t="s">
        <v>318</v>
      </c>
      <c r="H1710" s="96">
        <f t="shared" si="53"/>
        <v>6</v>
      </c>
      <c r="I1710">
        <f t="shared" si="54"/>
        <v>45655103</v>
      </c>
    </row>
    <row r="1711" spans="1:9" x14ac:dyDescent="0.25">
      <c r="A1711" s="89">
        <v>103</v>
      </c>
      <c r="B1711" s="82">
        <v>45656</v>
      </c>
      <c r="C1711" s="83" t="s">
        <v>311</v>
      </c>
      <c r="D1711" s="83" t="s">
        <v>333</v>
      </c>
      <c r="E1711" s="83" t="s">
        <v>319</v>
      </c>
      <c r="F1711" s="84" t="s">
        <v>334</v>
      </c>
      <c r="G1711" s="90" t="s">
        <v>320</v>
      </c>
      <c r="H1711" s="96">
        <f t="shared" si="53"/>
        <v>11</v>
      </c>
      <c r="I1711">
        <f t="shared" si="54"/>
        <v>45656103</v>
      </c>
    </row>
    <row r="1712" spans="1:9" x14ac:dyDescent="0.25">
      <c r="A1712" s="87">
        <v>103</v>
      </c>
      <c r="B1712" s="79">
        <v>45657</v>
      </c>
      <c r="C1712" s="80" t="s">
        <v>312</v>
      </c>
      <c r="D1712" s="80" t="s">
        <v>333</v>
      </c>
      <c r="E1712" s="80" t="s">
        <v>319</v>
      </c>
      <c r="F1712" s="81" t="s">
        <v>334</v>
      </c>
      <c r="G1712" s="88" t="s">
        <v>318</v>
      </c>
      <c r="H1712" s="96">
        <f t="shared" si="53"/>
        <v>8</v>
      </c>
      <c r="I1712">
        <f t="shared" si="54"/>
        <v>45657103</v>
      </c>
    </row>
    <row r="1713" spans="1:9" x14ac:dyDescent="0.25">
      <c r="A1713" s="89">
        <v>103</v>
      </c>
      <c r="B1713" s="82">
        <v>45658</v>
      </c>
      <c r="C1713" s="83" t="s">
        <v>313</v>
      </c>
      <c r="D1713" s="83" t="s">
        <v>333</v>
      </c>
      <c r="E1713" s="83" t="s">
        <v>319</v>
      </c>
      <c r="F1713" s="84" t="s">
        <v>334</v>
      </c>
      <c r="G1713" s="90" t="s">
        <v>318</v>
      </c>
      <c r="H1713" s="96">
        <f t="shared" si="53"/>
        <v>8</v>
      </c>
      <c r="I1713">
        <f t="shared" si="54"/>
        <v>45658103</v>
      </c>
    </row>
    <row r="1714" spans="1:9" x14ac:dyDescent="0.25">
      <c r="A1714" s="87">
        <v>103</v>
      </c>
      <c r="B1714" s="79">
        <v>45659</v>
      </c>
      <c r="C1714" s="80" t="s">
        <v>314</v>
      </c>
      <c r="D1714" s="80" t="s">
        <v>333</v>
      </c>
      <c r="E1714" s="80" t="s">
        <v>319</v>
      </c>
      <c r="F1714" s="81" t="s">
        <v>334</v>
      </c>
      <c r="G1714" s="88" t="s">
        <v>320</v>
      </c>
      <c r="H1714" s="96">
        <f t="shared" si="53"/>
        <v>11</v>
      </c>
      <c r="I1714">
        <f t="shared" si="54"/>
        <v>45659103</v>
      </c>
    </row>
    <row r="1715" spans="1:9" x14ac:dyDescent="0.25">
      <c r="A1715" s="89">
        <v>103</v>
      </c>
      <c r="B1715" s="82">
        <v>45660</v>
      </c>
      <c r="C1715" s="83" t="s">
        <v>315</v>
      </c>
      <c r="D1715" s="83" t="s">
        <v>333</v>
      </c>
      <c r="E1715" s="83" t="s">
        <v>319</v>
      </c>
      <c r="F1715" s="84" t="s">
        <v>334</v>
      </c>
      <c r="G1715" s="90" t="s">
        <v>320</v>
      </c>
      <c r="H1715" s="96">
        <f t="shared" si="53"/>
        <v>11</v>
      </c>
      <c r="I1715">
        <f t="shared" si="54"/>
        <v>45660103</v>
      </c>
    </row>
    <row r="1716" spans="1:9" x14ac:dyDescent="0.25">
      <c r="A1716" s="87">
        <v>103</v>
      </c>
      <c r="B1716" s="79">
        <v>45661</v>
      </c>
      <c r="C1716" s="80" t="s">
        <v>316</v>
      </c>
      <c r="D1716" s="80" t="s">
        <v>333</v>
      </c>
      <c r="E1716" s="80" t="s">
        <v>319</v>
      </c>
      <c r="F1716" s="81" t="s">
        <v>334</v>
      </c>
      <c r="G1716" s="88" t="s">
        <v>320</v>
      </c>
      <c r="H1716" s="96">
        <f t="shared" si="53"/>
        <v>11</v>
      </c>
      <c r="I1716">
        <f t="shared" si="54"/>
        <v>45661103</v>
      </c>
    </row>
    <row r="1717" spans="1:9" x14ac:dyDescent="0.25">
      <c r="A1717" s="89">
        <v>109</v>
      </c>
      <c r="B1717" s="82">
        <v>45613</v>
      </c>
      <c r="C1717" s="83" t="s">
        <v>310</v>
      </c>
      <c r="D1717" s="83" t="s">
        <v>333</v>
      </c>
      <c r="E1717" s="83" t="s">
        <v>317</v>
      </c>
      <c r="F1717" s="84" t="s">
        <v>334</v>
      </c>
      <c r="G1717" s="90" t="s">
        <v>318</v>
      </c>
      <c r="H1717" s="96">
        <f t="shared" si="53"/>
        <v>6</v>
      </c>
      <c r="I1717">
        <f t="shared" si="54"/>
        <v>45613109</v>
      </c>
    </row>
    <row r="1718" spans="1:9" x14ac:dyDescent="0.25">
      <c r="A1718" s="87">
        <v>109</v>
      </c>
      <c r="B1718" s="79">
        <v>45614</v>
      </c>
      <c r="C1718" s="80" t="s">
        <v>311</v>
      </c>
      <c r="D1718" s="80" t="s">
        <v>333</v>
      </c>
      <c r="E1718" s="80" t="s">
        <v>319</v>
      </c>
      <c r="F1718" s="81" t="s">
        <v>334</v>
      </c>
      <c r="G1718" s="88" t="s">
        <v>320</v>
      </c>
      <c r="H1718" s="96">
        <f t="shared" si="53"/>
        <v>11</v>
      </c>
      <c r="I1718">
        <f t="shared" si="54"/>
        <v>45614109</v>
      </c>
    </row>
    <row r="1719" spans="1:9" x14ac:dyDescent="0.25">
      <c r="A1719" s="89">
        <v>109</v>
      </c>
      <c r="B1719" s="82">
        <v>45615</v>
      </c>
      <c r="C1719" s="83" t="s">
        <v>312</v>
      </c>
      <c r="D1719" s="83" t="s">
        <v>333</v>
      </c>
      <c r="E1719" s="83" t="s">
        <v>319</v>
      </c>
      <c r="F1719" s="84" t="s">
        <v>334</v>
      </c>
      <c r="G1719" s="90" t="s">
        <v>320</v>
      </c>
      <c r="H1719" s="96">
        <f t="shared" si="53"/>
        <v>11</v>
      </c>
      <c r="I1719">
        <f t="shared" si="54"/>
        <v>45615109</v>
      </c>
    </row>
    <row r="1720" spans="1:9" x14ac:dyDescent="0.25">
      <c r="A1720" s="87">
        <v>109</v>
      </c>
      <c r="B1720" s="79">
        <v>45616</v>
      </c>
      <c r="C1720" s="80" t="s">
        <v>313</v>
      </c>
      <c r="D1720" s="80" t="s">
        <v>333</v>
      </c>
      <c r="E1720" s="80" t="s">
        <v>319</v>
      </c>
      <c r="F1720" s="81" t="s">
        <v>334</v>
      </c>
      <c r="G1720" s="88" t="s">
        <v>320</v>
      </c>
      <c r="H1720" s="96">
        <f t="shared" si="53"/>
        <v>11</v>
      </c>
      <c r="I1720">
        <f t="shared" si="54"/>
        <v>45616109</v>
      </c>
    </row>
    <row r="1721" spans="1:9" x14ac:dyDescent="0.25">
      <c r="A1721" s="89">
        <v>109</v>
      </c>
      <c r="B1721" s="82">
        <v>45617</v>
      </c>
      <c r="C1721" s="83" t="s">
        <v>314</v>
      </c>
      <c r="D1721" s="83" t="s">
        <v>333</v>
      </c>
      <c r="E1721" s="83" t="s">
        <v>319</v>
      </c>
      <c r="F1721" s="84" t="s">
        <v>334</v>
      </c>
      <c r="G1721" s="90" t="s">
        <v>320</v>
      </c>
      <c r="H1721" s="96">
        <f t="shared" si="53"/>
        <v>11</v>
      </c>
      <c r="I1721">
        <f t="shared" si="54"/>
        <v>45617109</v>
      </c>
    </row>
    <row r="1722" spans="1:9" x14ac:dyDescent="0.25">
      <c r="A1722" s="87">
        <v>109</v>
      </c>
      <c r="B1722" s="79">
        <v>45618</v>
      </c>
      <c r="C1722" s="80" t="s">
        <v>315</v>
      </c>
      <c r="D1722" s="80" t="s">
        <v>333</v>
      </c>
      <c r="E1722" s="80" t="s">
        <v>319</v>
      </c>
      <c r="F1722" s="81" t="s">
        <v>334</v>
      </c>
      <c r="G1722" s="88" t="s">
        <v>320</v>
      </c>
      <c r="H1722" s="96">
        <f t="shared" si="53"/>
        <v>11</v>
      </c>
      <c r="I1722">
        <f t="shared" si="54"/>
        <v>45618109</v>
      </c>
    </row>
    <row r="1723" spans="1:9" x14ac:dyDescent="0.25">
      <c r="A1723" s="89">
        <v>109</v>
      </c>
      <c r="B1723" s="82">
        <v>45619</v>
      </c>
      <c r="C1723" s="83" t="s">
        <v>316</v>
      </c>
      <c r="D1723" s="83" t="s">
        <v>333</v>
      </c>
      <c r="E1723" s="83" t="s">
        <v>319</v>
      </c>
      <c r="F1723" s="84" t="s">
        <v>334</v>
      </c>
      <c r="G1723" s="90" t="s">
        <v>320</v>
      </c>
      <c r="H1723" s="96">
        <f t="shared" si="53"/>
        <v>11</v>
      </c>
      <c r="I1723">
        <f t="shared" si="54"/>
        <v>45619109</v>
      </c>
    </row>
    <row r="1724" spans="1:9" x14ac:dyDescent="0.25">
      <c r="A1724" s="87">
        <v>109</v>
      </c>
      <c r="B1724" s="79">
        <v>45620</v>
      </c>
      <c r="C1724" s="80" t="s">
        <v>310</v>
      </c>
      <c r="D1724" s="80" t="s">
        <v>333</v>
      </c>
      <c r="E1724" s="80" t="s">
        <v>317</v>
      </c>
      <c r="F1724" s="81" t="s">
        <v>334</v>
      </c>
      <c r="G1724" s="88" t="s">
        <v>318</v>
      </c>
      <c r="H1724" s="96">
        <f t="shared" si="53"/>
        <v>6</v>
      </c>
      <c r="I1724">
        <f t="shared" si="54"/>
        <v>45620109</v>
      </c>
    </row>
    <row r="1725" spans="1:9" x14ac:dyDescent="0.25">
      <c r="A1725" s="89">
        <v>109</v>
      </c>
      <c r="B1725" s="82">
        <v>45621</v>
      </c>
      <c r="C1725" s="83" t="s">
        <v>311</v>
      </c>
      <c r="D1725" s="83" t="s">
        <v>333</v>
      </c>
      <c r="E1725" s="83" t="s">
        <v>319</v>
      </c>
      <c r="F1725" s="84" t="s">
        <v>334</v>
      </c>
      <c r="G1725" s="90" t="s">
        <v>320</v>
      </c>
      <c r="H1725" s="96">
        <f t="shared" si="53"/>
        <v>11</v>
      </c>
      <c r="I1725">
        <f t="shared" si="54"/>
        <v>45621109</v>
      </c>
    </row>
    <row r="1726" spans="1:9" x14ac:dyDescent="0.25">
      <c r="A1726" s="87">
        <v>109</v>
      </c>
      <c r="B1726" s="79">
        <v>45622</v>
      </c>
      <c r="C1726" s="80" t="s">
        <v>312</v>
      </c>
      <c r="D1726" s="80" t="s">
        <v>333</v>
      </c>
      <c r="E1726" s="80" t="s">
        <v>319</v>
      </c>
      <c r="F1726" s="81" t="s">
        <v>334</v>
      </c>
      <c r="G1726" s="88" t="s">
        <v>320</v>
      </c>
      <c r="H1726" s="96">
        <f t="shared" si="53"/>
        <v>11</v>
      </c>
      <c r="I1726">
        <f t="shared" si="54"/>
        <v>45622109</v>
      </c>
    </row>
    <row r="1727" spans="1:9" x14ac:dyDescent="0.25">
      <c r="A1727" s="89">
        <v>109</v>
      </c>
      <c r="B1727" s="82">
        <v>45623</v>
      </c>
      <c r="C1727" s="83" t="s">
        <v>313</v>
      </c>
      <c r="D1727" s="83" t="s">
        <v>333</v>
      </c>
      <c r="E1727" s="83" t="s">
        <v>319</v>
      </c>
      <c r="F1727" s="84" t="s">
        <v>334</v>
      </c>
      <c r="G1727" s="90" t="s">
        <v>320</v>
      </c>
      <c r="H1727" s="96">
        <f t="shared" si="53"/>
        <v>11</v>
      </c>
      <c r="I1727">
        <f t="shared" si="54"/>
        <v>45623109</v>
      </c>
    </row>
    <row r="1728" spans="1:9" x14ac:dyDescent="0.25">
      <c r="A1728" s="87">
        <v>109</v>
      </c>
      <c r="B1728" s="79">
        <v>45624</v>
      </c>
      <c r="C1728" s="80" t="s">
        <v>314</v>
      </c>
      <c r="D1728" s="80" t="s">
        <v>333</v>
      </c>
      <c r="E1728" s="80" t="s">
        <v>321</v>
      </c>
      <c r="F1728" s="81" t="s">
        <v>334</v>
      </c>
      <c r="G1728" s="88" t="s">
        <v>321</v>
      </c>
      <c r="H1728" s="96" t="str">
        <f t="shared" si="53"/>
        <v/>
      </c>
      <c r="I1728">
        <f t="shared" si="54"/>
        <v>45624109</v>
      </c>
    </row>
    <row r="1729" spans="1:9" x14ac:dyDescent="0.25">
      <c r="A1729" s="89">
        <v>109</v>
      </c>
      <c r="B1729" s="82">
        <v>45625</v>
      </c>
      <c r="C1729" s="83" t="s">
        <v>315</v>
      </c>
      <c r="D1729" s="83" t="s">
        <v>333</v>
      </c>
      <c r="E1729" s="83" t="s">
        <v>322</v>
      </c>
      <c r="F1729" s="84" t="s">
        <v>334</v>
      </c>
      <c r="G1729" s="90" t="s">
        <v>320</v>
      </c>
      <c r="H1729" s="96">
        <f t="shared" si="53"/>
        <v>13</v>
      </c>
      <c r="I1729">
        <f t="shared" si="54"/>
        <v>45625109</v>
      </c>
    </row>
    <row r="1730" spans="1:9" x14ac:dyDescent="0.25">
      <c r="A1730" s="87">
        <v>109</v>
      </c>
      <c r="B1730" s="79">
        <v>45626</v>
      </c>
      <c r="C1730" s="80" t="s">
        <v>316</v>
      </c>
      <c r="D1730" s="80" t="s">
        <v>333</v>
      </c>
      <c r="E1730" s="80" t="s">
        <v>323</v>
      </c>
      <c r="F1730" s="81" t="s">
        <v>334</v>
      </c>
      <c r="G1730" s="88" t="s">
        <v>320</v>
      </c>
      <c r="H1730" s="96">
        <f t="shared" si="53"/>
        <v>12</v>
      </c>
      <c r="I1730">
        <f t="shared" si="54"/>
        <v>45626109</v>
      </c>
    </row>
    <row r="1731" spans="1:9" x14ac:dyDescent="0.25">
      <c r="A1731" s="89">
        <v>109</v>
      </c>
      <c r="B1731" s="82">
        <v>45627</v>
      </c>
      <c r="C1731" s="83" t="s">
        <v>310</v>
      </c>
      <c r="D1731" s="83" t="s">
        <v>333</v>
      </c>
      <c r="E1731" s="83" t="s">
        <v>317</v>
      </c>
      <c r="F1731" s="84" t="s">
        <v>334</v>
      </c>
      <c r="G1731" s="90" t="s">
        <v>318</v>
      </c>
      <c r="H1731" s="96">
        <f t="shared" ref="H1731:H1794" si="55">IF(ISERROR(INT((G1731-E1731)*24)),"",(INT((G1731-E1731)*24)))</f>
        <v>6</v>
      </c>
      <c r="I1731">
        <f t="shared" ref="I1731:I1794" si="56">VALUE(CONCATENATE(B1731,A1731))</f>
        <v>45627109</v>
      </c>
    </row>
    <row r="1732" spans="1:9" x14ac:dyDescent="0.25">
      <c r="A1732" s="87">
        <v>109</v>
      </c>
      <c r="B1732" s="79">
        <v>45628</v>
      </c>
      <c r="C1732" s="80" t="s">
        <v>311</v>
      </c>
      <c r="D1732" s="80" t="s">
        <v>333</v>
      </c>
      <c r="E1732" s="80" t="s">
        <v>319</v>
      </c>
      <c r="F1732" s="81" t="s">
        <v>334</v>
      </c>
      <c r="G1732" s="88" t="s">
        <v>320</v>
      </c>
      <c r="H1732" s="96">
        <f t="shared" si="55"/>
        <v>11</v>
      </c>
      <c r="I1732">
        <f t="shared" si="56"/>
        <v>45628109</v>
      </c>
    </row>
    <row r="1733" spans="1:9" x14ac:dyDescent="0.25">
      <c r="A1733" s="89">
        <v>109</v>
      </c>
      <c r="B1733" s="82">
        <v>45629</v>
      </c>
      <c r="C1733" s="83" t="s">
        <v>312</v>
      </c>
      <c r="D1733" s="83" t="s">
        <v>333</v>
      </c>
      <c r="E1733" s="83" t="s">
        <v>319</v>
      </c>
      <c r="F1733" s="84" t="s">
        <v>334</v>
      </c>
      <c r="G1733" s="90" t="s">
        <v>320</v>
      </c>
      <c r="H1733" s="96">
        <f t="shared" si="55"/>
        <v>11</v>
      </c>
      <c r="I1733">
        <f t="shared" si="56"/>
        <v>45629109</v>
      </c>
    </row>
    <row r="1734" spans="1:9" x14ac:dyDescent="0.25">
      <c r="A1734" s="87">
        <v>109</v>
      </c>
      <c r="B1734" s="79">
        <v>45630</v>
      </c>
      <c r="C1734" s="80" t="s">
        <v>313</v>
      </c>
      <c r="D1734" s="80" t="s">
        <v>333</v>
      </c>
      <c r="E1734" s="80" t="s">
        <v>319</v>
      </c>
      <c r="F1734" s="81" t="s">
        <v>334</v>
      </c>
      <c r="G1734" s="88" t="s">
        <v>320</v>
      </c>
      <c r="H1734" s="96">
        <f t="shared" si="55"/>
        <v>11</v>
      </c>
      <c r="I1734">
        <f t="shared" si="56"/>
        <v>45630109</v>
      </c>
    </row>
    <row r="1735" spans="1:9" x14ac:dyDescent="0.25">
      <c r="A1735" s="89">
        <v>109</v>
      </c>
      <c r="B1735" s="82">
        <v>45631</v>
      </c>
      <c r="C1735" s="83" t="s">
        <v>314</v>
      </c>
      <c r="D1735" s="83" t="s">
        <v>333</v>
      </c>
      <c r="E1735" s="83" t="s">
        <v>319</v>
      </c>
      <c r="F1735" s="84" t="s">
        <v>334</v>
      </c>
      <c r="G1735" s="90" t="s">
        <v>320</v>
      </c>
      <c r="H1735" s="96">
        <f t="shared" si="55"/>
        <v>11</v>
      </c>
      <c r="I1735">
        <f t="shared" si="56"/>
        <v>45631109</v>
      </c>
    </row>
    <row r="1736" spans="1:9" x14ac:dyDescent="0.25">
      <c r="A1736" s="87">
        <v>109</v>
      </c>
      <c r="B1736" s="79">
        <v>45632</v>
      </c>
      <c r="C1736" s="80" t="s">
        <v>315</v>
      </c>
      <c r="D1736" s="80" t="s">
        <v>333</v>
      </c>
      <c r="E1736" s="80" t="s">
        <v>319</v>
      </c>
      <c r="F1736" s="81" t="s">
        <v>334</v>
      </c>
      <c r="G1736" s="88" t="s">
        <v>320</v>
      </c>
      <c r="H1736" s="96">
        <f t="shared" si="55"/>
        <v>11</v>
      </c>
      <c r="I1736">
        <f t="shared" si="56"/>
        <v>45632109</v>
      </c>
    </row>
    <row r="1737" spans="1:9" x14ac:dyDescent="0.25">
      <c r="A1737" s="89">
        <v>109</v>
      </c>
      <c r="B1737" s="82">
        <v>45633</v>
      </c>
      <c r="C1737" s="83" t="s">
        <v>316</v>
      </c>
      <c r="D1737" s="83" t="s">
        <v>333</v>
      </c>
      <c r="E1737" s="83" t="s">
        <v>319</v>
      </c>
      <c r="F1737" s="84" t="s">
        <v>334</v>
      </c>
      <c r="G1737" s="90" t="s">
        <v>320</v>
      </c>
      <c r="H1737" s="96">
        <f t="shared" si="55"/>
        <v>11</v>
      </c>
      <c r="I1737">
        <f t="shared" si="56"/>
        <v>45633109</v>
      </c>
    </row>
    <row r="1738" spans="1:9" x14ac:dyDescent="0.25">
      <c r="A1738" s="87">
        <v>109</v>
      </c>
      <c r="B1738" s="79">
        <v>45634</v>
      </c>
      <c r="C1738" s="80" t="s">
        <v>310</v>
      </c>
      <c r="D1738" s="80" t="s">
        <v>333</v>
      </c>
      <c r="E1738" s="80" t="s">
        <v>317</v>
      </c>
      <c r="F1738" s="81" t="s">
        <v>334</v>
      </c>
      <c r="G1738" s="88" t="s">
        <v>318</v>
      </c>
      <c r="H1738" s="96">
        <f t="shared" si="55"/>
        <v>6</v>
      </c>
      <c r="I1738">
        <f t="shared" si="56"/>
        <v>45634109</v>
      </c>
    </row>
    <row r="1739" spans="1:9" x14ac:dyDescent="0.25">
      <c r="A1739" s="89">
        <v>109</v>
      </c>
      <c r="B1739" s="82">
        <v>45635</v>
      </c>
      <c r="C1739" s="83" t="s">
        <v>311</v>
      </c>
      <c r="D1739" s="83" t="s">
        <v>333</v>
      </c>
      <c r="E1739" s="83" t="s">
        <v>319</v>
      </c>
      <c r="F1739" s="84" t="s">
        <v>334</v>
      </c>
      <c r="G1739" s="90" t="s">
        <v>320</v>
      </c>
      <c r="H1739" s="96">
        <f t="shared" si="55"/>
        <v>11</v>
      </c>
      <c r="I1739">
        <f t="shared" si="56"/>
        <v>45635109</v>
      </c>
    </row>
    <row r="1740" spans="1:9" x14ac:dyDescent="0.25">
      <c r="A1740" s="87">
        <v>109</v>
      </c>
      <c r="B1740" s="79">
        <v>45636</v>
      </c>
      <c r="C1740" s="80" t="s">
        <v>312</v>
      </c>
      <c r="D1740" s="80" t="s">
        <v>333</v>
      </c>
      <c r="E1740" s="80" t="s">
        <v>319</v>
      </c>
      <c r="F1740" s="81" t="s">
        <v>334</v>
      </c>
      <c r="G1740" s="88" t="s">
        <v>320</v>
      </c>
      <c r="H1740" s="96">
        <f t="shared" si="55"/>
        <v>11</v>
      </c>
      <c r="I1740">
        <f t="shared" si="56"/>
        <v>45636109</v>
      </c>
    </row>
    <row r="1741" spans="1:9" x14ac:dyDescent="0.25">
      <c r="A1741" s="89">
        <v>109</v>
      </c>
      <c r="B1741" s="82">
        <v>45637</v>
      </c>
      <c r="C1741" s="83" t="s">
        <v>313</v>
      </c>
      <c r="D1741" s="83" t="s">
        <v>333</v>
      </c>
      <c r="E1741" s="83" t="s">
        <v>319</v>
      </c>
      <c r="F1741" s="84" t="s">
        <v>334</v>
      </c>
      <c r="G1741" s="90" t="s">
        <v>320</v>
      </c>
      <c r="H1741" s="96">
        <f t="shared" si="55"/>
        <v>11</v>
      </c>
      <c r="I1741">
        <f t="shared" si="56"/>
        <v>45637109</v>
      </c>
    </row>
    <row r="1742" spans="1:9" x14ac:dyDescent="0.25">
      <c r="A1742" s="87">
        <v>109</v>
      </c>
      <c r="B1742" s="79">
        <v>45638</v>
      </c>
      <c r="C1742" s="80" t="s">
        <v>314</v>
      </c>
      <c r="D1742" s="80" t="s">
        <v>333</v>
      </c>
      <c r="E1742" s="80" t="s">
        <v>319</v>
      </c>
      <c r="F1742" s="81" t="s">
        <v>334</v>
      </c>
      <c r="G1742" s="88" t="s">
        <v>320</v>
      </c>
      <c r="H1742" s="96">
        <f t="shared" si="55"/>
        <v>11</v>
      </c>
      <c r="I1742">
        <f t="shared" si="56"/>
        <v>45638109</v>
      </c>
    </row>
    <row r="1743" spans="1:9" x14ac:dyDescent="0.25">
      <c r="A1743" s="89">
        <v>109</v>
      </c>
      <c r="B1743" s="82">
        <v>45639</v>
      </c>
      <c r="C1743" s="83" t="s">
        <v>315</v>
      </c>
      <c r="D1743" s="83" t="s">
        <v>333</v>
      </c>
      <c r="E1743" s="83" t="s">
        <v>319</v>
      </c>
      <c r="F1743" s="84" t="s">
        <v>334</v>
      </c>
      <c r="G1743" s="90" t="s">
        <v>320</v>
      </c>
      <c r="H1743" s="96">
        <f t="shared" si="55"/>
        <v>11</v>
      </c>
      <c r="I1743">
        <f t="shared" si="56"/>
        <v>45639109</v>
      </c>
    </row>
    <row r="1744" spans="1:9" x14ac:dyDescent="0.25">
      <c r="A1744" s="87">
        <v>109</v>
      </c>
      <c r="B1744" s="79">
        <v>45640</v>
      </c>
      <c r="C1744" s="80" t="s">
        <v>316</v>
      </c>
      <c r="D1744" s="80" t="s">
        <v>333</v>
      </c>
      <c r="E1744" s="80" t="s">
        <v>323</v>
      </c>
      <c r="F1744" s="81" t="s">
        <v>334</v>
      </c>
      <c r="G1744" s="88" t="s">
        <v>320</v>
      </c>
      <c r="H1744" s="96">
        <f t="shared" si="55"/>
        <v>12</v>
      </c>
      <c r="I1744">
        <f t="shared" si="56"/>
        <v>45640109</v>
      </c>
    </row>
    <row r="1745" spans="1:9" x14ac:dyDescent="0.25">
      <c r="A1745" s="89">
        <v>109</v>
      </c>
      <c r="B1745" s="82">
        <v>45641</v>
      </c>
      <c r="C1745" s="83" t="s">
        <v>310</v>
      </c>
      <c r="D1745" s="83" t="s">
        <v>333</v>
      </c>
      <c r="E1745" s="83" t="s">
        <v>324</v>
      </c>
      <c r="F1745" s="84" t="s">
        <v>334</v>
      </c>
      <c r="G1745" s="90" t="s">
        <v>327</v>
      </c>
      <c r="H1745" s="96">
        <f t="shared" si="55"/>
        <v>8</v>
      </c>
      <c r="I1745">
        <f t="shared" si="56"/>
        <v>45641109</v>
      </c>
    </row>
    <row r="1746" spans="1:9" x14ac:dyDescent="0.25">
      <c r="A1746" s="87">
        <v>109</v>
      </c>
      <c r="B1746" s="79">
        <v>45642</v>
      </c>
      <c r="C1746" s="80" t="s">
        <v>311</v>
      </c>
      <c r="D1746" s="80" t="s">
        <v>333</v>
      </c>
      <c r="E1746" s="80" t="s">
        <v>319</v>
      </c>
      <c r="F1746" s="81" t="s">
        <v>334</v>
      </c>
      <c r="G1746" s="88" t="s">
        <v>320</v>
      </c>
      <c r="H1746" s="96">
        <f t="shared" si="55"/>
        <v>11</v>
      </c>
      <c r="I1746">
        <f t="shared" si="56"/>
        <v>45642109</v>
      </c>
    </row>
    <row r="1747" spans="1:9" x14ac:dyDescent="0.25">
      <c r="A1747" s="89">
        <v>109</v>
      </c>
      <c r="B1747" s="82">
        <v>45643</v>
      </c>
      <c r="C1747" s="83" t="s">
        <v>312</v>
      </c>
      <c r="D1747" s="83" t="s">
        <v>333</v>
      </c>
      <c r="E1747" s="83" t="s">
        <v>319</v>
      </c>
      <c r="F1747" s="84" t="s">
        <v>334</v>
      </c>
      <c r="G1747" s="90" t="s">
        <v>320</v>
      </c>
      <c r="H1747" s="96">
        <f t="shared" si="55"/>
        <v>11</v>
      </c>
      <c r="I1747">
        <f t="shared" si="56"/>
        <v>45643109</v>
      </c>
    </row>
    <row r="1748" spans="1:9" x14ac:dyDescent="0.25">
      <c r="A1748" s="87">
        <v>109</v>
      </c>
      <c r="B1748" s="79">
        <v>45644</v>
      </c>
      <c r="C1748" s="80" t="s">
        <v>313</v>
      </c>
      <c r="D1748" s="80" t="s">
        <v>333</v>
      </c>
      <c r="E1748" s="80" t="s">
        <v>319</v>
      </c>
      <c r="F1748" s="81" t="s">
        <v>334</v>
      </c>
      <c r="G1748" s="88" t="s">
        <v>320</v>
      </c>
      <c r="H1748" s="96">
        <f t="shared" si="55"/>
        <v>11</v>
      </c>
      <c r="I1748">
        <f t="shared" si="56"/>
        <v>45644109</v>
      </c>
    </row>
    <row r="1749" spans="1:9" x14ac:dyDescent="0.25">
      <c r="A1749" s="89">
        <v>109</v>
      </c>
      <c r="B1749" s="82">
        <v>45645</v>
      </c>
      <c r="C1749" s="83" t="s">
        <v>314</v>
      </c>
      <c r="D1749" s="83" t="s">
        <v>333</v>
      </c>
      <c r="E1749" s="83" t="s">
        <v>319</v>
      </c>
      <c r="F1749" s="84" t="s">
        <v>334</v>
      </c>
      <c r="G1749" s="90" t="s">
        <v>320</v>
      </c>
      <c r="H1749" s="96">
        <f t="shared" si="55"/>
        <v>11</v>
      </c>
      <c r="I1749">
        <f t="shared" si="56"/>
        <v>45645109</v>
      </c>
    </row>
    <row r="1750" spans="1:9" x14ac:dyDescent="0.25">
      <c r="A1750" s="87">
        <v>109</v>
      </c>
      <c r="B1750" s="79">
        <v>45646</v>
      </c>
      <c r="C1750" s="80" t="s">
        <v>315</v>
      </c>
      <c r="D1750" s="80" t="s">
        <v>333</v>
      </c>
      <c r="E1750" s="80" t="s">
        <v>319</v>
      </c>
      <c r="F1750" s="81" t="s">
        <v>334</v>
      </c>
      <c r="G1750" s="88" t="s">
        <v>320</v>
      </c>
      <c r="H1750" s="96">
        <f t="shared" si="55"/>
        <v>11</v>
      </c>
      <c r="I1750">
        <f t="shared" si="56"/>
        <v>45646109</v>
      </c>
    </row>
    <row r="1751" spans="1:9" x14ac:dyDescent="0.25">
      <c r="A1751" s="89">
        <v>109</v>
      </c>
      <c r="B1751" s="82">
        <v>45647</v>
      </c>
      <c r="C1751" s="83" t="s">
        <v>316</v>
      </c>
      <c r="D1751" s="83" t="s">
        <v>333</v>
      </c>
      <c r="E1751" s="83" t="s">
        <v>323</v>
      </c>
      <c r="F1751" s="84" t="s">
        <v>334</v>
      </c>
      <c r="G1751" s="90" t="s">
        <v>330</v>
      </c>
      <c r="H1751" s="96">
        <f t="shared" si="55"/>
        <v>13</v>
      </c>
      <c r="I1751">
        <f t="shared" si="56"/>
        <v>45647109</v>
      </c>
    </row>
    <row r="1752" spans="1:9" x14ac:dyDescent="0.25">
      <c r="A1752" s="87">
        <v>109</v>
      </c>
      <c r="B1752" s="79">
        <v>45648</v>
      </c>
      <c r="C1752" s="80" t="s">
        <v>310</v>
      </c>
      <c r="D1752" s="80" t="s">
        <v>333</v>
      </c>
      <c r="E1752" s="80" t="s">
        <v>319</v>
      </c>
      <c r="F1752" s="81" t="s">
        <v>334</v>
      </c>
      <c r="G1752" s="88" t="s">
        <v>325</v>
      </c>
      <c r="H1752" s="96">
        <f t="shared" si="55"/>
        <v>10</v>
      </c>
      <c r="I1752">
        <f t="shared" si="56"/>
        <v>45648109</v>
      </c>
    </row>
    <row r="1753" spans="1:9" x14ac:dyDescent="0.25">
      <c r="A1753" s="89">
        <v>109</v>
      </c>
      <c r="B1753" s="82">
        <v>45649</v>
      </c>
      <c r="C1753" s="83" t="s">
        <v>311</v>
      </c>
      <c r="D1753" s="83" t="s">
        <v>333</v>
      </c>
      <c r="E1753" s="83" t="s">
        <v>323</v>
      </c>
      <c r="F1753" s="84" t="s">
        <v>334</v>
      </c>
      <c r="G1753" s="90" t="s">
        <v>330</v>
      </c>
      <c r="H1753" s="96">
        <f t="shared" si="55"/>
        <v>13</v>
      </c>
      <c r="I1753">
        <f t="shared" si="56"/>
        <v>45649109</v>
      </c>
    </row>
    <row r="1754" spans="1:9" x14ac:dyDescent="0.25">
      <c r="A1754" s="87">
        <v>109</v>
      </c>
      <c r="B1754" s="79">
        <v>45650</v>
      </c>
      <c r="C1754" s="80" t="s">
        <v>312</v>
      </c>
      <c r="D1754" s="80" t="s">
        <v>333</v>
      </c>
      <c r="E1754" s="80" t="s">
        <v>323</v>
      </c>
      <c r="F1754" s="81" t="s">
        <v>334</v>
      </c>
      <c r="G1754" s="88" t="s">
        <v>318</v>
      </c>
      <c r="H1754" s="96">
        <f t="shared" si="55"/>
        <v>9</v>
      </c>
      <c r="I1754">
        <f t="shared" si="56"/>
        <v>45650109</v>
      </c>
    </row>
    <row r="1755" spans="1:9" x14ac:dyDescent="0.25">
      <c r="A1755" s="89">
        <v>109</v>
      </c>
      <c r="B1755" s="82">
        <v>45651</v>
      </c>
      <c r="C1755" s="83" t="s">
        <v>313</v>
      </c>
      <c r="D1755" s="83" t="s">
        <v>333</v>
      </c>
      <c r="E1755" s="83" t="s">
        <v>321</v>
      </c>
      <c r="F1755" s="84" t="s">
        <v>334</v>
      </c>
      <c r="G1755" s="90" t="s">
        <v>321</v>
      </c>
      <c r="H1755" s="96" t="str">
        <f t="shared" si="55"/>
        <v/>
      </c>
      <c r="I1755">
        <f t="shared" si="56"/>
        <v>45651109</v>
      </c>
    </row>
    <row r="1756" spans="1:9" x14ac:dyDescent="0.25">
      <c r="A1756" s="87">
        <v>109</v>
      </c>
      <c r="B1756" s="79">
        <v>45652</v>
      </c>
      <c r="C1756" s="80" t="s">
        <v>314</v>
      </c>
      <c r="D1756" s="80" t="s">
        <v>333</v>
      </c>
      <c r="E1756" s="80" t="s">
        <v>323</v>
      </c>
      <c r="F1756" s="81" t="s">
        <v>334</v>
      </c>
      <c r="G1756" s="88" t="s">
        <v>320</v>
      </c>
      <c r="H1756" s="96">
        <f t="shared" si="55"/>
        <v>12</v>
      </c>
      <c r="I1756">
        <f t="shared" si="56"/>
        <v>45652109</v>
      </c>
    </row>
    <row r="1757" spans="1:9" x14ac:dyDescent="0.25">
      <c r="A1757" s="89">
        <v>109</v>
      </c>
      <c r="B1757" s="82">
        <v>45653</v>
      </c>
      <c r="C1757" s="83" t="s">
        <v>315</v>
      </c>
      <c r="D1757" s="83" t="s">
        <v>333</v>
      </c>
      <c r="E1757" s="83" t="s">
        <v>319</v>
      </c>
      <c r="F1757" s="84" t="s">
        <v>334</v>
      </c>
      <c r="G1757" s="90" t="s">
        <v>320</v>
      </c>
      <c r="H1757" s="96">
        <f t="shared" si="55"/>
        <v>11</v>
      </c>
      <c r="I1757">
        <f t="shared" si="56"/>
        <v>45653109</v>
      </c>
    </row>
    <row r="1758" spans="1:9" x14ac:dyDescent="0.25">
      <c r="A1758" s="87">
        <v>109</v>
      </c>
      <c r="B1758" s="79">
        <v>45654</v>
      </c>
      <c r="C1758" s="80" t="s">
        <v>316</v>
      </c>
      <c r="D1758" s="80" t="s">
        <v>333</v>
      </c>
      <c r="E1758" s="80" t="s">
        <v>319</v>
      </c>
      <c r="F1758" s="81" t="s">
        <v>334</v>
      </c>
      <c r="G1758" s="88" t="s">
        <v>320</v>
      </c>
      <c r="H1758" s="96">
        <f t="shared" si="55"/>
        <v>11</v>
      </c>
      <c r="I1758">
        <f t="shared" si="56"/>
        <v>45654109</v>
      </c>
    </row>
    <row r="1759" spans="1:9" x14ac:dyDescent="0.25">
      <c r="A1759" s="89">
        <v>109</v>
      </c>
      <c r="B1759" s="82">
        <v>45655</v>
      </c>
      <c r="C1759" s="83" t="s">
        <v>310</v>
      </c>
      <c r="D1759" s="83" t="s">
        <v>333</v>
      </c>
      <c r="E1759" s="83" t="s">
        <v>317</v>
      </c>
      <c r="F1759" s="84" t="s">
        <v>334</v>
      </c>
      <c r="G1759" s="90" t="s">
        <v>318</v>
      </c>
      <c r="H1759" s="96">
        <f t="shared" si="55"/>
        <v>6</v>
      </c>
      <c r="I1759">
        <f t="shared" si="56"/>
        <v>45655109</v>
      </c>
    </row>
    <row r="1760" spans="1:9" x14ac:dyDescent="0.25">
      <c r="A1760" s="87">
        <v>109</v>
      </c>
      <c r="B1760" s="79">
        <v>45656</v>
      </c>
      <c r="C1760" s="80" t="s">
        <v>311</v>
      </c>
      <c r="D1760" s="80" t="s">
        <v>333</v>
      </c>
      <c r="E1760" s="80" t="s">
        <v>319</v>
      </c>
      <c r="F1760" s="81" t="s">
        <v>334</v>
      </c>
      <c r="G1760" s="88" t="s">
        <v>320</v>
      </c>
      <c r="H1760" s="96">
        <f t="shared" si="55"/>
        <v>11</v>
      </c>
      <c r="I1760">
        <f t="shared" si="56"/>
        <v>45656109</v>
      </c>
    </row>
    <row r="1761" spans="1:9" x14ac:dyDescent="0.25">
      <c r="A1761" s="89">
        <v>109</v>
      </c>
      <c r="B1761" s="82">
        <v>45657</v>
      </c>
      <c r="C1761" s="83" t="s">
        <v>312</v>
      </c>
      <c r="D1761" s="83" t="s">
        <v>333</v>
      </c>
      <c r="E1761" s="83" t="s">
        <v>323</v>
      </c>
      <c r="F1761" s="84" t="s">
        <v>334</v>
      </c>
      <c r="G1761" s="90" t="s">
        <v>318</v>
      </c>
      <c r="H1761" s="96">
        <f t="shared" si="55"/>
        <v>9</v>
      </c>
      <c r="I1761">
        <f t="shared" si="56"/>
        <v>45657109</v>
      </c>
    </row>
    <row r="1762" spans="1:9" x14ac:dyDescent="0.25">
      <c r="A1762" s="87">
        <v>109</v>
      </c>
      <c r="B1762" s="79">
        <v>45658</v>
      </c>
      <c r="C1762" s="80" t="s">
        <v>313</v>
      </c>
      <c r="D1762" s="80" t="s">
        <v>333</v>
      </c>
      <c r="E1762" s="80" t="s">
        <v>319</v>
      </c>
      <c r="F1762" s="81" t="s">
        <v>334</v>
      </c>
      <c r="G1762" s="88" t="s">
        <v>320</v>
      </c>
      <c r="H1762" s="96">
        <f t="shared" si="55"/>
        <v>11</v>
      </c>
      <c r="I1762">
        <f t="shared" si="56"/>
        <v>45658109</v>
      </c>
    </row>
    <row r="1763" spans="1:9" x14ac:dyDescent="0.25">
      <c r="A1763" s="89">
        <v>109</v>
      </c>
      <c r="B1763" s="82">
        <v>45659</v>
      </c>
      <c r="C1763" s="83" t="s">
        <v>314</v>
      </c>
      <c r="D1763" s="83" t="s">
        <v>333</v>
      </c>
      <c r="E1763" s="83" t="s">
        <v>319</v>
      </c>
      <c r="F1763" s="84" t="s">
        <v>334</v>
      </c>
      <c r="G1763" s="90" t="s">
        <v>320</v>
      </c>
      <c r="H1763" s="96">
        <f t="shared" si="55"/>
        <v>11</v>
      </c>
      <c r="I1763">
        <f t="shared" si="56"/>
        <v>45659109</v>
      </c>
    </row>
    <row r="1764" spans="1:9" x14ac:dyDescent="0.25">
      <c r="A1764" s="87">
        <v>109</v>
      </c>
      <c r="B1764" s="79">
        <v>45660</v>
      </c>
      <c r="C1764" s="80" t="s">
        <v>315</v>
      </c>
      <c r="D1764" s="80" t="s">
        <v>333</v>
      </c>
      <c r="E1764" s="80" t="s">
        <v>319</v>
      </c>
      <c r="F1764" s="81" t="s">
        <v>334</v>
      </c>
      <c r="G1764" s="88" t="s">
        <v>320</v>
      </c>
      <c r="H1764" s="96">
        <f t="shared" si="55"/>
        <v>11</v>
      </c>
      <c r="I1764">
        <f t="shared" si="56"/>
        <v>45660109</v>
      </c>
    </row>
    <row r="1765" spans="1:9" x14ac:dyDescent="0.25">
      <c r="A1765" s="89">
        <v>109</v>
      </c>
      <c r="B1765" s="82">
        <v>45661</v>
      </c>
      <c r="C1765" s="83" t="s">
        <v>316</v>
      </c>
      <c r="D1765" s="83" t="s">
        <v>333</v>
      </c>
      <c r="E1765" s="83" t="s">
        <v>319</v>
      </c>
      <c r="F1765" s="84" t="s">
        <v>334</v>
      </c>
      <c r="G1765" s="90" t="s">
        <v>320</v>
      </c>
      <c r="H1765" s="96">
        <f t="shared" si="55"/>
        <v>11</v>
      </c>
      <c r="I1765">
        <f t="shared" si="56"/>
        <v>45661109</v>
      </c>
    </row>
    <row r="1766" spans="1:9" x14ac:dyDescent="0.25">
      <c r="A1766" s="87">
        <v>115</v>
      </c>
      <c r="B1766" s="79">
        <v>45613</v>
      </c>
      <c r="C1766" s="80" t="s">
        <v>310</v>
      </c>
      <c r="D1766" s="80" t="s">
        <v>333</v>
      </c>
      <c r="E1766" s="80" t="s">
        <v>317</v>
      </c>
      <c r="F1766" s="81" t="s">
        <v>334</v>
      </c>
      <c r="G1766" s="88" t="s">
        <v>318</v>
      </c>
      <c r="H1766" s="96">
        <f t="shared" si="55"/>
        <v>6</v>
      </c>
      <c r="I1766">
        <f t="shared" si="56"/>
        <v>45613115</v>
      </c>
    </row>
    <row r="1767" spans="1:9" x14ac:dyDescent="0.25">
      <c r="A1767" s="89">
        <v>115</v>
      </c>
      <c r="B1767" s="82">
        <v>45614</v>
      </c>
      <c r="C1767" s="83" t="s">
        <v>311</v>
      </c>
      <c r="D1767" s="83" t="s">
        <v>333</v>
      </c>
      <c r="E1767" s="83" t="s">
        <v>319</v>
      </c>
      <c r="F1767" s="84" t="s">
        <v>334</v>
      </c>
      <c r="G1767" s="90" t="s">
        <v>320</v>
      </c>
      <c r="H1767" s="96">
        <f t="shared" si="55"/>
        <v>11</v>
      </c>
      <c r="I1767">
        <f t="shared" si="56"/>
        <v>45614115</v>
      </c>
    </row>
    <row r="1768" spans="1:9" x14ac:dyDescent="0.25">
      <c r="A1768" s="87">
        <v>115</v>
      </c>
      <c r="B1768" s="79">
        <v>45615</v>
      </c>
      <c r="C1768" s="80" t="s">
        <v>312</v>
      </c>
      <c r="D1768" s="80" t="s">
        <v>333</v>
      </c>
      <c r="E1768" s="80" t="s">
        <v>319</v>
      </c>
      <c r="F1768" s="81" t="s">
        <v>334</v>
      </c>
      <c r="G1768" s="88" t="s">
        <v>320</v>
      </c>
      <c r="H1768" s="96">
        <f t="shared" si="55"/>
        <v>11</v>
      </c>
      <c r="I1768">
        <f t="shared" si="56"/>
        <v>45615115</v>
      </c>
    </row>
    <row r="1769" spans="1:9" x14ac:dyDescent="0.25">
      <c r="A1769" s="89">
        <v>115</v>
      </c>
      <c r="B1769" s="82">
        <v>45616</v>
      </c>
      <c r="C1769" s="83" t="s">
        <v>313</v>
      </c>
      <c r="D1769" s="83" t="s">
        <v>333</v>
      </c>
      <c r="E1769" s="83" t="s">
        <v>319</v>
      </c>
      <c r="F1769" s="84" t="s">
        <v>334</v>
      </c>
      <c r="G1769" s="90" t="s">
        <v>320</v>
      </c>
      <c r="H1769" s="96">
        <f t="shared" si="55"/>
        <v>11</v>
      </c>
      <c r="I1769">
        <f t="shared" si="56"/>
        <v>45616115</v>
      </c>
    </row>
    <row r="1770" spans="1:9" x14ac:dyDescent="0.25">
      <c r="A1770" s="87">
        <v>115</v>
      </c>
      <c r="B1770" s="79">
        <v>45617</v>
      </c>
      <c r="C1770" s="80" t="s">
        <v>314</v>
      </c>
      <c r="D1770" s="80" t="s">
        <v>333</v>
      </c>
      <c r="E1770" s="80" t="s">
        <v>319</v>
      </c>
      <c r="F1770" s="81" t="s">
        <v>334</v>
      </c>
      <c r="G1770" s="88" t="s">
        <v>320</v>
      </c>
      <c r="H1770" s="96">
        <f t="shared" si="55"/>
        <v>11</v>
      </c>
      <c r="I1770">
        <f t="shared" si="56"/>
        <v>45617115</v>
      </c>
    </row>
    <row r="1771" spans="1:9" x14ac:dyDescent="0.25">
      <c r="A1771" s="89">
        <v>115</v>
      </c>
      <c r="B1771" s="82">
        <v>45618</v>
      </c>
      <c r="C1771" s="83" t="s">
        <v>315</v>
      </c>
      <c r="D1771" s="83" t="s">
        <v>333</v>
      </c>
      <c r="E1771" s="83" t="s">
        <v>319</v>
      </c>
      <c r="F1771" s="84" t="s">
        <v>334</v>
      </c>
      <c r="G1771" s="90" t="s">
        <v>320</v>
      </c>
      <c r="H1771" s="96">
        <f t="shared" si="55"/>
        <v>11</v>
      </c>
      <c r="I1771">
        <f t="shared" si="56"/>
        <v>45618115</v>
      </c>
    </row>
    <row r="1772" spans="1:9" x14ac:dyDescent="0.25">
      <c r="A1772" s="87">
        <v>115</v>
      </c>
      <c r="B1772" s="79">
        <v>45619</v>
      </c>
      <c r="C1772" s="80" t="s">
        <v>316</v>
      </c>
      <c r="D1772" s="80" t="s">
        <v>333</v>
      </c>
      <c r="E1772" s="80" t="s">
        <v>319</v>
      </c>
      <c r="F1772" s="81" t="s">
        <v>334</v>
      </c>
      <c r="G1772" s="88" t="s">
        <v>320</v>
      </c>
      <c r="H1772" s="96">
        <f t="shared" si="55"/>
        <v>11</v>
      </c>
      <c r="I1772">
        <f t="shared" si="56"/>
        <v>45619115</v>
      </c>
    </row>
    <row r="1773" spans="1:9" x14ac:dyDescent="0.25">
      <c r="A1773" s="89">
        <v>115</v>
      </c>
      <c r="B1773" s="82">
        <v>45620</v>
      </c>
      <c r="C1773" s="83" t="s">
        <v>310</v>
      </c>
      <c r="D1773" s="83" t="s">
        <v>333</v>
      </c>
      <c r="E1773" s="83" t="s">
        <v>317</v>
      </c>
      <c r="F1773" s="84" t="s">
        <v>334</v>
      </c>
      <c r="G1773" s="90" t="s">
        <v>318</v>
      </c>
      <c r="H1773" s="96">
        <f t="shared" si="55"/>
        <v>6</v>
      </c>
      <c r="I1773">
        <f t="shared" si="56"/>
        <v>45620115</v>
      </c>
    </row>
    <row r="1774" spans="1:9" x14ac:dyDescent="0.25">
      <c r="A1774" s="87">
        <v>115</v>
      </c>
      <c r="B1774" s="79">
        <v>45621</v>
      </c>
      <c r="C1774" s="80" t="s">
        <v>311</v>
      </c>
      <c r="D1774" s="80" t="s">
        <v>333</v>
      </c>
      <c r="E1774" s="80" t="s">
        <v>319</v>
      </c>
      <c r="F1774" s="81" t="s">
        <v>334</v>
      </c>
      <c r="G1774" s="88" t="s">
        <v>320</v>
      </c>
      <c r="H1774" s="96">
        <f t="shared" si="55"/>
        <v>11</v>
      </c>
      <c r="I1774">
        <f t="shared" si="56"/>
        <v>45621115</v>
      </c>
    </row>
    <row r="1775" spans="1:9" x14ac:dyDescent="0.25">
      <c r="A1775" s="89">
        <v>115</v>
      </c>
      <c r="B1775" s="82">
        <v>45622</v>
      </c>
      <c r="C1775" s="83" t="s">
        <v>312</v>
      </c>
      <c r="D1775" s="83" t="s">
        <v>333</v>
      </c>
      <c r="E1775" s="83" t="s">
        <v>319</v>
      </c>
      <c r="F1775" s="84" t="s">
        <v>334</v>
      </c>
      <c r="G1775" s="90" t="s">
        <v>320</v>
      </c>
      <c r="H1775" s="96">
        <f t="shared" si="55"/>
        <v>11</v>
      </c>
      <c r="I1775">
        <f t="shared" si="56"/>
        <v>45622115</v>
      </c>
    </row>
    <row r="1776" spans="1:9" x14ac:dyDescent="0.25">
      <c r="A1776" s="87">
        <v>115</v>
      </c>
      <c r="B1776" s="79">
        <v>45623</v>
      </c>
      <c r="C1776" s="80" t="s">
        <v>313</v>
      </c>
      <c r="D1776" s="80" t="s">
        <v>333</v>
      </c>
      <c r="E1776" s="80" t="s">
        <v>319</v>
      </c>
      <c r="F1776" s="81" t="s">
        <v>334</v>
      </c>
      <c r="G1776" s="88" t="s">
        <v>320</v>
      </c>
      <c r="H1776" s="96">
        <f t="shared" si="55"/>
        <v>11</v>
      </c>
      <c r="I1776">
        <f t="shared" si="56"/>
        <v>45623115</v>
      </c>
    </row>
    <row r="1777" spans="1:9" x14ac:dyDescent="0.25">
      <c r="A1777" s="89">
        <v>115</v>
      </c>
      <c r="B1777" s="82">
        <v>45624</v>
      </c>
      <c r="C1777" s="83" t="s">
        <v>314</v>
      </c>
      <c r="D1777" s="83" t="s">
        <v>333</v>
      </c>
      <c r="E1777" s="83" t="s">
        <v>321</v>
      </c>
      <c r="F1777" s="84" t="s">
        <v>334</v>
      </c>
      <c r="G1777" s="90" t="s">
        <v>321</v>
      </c>
      <c r="H1777" s="96" t="str">
        <f t="shared" si="55"/>
        <v/>
      </c>
      <c r="I1777">
        <f t="shared" si="56"/>
        <v>45624115</v>
      </c>
    </row>
    <row r="1778" spans="1:9" x14ac:dyDescent="0.25">
      <c r="A1778" s="87">
        <v>115</v>
      </c>
      <c r="B1778" s="79">
        <v>45625</v>
      </c>
      <c r="C1778" s="80" t="s">
        <v>315</v>
      </c>
      <c r="D1778" s="80" t="s">
        <v>333</v>
      </c>
      <c r="E1778" s="80" t="s">
        <v>326</v>
      </c>
      <c r="F1778" s="81" t="s">
        <v>334</v>
      </c>
      <c r="G1778" s="88" t="s">
        <v>320</v>
      </c>
      <c r="H1778" s="96">
        <f t="shared" si="55"/>
        <v>14</v>
      </c>
      <c r="I1778">
        <f t="shared" si="56"/>
        <v>45625115</v>
      </c>
    </row>
    <row r="1779" spans="1:9" x14ac:dyDescent="0.25">
      <c r="A1779" s="89">
        <v>115</v>
      </c>
      <c r="B1779" s="82">
        <v>45626</v>
      </c>
      <c r="C1779" s="83" t="s">
        <v>316</v>
      </c>
      <c r="D1779" s="83" t="s">
        <v>333</v>
      </c>
      <c r="E1779" s="83" t="s">
        <v>319</v>
      </c>
      <c r="F1779" s="84" t="s">
        <v>334</v>
      </c>
      <c r="G1779" s="90" t="s">
        <v>320</v>
      </c>
      <c r="H1779" s="96">
        <f t="shared" si="55"/>
        <v>11</v>
      </c>
      <c r="I1779">
        <f t="shared" si="56"/>
        <v>45626115</v>
      </c>
    </row>
    <row r="1780" spans="1:9" x14ac:dyDescent="0.25">
      <c r="A1780" s="87">
        <v>115</v>
      </c>
      <c r="B1780" s="79">
        <v>45627</v>
      </c>
      <c r="C1780" s="80" t="s">
        <v>310</v>
      </c>
      <c r="D1780" s="80" t="s">
        <v>333</v>
      </c>
      <c r="E1780" s="80" t="s">
        <v>317</v>
      </c>
      <c r="F1780" s="81" t="s">
        <v>334</v>
      </c>
      <c r="G1780" s="88" t="s">
        <v>318</v>
      </c>
      <c r="H1780" s="96">
        <f t="shared" si="55"/>
        <v>6</v>
      </c>
      <c r="I1780">
        <f t="shared" si="56"/>
        <v>45627115</v>
      </c>
    </row>
    <row r="1781" spans="1:9" x14ac:dyDescent="0.25">
      <c r="A1781" s="89">
        <v>115</v>
      </c>
      <c r="B1781" s="82">
        <v>45628</v>
      </c>
      <c r="C1781" s="83" t="s">
        <v>311</v>
      </c>
      <c r="D1781" s="83" t="s">
        <v>333</v>
      </c>
      <c r="E1781" s="83" t="s">
        <v>319</v>
      </c>
      <c r="F1781" s="84" t="s">
        <v>334</v>
      </c>
      <c r="G1781" s="90" t="s">
        <v>320</v>
      </c>
      <c r="H1781" s="96">
        <f t="shared" si="55"/>
        <v>11</v>
      </c>
      <c r="I1781">
        <f t="shared" si="56"/>
        <v>45628115</v>
      </c>
    </row>
    <row r="1782" spans="1:9" x14ac:dyDescent="0.25">
      <c r="A1782" s="87">
        <v>115</v>
      </c>
      <c r="B1782" s="79">
        <v>45629</v>
      </c>
      <c r="C1782" s="80" t="s">
        <v>312</v>
      </c>
      <c r="D1782" s="80" t="s">
        <v>333</v>
      </c>
      <c r="E1782" s="80" t="s">
        <v>319</v>
      </c>
      <c r="F1782" s="81" t="s">
        <v>334</v>
      </c>
      <c r="G1782" s="88" t="s">
        <v>320</v>
      </c>
      <c r="H1782" s="96">
        <f t="shared" si="55"/>
        <v>11</v>
      </c>
      <c r="I1782">
        <f t="shared" si="56"/>
        <v>45629115</v>
      </c>
    </row>
    <row r="1783" spans="1:9" x14ac:dyDescent="0.25">
      <c r="A1783" s="89">
        <v>115</v>
      </c>
      <c r="B1783" s="82">
        <v>45630</v>
      </c>
      <c r="C1783" s="83" t="s">
        <v>313</v>
      </c>
      <c r="D1783" s="83" t="s">
        <v>333</v>
      </c>
      <c r="E1783" s="83" t="s">
        <v>319</v>
      </c>
      <c r="F1783" s="84" t="s">
        <v>334</v>
      </c>
      <c r="G1783" s="90" t="s">
        <v>320</v>
      </c>
      <c r="H1783" s="96">
        <f t="shared" si="55"/>
        <v>11</v>
      </c>
      <c r="I1783">
        <f t="shared" si="56"/>
        <v>45630115</v>
      </c>
    </row>
    <row r="1784" spans="1:9" x14ac:dyDescent="0.25">
      <c r="A1784" s="87">
        <v>115</v>
      </c>
      <c r="B1784" s="79">
        <v>45631</v>
      </c>
      <c r="C1784" s="80" t="s">
        <v>314</v>
      </c>
      <c r="D1784" s="80" t="s">
        <v>333</v>
      </c>
      <c r="E1784" s="80" t="s">
        <v>319</v>
      </c>
      <c r="F1784" s="81" t="s">
        <v>334</v>
      </c>
      <c r="G1784" s="88" t="s">
        <v>320</v>
      </c>
      <c r="H1784" s="96">
        <f t="shared" si="55"/>
        <v>11</v>
      </c>
      <c r="I1784">
        <f t="shared" si="56"/>
        <v>45631115</v>
      </c>
    </row>
    <row r="1785" spans="1:9" x14ac:dyDescent="0.25">
      <c r="A1785" s="89">
        <v>115</v>
      </c>
      <c r="B1785" s="82">
        <v>45632</v>
      </c>
      <c r="C1785" s="83" t="s">
        <v>315</v>
      </c>
      <c r="D1785" s="83" t="s">
        <v>333</v>
      </c>
      <c r="E1785" s="83" t="s">
        <v>319</v>
      </c>
      <c r="F1785" s="84" t="s">
        <v>334</v>
      </c>
      <c r="G1785" s="90" t="s">
        <v>320</v>
      </c>
      <c r="H1785" s="96">
        <f t="shared" si="55"/>
        <v>11</v>
      </c>
      <c r="I1785">
        <f t="shared" si="56"/>
        <v>45632115</v>
      </c>
    </row>
    <row r="1786" spans="1:9" x14ac:dyDescent="0.25">
      <c r="A1786" s="87">
        <v>115</v>
      </c>
      <c r="B1786" s="79">
        <v>45633</v>
      </c>
      <c r="C1786" s="80" t="s">
        <v>316</v>
      </c>
      <c r="D1786" s="80" t="s">
        <v>333</v>
      </c>
      <c r="E1786" s="80" t="s">
        <v>319</v>
      </c>
      <c r="F1786" s="81" t="s">
        <v>334</v>
      </c>
      <c r="G1786" s="88" t="s">
        <v>320</v>
      </c>
      <c r="H1786" s="96">
        <f t="shared" si="55"/>
        <v>11</v>
      </c>
      <c r="I1786">
        <f t="shared" si="56"/>
        <v>45633115</v>
      </c>
    </row>
    <row r="1787" spans="1:9" x14ac:dyDescent="0.25">
      <c r="A1787" s="89">
        <v>115</v>
      </c>
      <c r="B1787" s="82">
        <v>45634</v>
      </c>
      <c r="C1787" s="83" t="s">
        <v>310</v>
      </c>
      <c r="D1787" s="83" t="s">
        <v>333</v>
      </c>
      <c r="E1787" s="83" t="s">
        <v>317</v>
      </c>
      <c r="F1787" s="84" t="s">
        <v>334</v>
      </c>
      <c r="G1787" s="90" t="s">
        <v>318</v>
      </c>
      <c r="H1787" s="96">
        <f t="shared" si="55"/>
        <v>6</v>
      </c>
      <c r="I1787">
        <f t="shared" si="56"/>
        <v>45634115</v>
      </c>
    </row>
    <row r="1788" spans="1:9" x14ac:dyDescent="0.25">
      <c r="A1788" s="87">
        <v>115</v>
      </c>
      <c r="B1788" s="79">
        <v>45635</v>
      </c>
      <c r="C1788" s="80" t="s">
        <v>311</v>
      </c>
      <c r="D1788" s="80" t="s">
        <v>333</v>
      </c>
      <c r="E1788" s="80" t="s">
        <v>319</v>
      </c>
      <c r="F1788" s="81" t="s">
        <v>334</v>
      </c>
      <c r="G1788" s="88" t="s">
        <v>320</v>
      </c>
      <c r="H1788" s="96">
        <f t="shared" si="55"/>
        <v>11</v>
      </c>
      <c r="I1788">
        <f t="shared" si="56"/>
        <v>45635115</v>
      </c>
    </row>
    <row r="1789" spans="1:9" x14ac:dyDescent="0.25">
      <c r="A1789" s="89">
        <v>115</v>
      </c>
      <c r="B1789" s="82">
        <v>45636</v>
      </c>
      <c r="C1789" s="83" t="s">
        <v>312</v>
      </c>
      <c r="D1789" s="83" t="s">
        <v>333</v>
      </c>
      <c r="E1789" s="83" t="s">
        <v>319</v>
      </c>
      <c r="F1789" s="84" t="s">
        <v>334</v>
      </c>
      <c r="G1789" s="90" t="s">
        <v>320</v>
      </c>
      <c r="H1789" s="96">
        <f t="shared" si="55"/>
        <v>11</v>
      </c>
      <c r="I1789">
        <f t="shared" si="56"/>
        <v>45636115</v>
      </c>
    </row>
    <row r="1790" spans="1:9" x14ac:dyDescent="0.25">
      <c r="A1790" s="87">
        <v>115</v>
      </c>
      <c r="B1790" s="79">
        <v>45637</v>
      </c>
      <c r="C1790" s="80" t="s">
        <v>313</v>
      </c>
      <c r="D1790" s="80" t="s">
        <v>333</v>
      </c>
      <c r="E1790" s="80" t="s">
        <v>319</v>
      </c>
      <c r="F1790" s="81" t="s">
        <v>334</v>
      </c>
      <c r="G1790" s="88" t="s">
        <v>320</v>
      </c>
      <c r="H1790" s="96">
        <f t="shared" si="55"/>
        <v>11</v>
      </c>
      <c r="I1790">
        <f t="shared" si="56"/>
        <v>45637115</v>
      </c>
    </row>
    <row r="1791" spans="1:9" x14ac:dyDescent="0.25">
      <c r="A1791" s="89">
        <v>115</v>
      </c>
      <c r="B1791" s="82">
        <v>45638</v>
      </c>
      <c r="C1791" s="83" t="s">
        <v>314</v>
      </c>
      <c r="D1791" s="83" t="s">
        <v>333</v>
      </c>
      <c r="E1791" s="83" t="s">
        <v>319</v>
      </c>
      <c r="F1791" s="84" t="s">
        <v>334</v>
      </c>
      <c r="G1791" s="90" t="s">
        <v>320</v>
      </c>
      <c r="H1791" s="96">
        <f t="shared" si="55"/>
        <v>11</v>
      </c>
      <c r="I1791">
        <f t="shared" si="56"/>
        <v>45638115</v>
      </c>
    </row>
    <row r="1792" spans="1:9" x14ac:dyDescent="0.25">
      <c r="A1792" s="87">
        <v>115</v>
      </c>
      <c r="B1792" s="79">
        <v>45639</v>
      </c>
      <c r="C1792" s="80" t="s">
        <v>315</v>
      </c>
      <c r="D1792" s="80" t="s">
        <v>333</v>
      </c>
      <c r="E1792" s="80" t="s">
        <v>319</v>
      </c>
      <c r="F1792" s="81" t="s">
        <v>334</v>
      </c>
      <c r="G1792" s="88" t="s">
        <v>320</v>
      </c>
      <c r="H1792" s="96">
        <f t="shared" si="55"/>
        <v>11</v>
      </c>
      <c r="I1792">
        <f t="shared" si="56"/>
        <v>45639115</v>
      </c>
    </row>
    <row r="1793" spans="1:9" x14ac:dyDescent="0.25">
      <c r="A1793" s="89">
        <v>115</v>
      </c>
      <c r="B1793" s="82">
        <v>45640</v>
      </c>
      <c r="C1793" s="83" t="s">
        <v>316</v>
      </c>
      <c r="D1793" s="83" t="s">
        <v>333</v>
      </c>
      <c r="E1793" s="83" t="s">
        <v>319</v>
      </c>
      <c r="F1793" s="84" t="s">
        <v>334</v>
      </c>
      <c r="G1793" s="90" t="s">
        <v>320</v>
      </c>
      <c r="H1793" s="96">
        <f t="shared" si="55"/>
        <v>11</v>
      </c>
      <c r="I1793">
        <f t="shared" si="56"/>
        <v>45640115</v>
      </c>
    </row>
    <row r="1794" spans="1:9" x14ac:dyDescent="0.25">
      <c r="A1794" s="87">
        <v>115</v>
      </c>
      <c r="B1794" s="79">
        <v>45641</v>
      </c>
      <c r="C1794" s="80" t="s">
        <v>310</v>
      </c>
      <c r="D1794" s="80" t="s">
        <v>333</v>
      </c>
      <c r="E1794" s="80" t="s">
        <v>317</v>
      </c>
      <c r="F1794" s="81" t="s">
        <v>334</v>
      </c>
      <c r="G1794" s="88" t="s">
        <v>318</v>
      </c>
      <c r="H1794" s="96">
        <f t="shared" si="55"/>
        <v>6</v>
      </c>
      <c r="I1794">
        <f t="shared" si="56"/>
        <v>45641115</v>
      </c>
    </row>
    <row r="1795" spans="1:9" x14ac:dyDescent="0.25">
      <c r="A1795" s="89">
        <v>115</v>
      </c>
      <c r="B1795" s="82">
        <v>45642</v>
      </c>
      <c r="C1795" s="83" t="s">
        <v>311</v>
      </c>
      <c r="D1795" s="83" t="s">
        <v>333</v>
      </c>
      <c r="E1795" s="83" t="s">
        <v>319</v>
      </c>
      <c r="F1795" s="84" t="s">
        <v>334</v>
      </c>
      <c r="G1795" s="90" t="s">
        <v>320</v>
      </c>
      <c r="H1795" s="96">
        <f t="shared" ref="H1795:H1858" si="57">IF(ISERROR(INT((G1795-E1795)*24)),"",(INT((G1795-E1795)*24)))</f>
        <v>11</v>
      </c>
      <c r="I1795">
        <f t="shared" ref="I1795:I1858" si="58">VALUE(CONCATENATE(B1795,A1795))</f>
        <v>45642115</v>
      </c>
    </row>
    <row r="1796" spans="1:9" x14ac:dyDescent="0.25">
      <c r="A1796" s="87">
        <v>115</v>
      </c>
      <c r="B1796" s="79">
        <v>45643</v>
      </c>
      <c r="C1796" s="80" t="s">
        <v>312</v>
      </c>
      <c r="D1796" s="80" t="s">
        <v>333</v>
      </c>
      <c r="E1796" s="80" t="s">
        <v>319</v>
      </c>
      <c r="F1796" s="81" t="s">
        <v>334</v>
      </c>
      <c r="G1796" s="88" t="s">
        <v>320</v>
      </c>
      <c r="H1796" s="96">
        <f t="shared" si="57"/>
        <v>11</v>
      </c>
      <c r="I1796">
        <f t="shared" si="58"/>
        <v>45643115</v>
      </c>
    </row>
    <row r="1797" spans="1:9" x14ac:dyDescent="0.25">
      <c r="A1797" s="89">
        <v>115</v>
      </c>
      <c r="B1797" s="82">
        <v>45644</v>
      </c>
      <c r="C1797" s="83" t="s">
        <v>313</v>
      </c>
      <c r="D1797" s="83" t="s">
        <v>333</v>
      </c>
      <c r="E1797" s="83" t="s">
        <v>319</v>
      </c>
      <c r="F1797" s="84" t="s">
        <v>334</v>
      </c>
      <c r="G1797" s="90" t="s">
        <v>320</v>
      </c>
      <c r="H1797" s="96">
        <f t="shared" si="57"/>
        <v>11</v>
      </c>
      <c r="I1797">
        <f t="shared" si="58"/>
        <v>45644115</v>
      </c>
    </row>
    <row r="1798" spans="1:9" x14ac:dyDescent="0.25">
      <c r="A1798" s="87">
        <v>115</v>
      </c>
      <c r="B1798" s="79">
        <v>45645</v>
      </c>
      <c r="C1798" s="80" t="s">
        <v>314</v>
      </c>
      <c r="D1798" s="80" t="s">
        <v>333</v>
      </c>
      <c r="E1798" s="80" t="s">
        <v>319</v>
      </c>
      <c r="F1798" s="81" t="s">
        <v>334</v>
      </c>
      <c r="G1798" s="88" t="s">
        <v>320</v>
      </c>
      <c r="H1798" s="96">
        <f t="shared" si="57"/>
        <v>11</v>
      </c>
      <c r="I1798">
        <f t="shared" si="58"/>
        <v>45645115</v>
      </c>
    </row>
    <row r="1799" spans="1:9" x14ac:dyDescent="0.25">
      <c r="A1799" s="89">
        <v>115</v>
      </c>
      <c r="B1799" s="82">
        <v>45646</v>
      </c>
      <c r="C1799" s="83" t="s">
        <v>315</v>
      </c>
      <c r="D1799" s="83" t="s">
        <v>333</v>
      </c>
      <c r="E1799" s="83" t="s">
        <v>319</v>
      </c>
      <c r="F1799" s="84" t="s">
        <v>334</v>
      </c>
      <c r="G1799" s="90" t="s">
        <v>320</v>
      </c>
      <c r="H1799" s="96">
        <f t="shared" si="57"/>
        <v>11</v>
      </c>
      <c r="I1799">
        <f t="shared" si="58"/>
        <v>45646115</v>
      </c>
    </row>
    <row r="1800" spans="1:9" x14ac:dyDescent="0.25">
      <c r="A1800" s="87">
        <v>115</v>
      </c>
      <c r="B1800" s="79">
        <v>45647</v>
      </c>
      <c r="C1800" s="80" t="s">
        <v>316</v>
      </c>
      <c r="D1800" s="80" t="s">
        <v>333</v>
      </c>
      <c r="E1800" s="80" t="s">
        <v>323</v>
      </c>
      <c r="F1800" s="81" t="s">
        <v>334</v>
      </c>
      <c r="G1800" s="88" t="s">
        <v>320</v>
      </c>
      <c r="H1800" s="96">
        <f t="shared" si="57"/>
        <v>12</v>
      </c>
      <c r="I1800">
        <f t="shared" si="58"/>
        <v>45647115</v>
      </c>
    </row>
    <row r="1801" spans="1:9" x14ac:dyDescent="0.25">
      <c r="A1801" s="89">
        <v>115</v>
      </c>
      <c r="B1801" s="82">
        <v>45648</v>
      </c>
      <c r="C1801" s="83" t="s">
        <v>310</v>
      </c>
      <c r="D1801" s="83" t="s">
        <v>333</v>
      </c>
      <c r="E1801" s="83" t="s">
        <v>324</v>
      </c>
      <c r="F1801" s="84" t="s">
        <v>334</v>
      </c>
      <c r="G1801" s="90" t="s">
        <v>318</v>
      </c>
      <c r="H1801" s="96">
        <f t="shared" si="57"/>
        <v>7</v>
      </c>
      <c r="I1801">
        <f t="shared" si="58"/>
        <v>45648115</v>
      </c>
    </row>
    <row r="1802" spans="1:9" x14ac:dyDescent="0.25">
      <c r="A1802" s="87">
        <v>115</v>
      </c>
      <c r="B1802" s="79">
        <v>45649</v>
      </c>
      <c r="C1802" s="80" t="s">
        <v>311</v>
      </c>
      <c r="D1802" s="80" t="s">
        <v>333</v>
      </c>
      <c r="E1802" s="80" t="s">
        <v>319</v>
      </c>
      <c r="F1802" s="81" t="s">
        <v>334</v>
      </c>
      <c r="G1802" s="88" t="s">
        <v>320</v>
      </c>
      <c r="H1802" s="96">
        <f t="shared" si="57"/>
        <v>11</v>
      </c>
      <c r="I1802">
        <f t="shared" si="58"/>
        <v>45649115</v>
      </c>
    </row>
    <row r="1803" spans="1:9" x14ac:dyDescent="0.25">
      <c r="A1803" s="89">
        <v>115</v>
      </c>
      <c r="B1803" s="82">
        <v>45650</v>
      </c>
      <c r="C1803" s="83" t="s">
        <v>312</v>
      </c>
      <c r="D1803" s="83" t="s">
        <v>333</v>
      </c>
      <c r="E1803" s="83" t="s">
        <v>322</v>
      </c>
      <c r="F1803" s="84" t="s">
        <v>334</v>
      </c>
      <c r="G1803" s="90" t="s">
        <v>318</v>
      </c>
      <c r="H1803" s="96">
        <f t="shared" si="57"/>
        <v>10</v>
      </c>
      <c r="I1803">
        <f t="shared" si="58"/>
        <v>45650115</v>
      </c>
    </row>
    <row r="1804" spans="1:9" x14ac:dyDescent="0.25">
      <c r="A1804" s="87">
        <v>115</v>
      </c>
      <c r="B1804" s="79">
        <v>45651</v>
      </c>
      <c r="C1804" s="80" t="s">
        <v>313</v>
      </c>
      <c r="D1804" s="80" t="s">
        <v>333</v>
      </c>
      <c r="E1804" s="80" t="s">
        <v>321</v>
      </c>
      <c r="F1804" s="81" t="s">
        <v>334</v>
      </c>
      <c r="G1804" s="88" t="s">
        <v>321</v>
      </c>
      <c r="H1804" s="96" t="str">
        <f t="shared" si="57"/>
        <v/>
      </c>
      <c r="I1804">
        <f t="shared" si="58"/>
        <v>45651115</v>
      </c>
    </row>
    <row r="1805" spans="1:9" x14ac:dyDescent="0.25">
      <c r="A1805" s="89">
        <v>115</v>
      </c>
      <c r="B1805" s="82">
        <v>45652</v>
      </c>
      <c r="C1805" s="83" t="s">
        <v>314</v>
      </c>
      <c r="D1805" s="83" t="s">
        <v>333</v>
      </c>
      <c r="E1805" s="83" t="s">
        <v>319</v>
      </c>
      <c r="F1805" s="84" t="s">
        <v>334</v>
      </c>
      <c r="G1805" s="90" t="s">
        <v>320</v>
      </c>
      <c r="H1805" s="96">
        <f t="shared" si="57"/>
        <v>11</v>
      </c>
      <c r="I1805">
        <f t="shared" si="58"/>
        <v>45652115</v>
      </c>
    </row>
    <row r="1806" spans="1:9" x14ac:dyDescent="0.25">
      <c r="A1806" s="87">
        <v>115</v>
      </c>
      <c r="B1806" s="79">
        <v>45653</v>
      </c>
      <c r="C1806" s="80" t="s">
        <v>315</v>
      </c>
      <c r="D1806" s="80" t="s">
        <v>333</v>
      </c>
      <c r="E1806" s="80" t="s">
        <v>319</v>
      </c>
      <c r="F1806" s="81" t="s">
        <v>334</v>
      </c>
      <c r="G1806" s="88" t="s">
        <v>320</v>
      </c>
      <c r="H1806" s="96">
        <f t="shared" si="57"/>
        <v>11</v>
      </c>
      <c r="I1806">
        <f t="shared" si="58"/>
        <v>45653115</v>
      </c>
    </row>
    <row r="1807" spans="1:9" x14ac:dyDescent="0.25">
      <c r="A1807" s="89">
        <v>115</v>
      </c>
      <c r="B1807" s="82">
        <v>45654</v>
      </c>
      <c r="C1807" s="83" t="s">
        <v>316</v>
      </c>
      <c r="D1807" s="83" t="s">
        <v>333</v>
      </c>
      <c r="E1807" s="83" t="s">
        <v>319</v>
      </c>
      <c r="F1807" s="84" t="s">
        <v>334</v>
      </c>
      <c r="G1807" s="90" t="s">
        <v>320</v>
      </c>
      <c r="H1807" s="96">
        <f t="shared" si="57"/>
        <v>11</v>
      </c>
      <c r="I1807">
        <f t="shared" si="58"/>
        <v>45654115</v>
      </c>
    </row>
    <row r="1808" spans="1:9" x14ac:dyDescent="0.25">
      <c r="A1808" s="87">
        <v>115</v>
      </c>
      <c r="B1808" s="79">
        <v>45655</v>
      </c>
      <c r="C1808" s="80" t="s">
        <v>310</v>
      </c>
      <c r="D1808" s="80" t="s">
        <v>333</v>
      </c>
      <c r="E1808" s="80" t="s">
        <v>317</v>
      </c>
      <c r="F1808" s="81" t="s">
        <v>334</v>
      </c>
      <c r="G1808" s="88" t="s">
        <v>318</v>
      </c>
      <c r="H1808" s="96">
        <f t="shared" si="57"/>
        <v>6</v>
      </c>
      <c r="I1808">
        <f t="shared" si="58"/>
        <v>45655115</v>
      </c>
    </row>
    <row r="1809" spans="1:9" x14ac:dyDescent="0.25">
      <c r="A1809" s="89">
        <v>115</v>
      </c>
      <c r="B1809" s="82">
        <v>45656</v>
      </c>
      <c r="C1809" s="83" t="s">
        <v>311</v>
      </c>
      <c r="D1809" s="83" t="s">
        <v>333</v>
      </c>
      <c r="E1809" s="83" t="s">
        <v>319</v>
      </c>
      <c r="F1809" s="84" t="s">
        <v>334</v>
      </c>
      <c r="G1809" s="90" t="s">
        <v>320</v>
      </c>
      <c r="H1809" s="96">
        <f t="shared" si="57"/>
        <v>11</v>
      </c>
      <c r="I1809">
        <f t="shared" si="58"/>
        <v>45656115</v>
      </c>
    </row>
    <row r="1810" spans="1:9" x14ac:dyDescent="0.25">
      <c r="A1810" s="87">
        <v>115</v>
      </c>
      <c r="B1810" s="79">
        <v>45657</v>
      </c>
      <c r="C1810" s="80" t="s">
        <v>312</v>
      </c>
      <c r="D1810" s="80" t="s">
        <v>333</v>
      </c>
      <c r="E1810" s="80" t="s">
        <v>319</v>
      </c>
      <c r="F1810" s="81" t="s">
        <v>334</v>
      </c>
      <c r="G1810" s="88" t="s">
        <v>318</v>
      </c>
      <c r="H1810" s="96">
        <f t="shared" si="57"/>
        <v>8</v>
      </c>
      <c r="I1810">
        <f t="shared" si="58"/>
        <v>45657115</v>
      </c>
    </row>
    <row r="1811" spans="1:9" x14ac:dyDescent="0.25">
      <c r="A1811" s="89">
        <v>115</v>
      </c>
      <c r="B1811" s="82">
        <v>45658</v>
      </c>
      <c r="C1811" s="83" t="s">
        <v>313</v>
      </c>
      <c r="D1811" s="83" t="s">
        <v>333</v>
      </c>
      <c r="E1811" s="83" t="s">
        <v>319</v>
      </c>
      <c r="F1811" s="84" t="s">
        <v>334</v>
      </c>
      <c r="G1811" s="90" t="s">
        <v>318</v>
      </c>
      <c r="H1811" s="96">
        <f t="shared" si="57"/>
        <v>8</v>
      </c>
      <c r="I1811">
        <f t="shared" si="58"/>
        <v>45658115</v>
      </c>
    </row>
    <row r="1812" spans="1:9" x14ac:dyDescent="0.25">
      <c r="A1812" s="87">
        <v>115</v>
      </c>
      <c r="B1812" s="79">
        <v>45659</v>
      </c>
      <c r="C1812" s="80" t="s">
        <v>314</v>
      </c>
      <c r="D1812" s="80" t="s">
        <v>333</v>
      </c>
      <c r="E1812" s="80" t="s">
        <v>319</v>
      </c>
      <c r="F1812" s="81" t="s">
        <v>334</v>
      </c>
      <c r="G1812" s="88" t="s">
        <v>320</v>
      </c>
      <c r="H1812" s="96">
        <f t="shared" si="57"/>
        <v>11</v>
      </c>
      <c r="I1812">
        <f t="shared" si="58"/>
        <v>45659115</v>
      </c>
    </row>
    <row r="1813" spans="1:9" x14ac:dyDescent="0.25">
      <c r="A1813" s="89">
        <v>115</v>
      </c>
      <c r="B1813" s="82">
        <v>45660</v>
      </c>
      <c r="C1813" s="83" t="s">
        <v>315</v>
      </c>
      <c r="D1813" s="83" t="s">
        <v>333</v>
      </c>
      <c r="E1813" s="83" t="s">
        <v>319</v>
      </c>
      <c r="F1813" s="84" t="s">
        <v>334</v>
      </c>
      <c r="G1813" s="90" t="s">
        <v>320</v>
      </c>
      <c r="H1813" s="96">
        <f t="shared" si="57"/>
        <v>11</v>
      </c>
      <c r="I1813">
        <f t="shared" si="58"/>
        <v>45660115</v>
      </c>
    </row>
    <row r="1814" spans="1:9" x14ac:dyDescent="0.25">
      <c r="A1814" s="87">
        <v>115</v>
      </c>
      <c r="B1814" s="79">
        <v>45661</v>
      </c>
      <c r="C1814" s="80" t="s">
        <v>316</v>
      </c>
      <c r="D1814" s="80" t="s">
        <v>333</v>
      </c>
      <c r="E1814" s="80" t="s">
        <v>319</v>
      </c>
      <c r="F1814" s="81" t="s">
        <v>334</v>
      </c>
      <c r="G1814" s="88" t="s">
        <v>320</v>
      </c>
      <c r="H1814" s="96">
        <f t="shared" si="57"/>
        <v>11</v>
      </c>
      <c r="I1814">
        <f t="shared" si="58"/>
        <v>45661115</v>
      </c>
    </row>
    <row r="1815" spans="1:9" x14ac:dyDescent="0.25">
      <c r="A1815" s="89">
        <v>116</v>
      </c>
      <c r="B1815" s="82">
        <v>45613</v>
      </c>
      <c r="C1815" s="83" t="s">
        <v>310</v>
      </c>
      <c r="D1815" s="83" t="s">
        <v>333</v>
      </c>
      <c r="E1815" s="83" t="s">
        <v>317</v>
      </c>
      <c r="F1815" s="84" t="s">
        <v>334</v>
      </c>
      <c r="G1815" s="90" t="s">
        <v>318</v>
      </c>
      <c r="H1815" s="96">
        <f t="shared" si="57"/>
        <v>6</v>
      </c>
      <c r="I1815">
        <f t="shared" si="58"/>
        <v>45613116</v>
      </c>
    </row>
    <row r="1816" spans="1:9" x14ac:dyDescent="0.25">
      <c r="A1816" s="87">
        <v>116</v>
      </c>
      <c r="B1816" s="79">
        <v>45614</v>
      </c>
      <c r="C1816" s="80" t="s">
        <v>311</v>
      </c>
      <c r="D1816" s="80" t="s">
        <v>333</v>
      </c>
      <c r="E1816" s="80" t="s">
        <v>319</v>
      </c>
      <c r="F1816" s="81" t="s">
        <v>334</v>
      </c>
      <c r="G1816" s="88" t="s">
        <v>320</v>
      </c>
      <c r="H1816" s="96">
        <f t="shared" si="57"/>
        <v>11</v>
      </c>
      <c r="I1816">
        <f t="shared" si="58"/>
        <v>45614116</v>
      </c>
    </row>
    <row r="1817" spans="1:9" x14ac:dyDescent="0.25">
      <c r="A1817" s="89">
        <v>116</v>
      </c>
      <c r="B1817" s="82">
        <v>45615</v>
      </c>
      <c r="C1817" s="83" t="s">
        <v>312</v>
      </c>
      <c r="D1817" s="83" t="s">
        <v>333</v>
      </c>
      <c r="E1817" s="83" t="s">
        <v>319</v>
      </c>
      <c r="F1817" s="84" t="s">
        <v>334</v>
      </c>
      <c r="G1817" s="90" t="s">
        <v>320</v>
      </c>
      <c r="H1817" s="96">
        <f t="shared" si="57"/>
        <v>11</v>
      </c>
      <c r="I1817">
        <f t="shared" si="58"/>
        <v>45615116</v>
      </c>
    </row>
    <row r="1818" spans="1:9" x14ac:dyDescent="0.25">
      <c r="A1818" s="87">
        <v>116</v>
      </c>
      <c r="B1818" s="79">
        <v>45616</v>
      </c>
      <c r="C1818" s="80" t="s">
        <v>313</v>
      </c>
      <c r="D1818" s="80" t="s">
        <v>333</v>
      </c>
      <c r="E1818" s="80" t="s">
        <v>319</v>
      </c>
      <c r="F1818" s="81" t="s">
        <v>334</v>
      </c>
      <c r="G1818" s="88" t="s">
        <v>320</v>
      </c>
      <c r="H1818" s="96">
        <f t="shared" si="57"/>
        <v>11</v>
      </c>
      <c r="I1818">
        <f t="shared" si="58"/>
        <v>45616116</v>
      </c>
    </row>
    <row r="1819" spans="1:9" x14ac:dyDescent="0.25">
      <c r="A1819" s="89">
        <v>116</v>
      </c>
      <c r="B1819" s="82">
        <v>45617</v>
      </c>
      <c r="C1819" s="83" t="s">
        <v>314</v>
      </c>
      <c r="D1819" s="83" t="s">
        <v>333</v>
      </c>
      <c r="E1819" s="83" t="s">
        <v>319</v>
      </c>
      <c r="F1819" s="84" t="s">
        <v>334</v>
      </c>
      <c r="G1819" s="90" t="s">
        <v>320</v>
      </c>
      <c r="H1819" s="96">
        <f t="shared" si="57"/>
        <v>11</v>
      </c>
      <c r="I1819">
        <f t="shared" si="58"/>
        <v>45617116</v>
      </c>
    </row>
    <row r="1820" spans="1:9" x14ac:dyDescent="0.25">
      <c r="A1820" s="87">
        <v>116</v>
      </c>
      <c r="B1820" s="79">
        <v>45618</v>
      </c>
      <c r="C1820" s="80" t="s">
        <v>315</v>
      </c>
      <c r="D1820" s="80" t="s">
        <v>333</v>
      </c>
      <c r="E1820" s="80" t="s">
        <v>319</v>
      </c>
      <c r="F1820" s="81" t="s">
        <v>334</v>
      </c>
      <c r="G1820" s="88" t="s">
        <v>320</v>
      </c>
      <c r="H1820" s="96">
        <f t="shared" si="57"/>
        <v>11</v>
      </c>
      <c r="I1820">
        <f t="shared" si="58"/>
        <v>45618116</v>
      </c>
    </row>
    <row r="1821" spans="1:9" x14ac:dyDescent="0.25">
      <c r="A1821" s="89">
        <v>116</v>
      </c>
      <c r="B1821" s="82">
        <v>45619</v>
      </c>
      <c r="C1821" s="83" t="s">
        <v>316</v>
      </c>
      <c r="D1821" s="83" t="s">
        <v>333</v>
      </c>
      <c r="E1821" s="83" t="s">
        <v>319</v>
      </c>
      <c r="F1821" s="84" t="s">
        <v>334</v>
      </c>
      <c r="G1821" s="90" t="s">
        <v>320</v>
      </c>
      <c r="H1821" s="96">
        <f t="shared" si="57"/>
        <v>11</v>
      </c>
      <c r="I1821">
        <f t="shared" si="58"/>
        <v>45619116</v>
      </c>
    </row>
    <row r="1822" spans="1:9" x14ac:dyDescent="0.25">
      <c r="A1822" s="87">
        <v>116</v>
      </c>
      <c r="B1822" s="79">
        <v>45620</v>
      </c>
      <c r="C1822" s="80" t="s">
        <v>310</v>
      </c>
      <c r="D1822" s="80" t="s">
        <v>333</v>
      </c>
      <c r="E1822" s="80" t="s">
        <v>317</v>
      </c>
      <c r="F1822" s="81" t="s">
        <v>334</v>
      </c>
      <c r="G1822" s="88" t="s">
        <v>318</v>
      </c>
      <c r="H1822" s="96">
        <f t="shared" si="57"/>
        <v>6</v>
      </c>
      <c r="I1822">
        <f t="shared" si="58"/>
        <v>45620116</v>
      </c>
    </row>
    <row r="1823" spans="1:9" x14ac:dyDescent="0.25">
      <c r="A1823" s="89">
        <v>116</v>
      </c>
      <c r="B1823" s="82">
        <v>45621</v>
      </c>
      <c r="C1823" s="83" t="s">
        <v>311</v>
      </c>
      <c r="D1823" s="83" t="s">
        <v>333</v>
      </c>
      <c r="E1823" s="83" t="s">
        <v>319</v>
      </c>
      <c r="F1823" s="84" t="s">
        <v>334</v>
      </c>
      <c r="G1823" s="90" t="s">
        <v>320</v>
      </c>
      <c r="H1823" s="96">
        <f t="shared" si="57"/>
        <v>11</v>
      </c>
      <c r="I1823">
        <f t="shared" si="58"/>
        <v>45621116</v>
      </c>
    </row>
    <row r="1824" spans="1:9" x14ac:dyDescent="0.25">
      <c r="A1824" s="87">
        <v>116</v>
      </c>
      <c r="B1824" s="79">
        <v>45622</v>
      </c>
      <c r="C1824" s="80" t="s">
        <v>312</v>
      </c>
      <c r="D1824" s="80" t="s">
        <v>333</v>
      </c>
      <c r="E1824" s="80" t="s">
        <v>319</v>
      </c>
      <c r="F1824" s="81" t="s">
        <v>334</v>
      </c>
      <c r="G1824" s="88" t="s">
        <v>320</v>
      </c>
      <c r="H1824" s="96">
        <f t="shared" si="57"/>
        <v>11</v>
      </c>
      <c r="I1824">
        <f t="shared" si="58"/>
        <v>45622116</v>
      </c>
    </row>
    <row r="1825" spans="1:9" x14ac:dyDescent="0.25">
      <c r="A1825" s="89">
        <v>116</v>
      </c>
      <c r="B1825" s="82">
        <v>45623</v>
      </c>
      <c r="C1825" s="83" t="s">
        <v>313</v>
      </c>
      <c r="D1825" s="83" t="s">
        <v>333</v>
      </c>
      <c r="E1825" s="83" t="s">
        <v>319</v>
      </c>
      <c r="F1825" s="84" t="s">
        <v>334</v>
      </c>
      <c r="G1825" s="90" t="s">
        <v>320</v>
      </c>
      <c r="H1825" s="96">
        <f t="shared" si="57"/>
        <v>11</v>
      </c>
      <c r="I1825">
        <f t="shared" si="58"/>
        <v>45623116</v>
      </c>
    </row>
    <row r="1826" spans="1:9" x14ac:dyDescent="0.25">
      <c r="A1826" s="87">
        <v>116</v>
      </c>
      <c r="B1826" s="79">
        <v>45624</v>
      </c>
      <c r="C1826" s="80" t="s">
        <v>314</v>
      </c>
      <c r="D1826" s="80" t="s">
        <v>333</v>
      </c>
      <c r="E1826" s="80" t="s">
        <v>321</v>
      </c>
      <c r="F1826" s="81" t="s">
        <v>334</v>
      </c>
      <c r="G1826" s="88" t="s">
        <v>321</v>
      </c>
      <c r="H1826" s="96" t="str">
        <f t="shared" si="57"/>
        <v/>
      </c>
      <c r="I1826">
        <f t="shared" si="58"/>
        <v>45624116</v>
      </c>
    </row>
    <row r="1827" spans="1:9" x14ac:dyDescent="0.25">
      <c r="A1827" s="89">
        <v>116</v>
      </c>
      <c r="B1827" s="82">
        <v>45625</v>
      </c>
      <c r="C1827" s="83" t="s">
        <v>315</v>
      </c>
      <c r="D1827" s="83" t="s">
        <v>333</v>
      </c>
      <c r="E1827" s="83" t="s">
        <v>326</v>
      </c>
      <c r="F1827" s="84" t="s">
        <v>334</v>
      </c>
      <c r="G1827" s="90" t="s">
        <v>330</v>
      </c>
      <c r="H1827" s="96">
        <f t="shared" si="57"/>
        <v>15</v>
      </c>
      <c r="I1827">
        <f t="shared" si="58"/>
        <v>45625116</v>
      </c>
    </row>
    <row r="1828" spans="1:9" x14ac:dyDescent="0.25">
      <c r="A1828" s="87">
        <v>116</v>
      </c>
      <c r="B1828" s="79">
        <v>45626</v>
      </c>
      <c r="C1828" s="80" t="s">
        <v>316</v>
      </c>
      <c r="D1828" s="80" t="s">
        <v>333</v>
      </c>
      <c r="E1828" s="80" t="s">
        <v>323</v>
      </c>
      <c r="F1828" s="81" t="s">
        <v>334</v>
      </c>
      <c r="G1828" s="88" t="s">
        <v>320</v>
      </c>
      <c r="H1828" s="96">
        <f t="shared" si="57"/>
        <v>12</v>
      </c>
      <c r="I1828">
        <f t="shared" si="58"/>
        <v>45626116</v>
      </c>
    </row>
    <row r="1829" spans="1:9" x14ac:dyDescent="0.25">
      <c r="A1829" s="89">
        <v>116</v>
      </c>
      <c r="B1829" s="82">
        <v>45627</v>
      </c>
      <c r="C1829" s="83" t="s">
        <v>310</v>
      </c>
      <c r="D1829" s="83" t="s">
        <v>333</v>
      </c>
      <c r="E1829" s="83" t="s">
        <v>317</v>
      </c>
      <c r="F1829" s="84" t="s">
        <v>334</v>
      </c>
      <c r="G1829" s="90" t="s">
        <v>318</v>
      </c>
      <c r="H1829" s="96">
        <f t="shared" si="57"/>
        <v>6</v>
      </c>
      <c r="I1829">
        <f t="shared" si="58"/>
        <v>45627116</v>
      </c>
    </row>
    <row r="1830" spans="1:9" x14ac:dyDescent="0.25">
      <c r="A1830" s="87">
        <v>116</v>
      </c>
      <c r="B1830" s="79">
        <v>45628</v>
      </c>
      <c r="C1830" s="80" t="s">
        <v>311</v>
      </c>
      <c r="D1830" s="80" t="s">
        <v>333</v>
      </c>
      <c r="E1830" s="80" t="s">
        <v>319</v>
      </c>
      <c r="F1830" s="81" t="s">
        <v>334</v>
      </c>
      <c r="G1830" s="88" t="s">
        <v>320</v>
      </c>
      <c r="H1830" s="96">
        <f t="shared" si="57"/>
        <v>11</v>
      </c>
      <c r="I1830">
        <f t="shared" si="58"/>
        <v>45628116</v>
      </c>
    </row>
    <row r="1831" spans="1:9" x14ac:dyDescent="0.25">
      <c r="A1831" s="89">
        <v>116</v>
      </c>
      <c r="B1831" s="82">
        <v>45629</v>
      </c>
      <c r="C1831" s="83" t="s">
        <v>312</v>
      </c>
      <c r="D1831" s="83" t="s">
        <v>333</v>
      </c>
      <c r="E1831" s="83" t="s">
        <v>319</v>
      </c>
      <c r="F1831" s="84" t="s">
        <v>334</v>
      </c>
      <c r="G1831" s="90" t="s">
        <v>320</v>
      </c>
      <c r="H1831" s="96">
        <f t="shared" si="57"/>
        <v>11</v>
      </c>
      <c r="I1831">
        <f t="shared" si="58"/>
        <v>45629116</v>
      </c>
    </row>
    <row r="1832" spans="1:9" x14ac:dyDescent="0.25">
      <c r="A1832" s="87">
        <v>116</v>
      </c>
      <c r="B1832" s="79">
        <v>45630</v>
      </c>
      <c r="C1832" s="80" t="s">
        <v>313</v>
      </c>
      <c r="D1832" s="80" t="s">
        <v>333</v>
      </c>
      <c r="E1832" s="80" t="s">
        <v>319</v>
      </c>
      <c r="F1832" s="81" t="s">
        <v>334</v>
      </c>
      <c r="G1832" s="88" t="s">
        <v>320</v>
      </c>
      <c r="H1832" s="96">
        <f t="shared" si="57"/>
        <v>11</v>
      </c>
      <c r="I1832">
        <f t="shared" si="58"/>
        <v>45630116</v>
      </c>
    </row>
    <row r="1833" spans="1:9" x14ac:dyDescent="0.25">
      <c r="A1833" s="89">
        <v>116</v>
      </c>
      <c r="B1833" s="82">
        <v>45631</v>
      </c>
      <c r="C1833" s="83" t="s">
        <v>314</v>
      </c>
      <c r="D1833" s="83" t="s">
        <v>333</v>
      </c>
      <c r="E1833" s="83" t="s">
        <v>319</v>
      </c>
      <c r="F1833" s="84" t="s">
        <v>334</v>
      </c>
      <c r="G1833" s="90" t="s">
        <v>320</v>
      </c>
      <c r="H1833" s="96">
        <f t="shared" si="57"/>
        <v>11</v>
      </c>
      <c r="I1833">
        <f t="shared" si="58"/>
        <v>45631116</v>
      </c>
    </row>
    <row r="1834" spans="1:9" x14ac:dyDescent="0.25">
      <c r="A1834" s="87">
        <v>116</v>
      </c>
      <c r="B1834" s="79">
        <v>45632</v>
      </c>
      <c r="C1834" s="80" t="s">
        <v>315</v>
      </c>
      <c r="D1834" s="80" t="s">
        <v>333</v>
      </c>
      <c r="E1834" s="80" t="s">
        <v>319</v>
      </c>
      <c r="F1834" s="81" t="s">
        <v>334</v>
      </c>
      <c r="G1834" s="88" t="s">
        <v>320</v>
      </c>
      <c r="H1834" s="96">
        <f t="shared" si="57"/>
        <v>11</v>
      </c>
      <c r="I1834">
        <f t="shared" si="58"/>
        <v>45632116</v>
      </c>
    </row>
    <row r="1835" spans="1:9" x14ac:dyDescent="0.25">
      <c r="A1835" s="89">
        <v>116</v>
      </c>
      <c r="B1835" s="82">
        <v>45633</v>
      </c>
      <c r="C1835" s="83" t="s">
        <v>316</v>
      </c>
      <c r="D1835" s="83" t="s">
        <v>333</v>
      </c>
      <c r="E1835" s="83" t="s">
        <v>319</v>
      </c>
      <c r="F1835" s="84" t="s">
        <v>334</v>
      </c>
      <c r="G1835" s="90" t="s">
        <v>320</v>
      </c>
      <c r="H1835" s="96">
        <f t="shared" si="57"/>
        <v>11</v>
      </c>
      <c r="I1835">
        <f t="shared" si="58"/>
        <v>45633116</v>
      </c>
    </row>
    <row r="1836" spans="1:9" x14ac:dyDescent="0.25">
      <c r="A1836" s="87">
        <v>116</v>
      </c>
      <c r="B1836" s="79">
        <v>45634</v>
      </c>
      <c r="C1836" s="80" t="s">
        <v>310</v>
      </c>
      <c r="D1836" s="80" t="s">
        <v>333</v>
      </c>
      <c r="E1836" s="80" t="s">
        <v>317</v>
      </c>
      <c r="F1836" s="81" t="s">
        <v>334</v>
      </c>
      <c r="G1836" s="88" t="s">
        <v>318</v>
      </c>
      <c r="H1836" s="96">
        <f t="shared" si="57"/>
        <v>6</v>
      </c>
      <c r="I1836">
        <f t="shared" si="58"/>
        <v>45634116</v>
      </c>
    </row>
    <row r="1837" spans="1:9" x14ac:dyDescent="0.25">
      <c r="A1837" s="89">
        <v>116</v>
      </c>
      <c r="B1837" s="82">
        <v>45635</v>
      </c>
      <c r="C1837" s="83" t="s">
        <v>311</v>
      </c>
      <c r="D1837" s="83" t="s">
        <v>333</v>
      </c>
      <c r="E1837" s="83" t="s">
        <v>319</v>
      </c>
      <c r="F1837" s="84" t="s">
        <v>334</v>
      </c>
      <c r="G1837" s="90" t="s">
        <v>320</v>
      </c>
      <c r="H1837" s="96">
        <f t="shared" si="57"/>
        <v>11</v>
      </c>
      <c r="I1837">
        <f t="shared" si="58"/>
        <v>45635116</v>
      </c>
    </row>
    <row r="1838" spans="1:9" x14ac:dyDescent="0.25">
      <c r="A1838" s="87">
        <v>116</v>
      </c>
      <c r="B1838" s="79">
        <v>45636</v>
      </c>
      <c r="C1838" s="80" t="s">
        <v>312</v>
      </c>
      <c r="D1838" s="80" t="s">
        <v>333</v>
      </c>
      <c r="E1838" s="80" t="s">
        <v>319</v>
      </c>
      <c r="F1838" s="81" t="s">
        <v>334</v>
      </c>
      <c r="G1838" s="88" t="s">
        <v>320</v>
      </c>
      <c r="H1838" s="96">
        <f t="shared" si="57"/>
        <v>11</v>
      </c>
      <c r="I1838">
        <f t="shared" si="58"/>
        <v>45636116</v>
      </c>
    </row>
    <row r="1839" spans="1:9" x14ac:dyDescent="0.25">
      <c r="A1839" s="89">
        <v>116</v>
      </c>
      <c r="B1839" s="82">
        <v>45637</v>
      </c>
      <c r="C1839" s="83" t="s">
        <v>313</v>
      </c>
      <c r="D1839" s="83" t="s">
        <v>333</v>
      </c>
      <c r="E1839" s="83" t="s">
        <v>319</v>
      </c>
      <c r="F1839" s="84" t="s">
        <v>334</v>
      </c>
      <c r="G1839" s="90" t="s">
        <v>320</v>
      </c>
      <c r="H1839" s="96">
        <f t="shared" si="57"/>
        <v>11</v>
      </c>
      <c r="I1839">
        <f t="shared" si="58"/>
        <v>45637116</v>
      </c>
    </row>
    <row r="1840" spans="1:9" x14ac:dyDescent="0.25">
      <c r="A1840" s="87">
        <v>116</v>
      </c>
      <c r="B1840" s="79">
        <v>45638</v>
      </c>
      <c r="C1840" s="80" t="s">
        <v>314</v>
      </c>
      <c r="D1840" s="80" t="s">
        <v>333</v>
      </c>
      <c r="E1840" s="80" t="s">
        <v>319</v>
      </c>
      <c r="F1840" s="81" t="s">
        <v>334</v>
      </c>
      <c r="G1840" s="88" t="s">
        <v>320</v>
      </c>
      <c r="H1840" s="96">
        <f t="shared" si="57"/>
        <v>11</v>
      </c>
      <c r="I1840">
        <f t="shared" si="58"/>
        <v>45638116</v>
      </c>
    </row>
    <row r="1841" spans="1:9" x14ac:dyDescent="0.25">
      <c r="A1841" s="89">
        <v>116</v>
      </c>
      <c r="B1841" s="82">
        <v>45639</v>
      </c>
      <c r="C1841" s="83" t="s">
        <v>315</v>
      </c>
      <c r="D1841" s="83" t="s">
        <v>333</v>
      </c>
      <c r="E1841" s="83" t="s">
        <v>319</v>
      </c>
      <c r="F1841" s="84" t="s">
        <v>334</v>
      </c>
      <c r="G1841" s="90" t="s">
        <v>320</v>
      </c>
      <c r="H1841" s="96">
        <f t="shared" si="57"/>
        <v>11</v>
      </c>
      <c r="I1841">
        <f t="shared" si="58"/>
        <v>45639116</v>
      </c>
    </row>
    <row r="1842" spans="1:9" x14ac:dyDescent="0.25">
      <c r="A1842" s="87">
        <v>116</v>
      </c>
      <c r="B1842" s="79">
        <v>45640</v>
      </c>
      <c r="C1842" s="80" t="s">
        <v>316</v>
      </c>
      <c r="D1842" s="80" t="s">
        <v>333</v>
      </c>
      <c r="E1842" s="80" t="s">
        <v>323</v>
      </c>
      <c r="F1842" s="81" t="s">
        <v>334</v>
      </c>
      <c r="G1842" s="88" t="s">
        <v>320</v>
      </c>
      <c r="H1842" s="96">
        <f t="shared" si="57"/>
        <v>12</v>
      </c>
      <c r="I1842">
        <f t="shared" si="58"/>
        <v>45640116</v>
      </c>
    </row>
    <row r="1843" spans="1:9" x14ac:dyDescent="0.25">
      <c r="A1843" s="89">
        <v>116</v>
      </c>
      <c r="B1843" s="82">
        <v>45641</v>
      </c>
      <c r="C1843" s="83" t="s">
        <v>310</v>
      </c>
      <c r="D1843" s="83" t="s">
        <v>333</v>
      </c>
      <c r="E1843" s="83" t="s">
        <v>319</v>
      </c>
      <c r="F1843" s="84" t="s">
        <v>334</v>
      </c>
      <c r="G1843" s="90" t="s">
        <v>325</v>
      </c>
      <c r="H1843" s="96">
        <f t="shared" si="57"/>
        <v>10</v>
      </c>
      <c r="I1843">
        <f t="shared" si="58"/>
        <v>45641116</v>
      </c>
    </row>
    <row r="1844" spans="1:9" x14ac:dyDescent="0.25">
      <c r="A1844" s="87">
        <v>116</v>
      </c>
      <c r="B1844" s="79">
        <v>45642</v>
      </c>
      <c r="C1844" s="80" t="s">
        <v>311</v>
      </c>
      <c r="D1844" s="80" t="s">
        <v>333</v>
      </c>
      <c r="E1844" s="80" t="s">
        <v>319</v>
      </c>
      <c r="F1844" s="81" t="s">
        <v>334</v>
      </c>
      <c r="G1844" s="88" t="s">
        <v>320</v>
      </c>
      <c r="H1844" s="96">
        <f t="shared" si="57"/>
        <v>11</v>
      </c>
      <c r="I1844">
        <f t="shared" si="58"/>
        <v>45642116</v>
      </c>
    </row>
    <row r="1845" spans="1:9" x14ac:dyDescent="0.25">
      <c r="A1845" s="89">
        <v>116</v>
      </c>
      <c r="B1845" s="82">
        <v>45643</v>
      </c>
      <c r="C1845" s="83" t="s">
        <v>312</v>
      </c>
      <c r="D1845" s="83" t="s">
        <v>333</v>
      </c>
      <c r="E1845" s="83" t="s">
        <v>319</v>
      </c>
      <c r="F1845" s="84" t="s">
        <v>334</v>
      </c>
      <c r="G1845" s="90" t="s">
        <v>320</v>
      </c>
      <c r="H1845" s="96">
        <f t="shared" si="57"/>
        <v>11</v>
      </c>
      <c r="I1845">
        <f t="shared" si="58"/>
        <v>45643116</v>
      </c>
    </row>
    <row r="1846" spans="1:9" x14ac:dyDescent="0.25">
      <c r="A1846" s="87">
        <v>116</v>
      </c>
      <c r="B1846" s="79">
        <v>45644</v>
      </c>
      <c r="C1846" s="80" t="s">
        <v>313</v>
      </c>
      <c r="D1846" s="80" t="s">
        <v>333</v>
      </c>
      <c r="E1846" s="80" t="s">
        <v>319</v>
      </c>
      <c r="F1846" s="81" t="s">
        <v>334</v>
      </c>
      <c r="G1846" s="88" t="s">
        <v>320</v>
      </c>
      <c r="H1846" s="96">
        <f t="shared" si="57"/>
        <v>11</v>
      </c>
      <c r="I1846">
        <f t="shared" si="58"/>
        <v>45644116</v>
      </c>
    </row>
    <row r="1847" spans="1:9" x14ac:dyDescent="0.25">
      <c r="A1847" s="89">
        <v>116</v>
      </c>
      <c r="B1847" s="82">
        <v>45645</v>
      </c>
      <c r="C1847" s="83" t="s">
        <v>314</v>
      </c>
      <c r="D1847" s="83" t="s">
        <v>333</v>
      </c>
      <c r="E1847" s="83" t="s">
        <v>319</v>
      </c>
      <c r="F1847" s="84" t="s">
        <v>334</v>
      </c>
      <c r="G1847" s="90" t="s">
        <v>320</v>
      </c>
      <c r="H1847" s="96">
        <f t="shared" si="57"/>
        <v>11</v>
      </c>
      <c r="I1847">
        <f t="shared" si="58"/>
        <v>45645116</v>
      </c>
    </row>
    <row r="1848" spans="1:9" x14ac:dyDescent="0.25">
      <c r="A1848" s="87">
        <v>116</v>
      </c>
      <c r="B1848" s="79">
        <v>45646</v>
      </c>
      <c r="C1848" s="80" t="s">
        <v>315</v>
      </c>
      <c r="D1848" s="80" t="s">
        <v>333</v>
      </c>
      <c r="E1848" s="80" t="s">
        <v>319</v>
      </c>
      <c r="F1848" s="81" t="s">
        <v>334</v>
      </c>
      <c r="G1848" s="88" t="s">
        <v>320</v>
      </c>
      <c r="H1848" s="96">
        <f t="shared" si="57"/>
        <v>11</v>
      </c>
      <c r="I1848">
        <f t="shared" si="58"/>
        <v>45646116</v>
      </c>
    </row>
    <row r="1849" spans="1:9" x14ac:dyDescent="0.25">
      <c r="A1849" s="89">
        <v>116</v>
      </c>
      <c r="B1849" s="82">
        <v>45647</v>
      </c>
      <c r="C1849" s="83" t="s">
        <v>316</v>
      </c>
      <c r="D1849" s="83" t="s">
        <v>333</v>
      </c>
      <c r="E1849" s="83" t="s">
        <v>323</v>
      </c>
      <c r="F1849" s="84" t="s">
        <v>334</v>
      </c>
      <c r="G1849" s="90" t="s">
        <v>330</v>
      </c>
      <c r="H1849" s="96">
        <f t="shared" si="57"/>
        <v>13</v>
      </c>
      <c r="I1849">
        <f t="shared" si="58"/>
        <v>45647116</v>
      </c>
    </row>
    <row r="1850" spans="1:9" x14ac:dyDescent="0.25">
      <c r="A1850" s="87">
        <v>116</v>
      </c>
      <c r="B1850" s="79">
        <v>45648</v>
      </c>
      <c r="C1850" s="80" t="s">
        <v>310</v>
      </c>
      <c r="D1850" s="80" t="s">
        <v>333</v>
      </c>
      <c r="E1850" s="80" t="s">
        <v>323</v>
      </c>
      <c r="F1850" s="81" t="s">
        <v>334</v>
      </c>
      <c r="G1850" s="88" t="s">
        <v>320</v>
      </c>
      <c r="H1850" s="96">
        <f t="shared" si="57"/>
        <v>12</v>
      </c>
      <c r="I1850">
        <f t="shared" si="58"/>
        <v>45648116</v>
      </c>
    </row>
    <row r="1851" spans="1:9" x14ac:dyDescent="0.25">
      <c r="A1851" s="89">
        <v>116</v>
      </c>
      <c r="B1851" s="82">
        <v>45649</v>
      </c>
      <c r="C1851" s="83" t="s">
        <v>311</v>
      </c>
      <c r="D1851" s="83" t="s">
        <v>333</v>
      </c>
      <c r="E1851" s="83" t="s">
        <v>323</v>
      </c>
      <c r="F1851" s="84" t="s">
        <v>334</v>
      </c>
      <c r="G1851" s="90" t="s">
        <v>330</v>
      </c>
      <c r="H1851" s="96">
        <f t="shared" si="57"/>
        <v>13</v>
      </c>
      <c r="I1851">
        <f t="shared" si="58"/>
        <v>45649116</v>
      </c>
    </row>
    <row r="1852" spans="1:9" x14ac:dyDescent="0.25">
      <c r="A1852" s="87">
        <v>116</v>
      </c>
      <c r="B1852" s="79">
        <v>45650</v>
      </c>
      <c r="C1852" s="80" t="s">
        <v>312</v>
      </c>
      <c r="D1852" s="80" t="s">
        <v>333</v>
      </c>
      <c r="E1852" s="80" t="s">
        <v>323</v>
      </c>
      <c r="F1852" s="81" t="s">
        <v>334</v>
      </c>
      <c r="G1852" s="88" t="s">
        <v>318</v>
      </c>
      <c r="H1852" s="96">
        <f t="shared" si="57"/>
        <v>9</v>
      </c>
      <c r="I1852">
        <f t="shared" si="58"/>
        <v>45650116</v>
      </c>
    </row>
    <row r="1853" spans="1:9" x14ac:dyDescent="0.25">
      <c r="A1853" s="89">
        <v>116</v>
      </c>
      <c r="B1853" s="82">
        <v>45651</v>
      </c>
      <c r="C1853" s="83" t="s">
        <v>313</v>
      </c>
      <c r="D1853" s="83" t="s">
        <v>333</v>
      </c>
      <c r="E1853" s="83" t="s">
        <v>321</v>
      </c>
      <c r="F1853" s="84" t="s">
        <v>334</v>
      </c>
      <c r="G1853" s="90" t="s">
        <v>321</v>
      </c>
      <c r="H1853" s="96" t="str">
        <f t="shared" si="57"/>
        <v/>
      </c>
      <c r="I1853">
        <f t="shared" si="58"/>
        <v>45651116</v>
      </c>
    </row>
    <row r="1854" spans="1:9" x14ac:dyDescent="0.25">
      <c r="A1854" s="87">
        <v>116</v>
      </c>
      <c r="B1854" s="79">
        <v>45652</v>
      </c>
      <c r="C1854" s="80" t="s">
        <v>314</v>
      </c>
      <c r="D1854" s="80" t="s">
        <v>333</v>
      </c>
      <c r="E1854" s="80" t="s">
        <v>323</v>
      </c>
      <c r="F1854" s="81" t="s">
        <v>334</v>
      </c>
      <c r="G1854" s="88" t="s">
        <v>320</v>
      </c>
      <c r="H1854" s="96">
        <f t="shared" si="57"/>
        <v>12</v>
      </c>
      <c r="I1854">
        <f t="shared" si="58"/>
        <v>45652116</v>
      </c>
    </row>
    <row r="1855" spans="1:9" x14ac:dyDescent="0.25">
      <c r="A1855" s="89">
        <v>116</v>
      </c>
      <c r="B1855" s="82">
        <v>45653</v>
      </c>
      <c r="C1855" s="83" t="s">
        <v>315</v>
      </c>
      <c r="D1855" s="83" t="s">
        <v>333</v>
      </c>
      <c r="E1855" s="83" t="s">
        <v>319</v>
      </c>
      <c r="F1855" s="84" t="s">
        <v>334</v>
      </c>
      <c r="G1855" s="90" t="s">
        <v>320</v>
      </c>
      <c r="H1855" s="96">
        <f t="shared" si="57"/>
        <v>11</v>
      </c>
      <c r="I1855">
        <f t="shared" si="58"/>
        <v>45653116</v>
      </c>
    </row>
    <row r="1856" spans="1:9" x14ac:dyDescent="0.25">
      <c r="A1856" s="87">
        <v>116</v>
      </c>
      <c r="B1856" s="79">
        <v>45654</v>
      </c>
      <c r="C1856" s="80" t="s">
        <v>316</v>
      </c>
      <c r="D1856" s="80" t="s">
        <v>333</v>
      </c>
      <c r="E1856" s="80" t="s">
        <v>319</v>
      </c>
      <c r="F1856" s="81" t="s">
        <v>334</v>
      </c>
      <c r="G1856" s="88" t="s">
        <v>320</v>
      </c>
      <c r="H1856" s="96">
        <f t="shared" si="57"/>
        <v>11</v>
      </c>
      <c r="I1856">
        <f t="shared" si="58"/>
        <v>45654116</v>
      </c>
    </row>
    <row r="1857" spans="1:9" x14ac:dyDescent="0.25">
      <c r="A1857" s="89">
        <v>116</v>
      </c>
      <c r="B1857" s="82">
        <v>45655</v>
      </c>
      <c r="C1857" s="83" t="s">
        <v>310</v>
      </c>
      <c r="D1857" s="83" t="s">
        <v>333</v>
      </c>
      <c r="E1857" s="83" t="s">
        <v>317</v>
      </c>
      <c r="F1857" s="84" t="s">
        <v>334</v>
      </c>
      <c r="G1857" s="90" t="s">
        <v>318</v>
      </c>
      <c r="H1857" s="96">
        <f t="shared" si="57"/>
        <v>6</v>
      </c>
      <c r="I1857">
        <f t="shared" si="58"/>
        <v>45655116</v>
      </c>
    </row>
    <row r="1858" spans="1:9" x14ac:dyDescent="0.25">
      <c r="A1858" s="87">
        <v>116</v>
      </c>
      <c r="B1858" s="79">
        <v>45656</v>
      </c>
      <c r="C1858" s="80" t="s">
        <v>311</v>
      </c>
      <c r="D1858" s="80" t="s">
        <v>333</v>
      </c>
      <c r="E1858" s="80" t="s">
        <v>319</v>
      </c>
      <c r="F1858" s="81" t="s">
        <v>334</v>
      </c>
      <c r="G1858" s="88" t="s">
        <v>320</v>
      </c>
      <c r="H1858" s="96">
        <f t="shared" si="57"/>
        <v>11</v>
      </c>
      <c r="I1858">
        <f t="shared" si="58"/>
        <v>45656116</v>
      </c>
    </row>
    <row r="1859" spans="1:9" x14ac:dyDescent="0.25">
      <c r="A1859" s="89">
        <v>116</v>
      </c>
      <c r="B1859" s="82">
        <v>45657</v>
      </c>
      <c r="C1859" s="83" t="s">
        <v>312</v>
      </c>
      <c r="D1859" s="83" t="s">
        <v>333</v>
      </c>
      <c r="E1859" s="83" t="s">
        <v>323</v>
      </c>
      <c r="F1859" s="84" t="s">
        <v>334</v>
      </c>
      <c r="G1859" s="90" t="s">
        <v>318</v>
      </c>
      <c r="H1859" s="96">
        <f t="shared" ref="H1859:H1922" si="59">IF(ISERROR(INT((G1859-E1859)*24)),"",(INT((G1859-E1859)*24)))</f>
        <v>9</v>
      </c>
      <c r="I1859">
        <f t="shared" ref="I1859:I1922" si="60">VALUE(CONCATENATE(B1859,A1859))</f>
        <v>45657116</v>
      </c>
    </row>
    <row r="1860" spans="1:9" x14ac:dyDescent="0.25">
      <c r="A1860" s="87">
        <v>116</v>
      </c>
      <c r="B1860" s="79">
        <v>45658</v>
      </c>
      <c r="C1860" s="80" t="s">
        <v>313</v>
      </c>
      <c r="D1860" s="80" t="s">
        <v>333</v>
      </c>
      <c r="E1860" s="80" t="s">
        <v>319</v>
      </c>
      <c r="F1860" s="81" t="s">
        <v>334</v>
      </c>
      <c r="G1860" s="88" t="s">
        <v>320</v>
      </c>
      <c r="H1860" s="96">
        <f t="shared" si="59"/>
        <v>11</v>
      </c>
      <c r="I1860">
        <f t="shared" si="60"/>
        <v>45658116</v>
      </c>
    </row>
    <row r="1861" spans="1:9" x14ac:dyDescent="0.25">
      <c r="A1861" s="89">
        <v>116</v>
      </c>
      <c r="B1861" s="82">
        <v>45659</v>
      </c>
      <c r="C1861" s="83" t="s">
        <v>314</v>
      </c>
      <c r="D1861" s="83" t="s">
        <v>333</v>
      </c>
      <c r="E1861" s="83" t="s">
        <v>319</v>
      </c>
      <c r="F1861" s="84" t="s">
        <v>334</v>
      </c>
      <c r="G1861" s="90" t="s">
        <v>320</v>
      </c>
      <c r="H1861" s="96">
        <f t="shared" si="59"/>
        <v>11</v>
      </c>
      <c r="I1861">
        <f t="shared" si="60"/>
        <v>45659116</v>
      </c>
    </row>
    <row r="1862" spans="1:9" x14ac:dyDescent="0.25">
      <c r="A1862" s="87">
        <v>116</v>
      </c>
      <c r="B1862" s="79">
        <v>45660</v>
      </c>
      <c r="C1862" s="80" t="s">
        <v>315</v>
      </c>
      <c r="D1862" s="80" t="s">
        <v>333</v>
      </c>
      <c r="E1862" s="80" t="s">
        <v>319</v>
      </c>
      <c r="F1862" s="81" t="s">
        <v>334</v>
      </c>
      <c r="G1862" s="88" t="s">
        <v>320</v>
      </c>
      <c r="H1862" s="96">
        <f t="shared" si="59"/>
        <v>11</v>
      </c>
      <c r="I1862">
        <f t="shared" si="60"/>
        <v>45660116</v>
      </c>
    </row>
    <row r="1863" spans="1:9" x14ac:dyDescent="0.25">
      <c r="A1863" s="89">
        <v>116</v>
      </c>
      <c r="B1863" s="82">
        <v>45661</v>
      </c>
      <c r="C1863" s="83" t="s">
        <v>316</v>
      </c>
      <c r="D1863" s="83" t="s">
        <v>333</v>
      </c>
      <c r="E1863" s="83" t="s">
        <v>319</v>
      </c>
      <c r="F1863" s="84" t="s">
        <v>334</v>
      </c>
      <c r="G1863" s="90" t="s">
        <v>320</v>
      </c>
      <c r="H1863" s="96">
        <f t="shared" si="59"/>
        <v>11</v>
      </c>
      <c r="I1863">
        <f t="shared" si="60"/>
        <v>45661116</v>
      </c>
    </row>
    <row r="1864" spans="1:9" x14ac:dyDescent="0.25">
      <c r="A1864" s="87">
        <v>117</v>
      </c>
      <c r="B1864" s="79">
        <v>45613</v>
      </c>
      <c r="C1864" s="80" t="s">
        <v>310</v>
      </c>
      <c r="D1864" s="80" t="s">
        <v>333</v>
      </c>
      <c r="E1864" s="80" t="s">
        <v>317</v>
      </c>
      <c r="F1864" s="81" t="s">
        <v>334</v>
      </c>
      <c r="G1864" s="88" t="s">
        <v>318</v>
      </c>
      <c r="H1864" s="96">
        <f t="shared" si="59"/>
        <v>6</v>
      </c>
      <c r="I1864">
        <f t="shared" si="60"/>
        <v>45613117</v>
      </c>
    </row>
    <row r="1865" spans="1:9" x14ac:dyDescent="0.25">
      <c r="A1865" s="89">
        <v>117</v>
      </c>
      <c r="B1865" s="82">
        <v>45614</v>
      </c>
      <c r="C1865" s="83" t="s">
        <v>311</v>
      </c>
      <c r="D1865" s="83" t="s">
        <v>333</v>
      </c>
      <c r="E1865" s="83" t="s">
        <v>319</v>
      </c>
      <c r="F1865" s="84" t="s">
        <v>334</v>
      </c>
      <c r="G1865" s="90" t="s">
        <v>320</v>
      </c>
      <c r="H1865" s="96">
        <f t="shared" si="59"/>
        <v>11</v>
      </c>
      <c r="I1865">
        <f t="shared" si="60"/>
        <v>45614117</v>
      </c>
    </row>
    <row r="1866" spans="1:9" x14ac:dyDescent="0.25">
      <c r="A1866" s="87">
        <v>117</v>
      </c>
      <c r="B1866" s="79">
        <v>45615</v>
      </c>
      <c r="C1866" s="80" t="s">
        <v>312</v>
      </c>
      <c r="D1866" s="80" t="s">
        <v>333</v>
      </c>
      <c r="E1866" s="80" t="s">
        <v>319</v>
      </c>
      <c r="F1866" s="81" t="s">
        <v>334</v>
      </c>
      <c r="G1866" s="88" t="s">
        <v>320</v>
      </c>
      <c r="H1866" s="96">
        <f t="shared" si="59"/>
        <v>11</v>
      </c>
      <c r="I1866">
        <f t="shared" si="60"/>
        <v>45615117</v>
      </c>
    </row>
    <row r="1867" spans="1:9" x14ac:dyDescent="0.25">
      <c r="A1867" s="89">
        <v>117</v>
      </c>
      <c r="B1867" s="82">
        <v>45616</v>
      </c>
      <c r="C1867" s="83" t="s">
        <v>313</v>
      </c>
      <c r="D1867" s="83" t="s">
        <v>333</v>
      </c>
      <c r="E1867" s="83" t="s">
        <v>319</v>
      </c>
      <c r="F1867" s="84" t="s">
        <v>334</v>
      </c>
      <c r="G1867" s="90" t="s">
        <v>320</v>
      </c>
      <c r="H1867" s="96">
        <f t="shared" si="59"/>
        <v>11</v>
      </c>
      <c r="I1867">
        <f t="shared" si="60"/>
        <v>45616117</v>
      </c>
    </row>
    <row r="1868" spans="1:9" x14ac:dyDescent="0.25">
      <c r="A1868" s="87">
        <v>117</v>
      </c>
      <c r="B1868" s="79">
        <v>45617</v>
      </c>
      <c r="C1868" s="80" t="s">
        <v>314</v>
      </c>
      <c r="D1868" s="80" t="s">
        <v>333</v>
      </c>
      <c r="E1868" s="80" t="s">
        <v>319</v>
      </c>
      <c r="F1868" s="81" t="s">
        <v>334</v>
      </c>
      <c r="G1868" s="88" t="s">
        <v>320</v>
      </c>
      <c r="H1868" s="96">
        <f t="shared" si="59"/>
        <v>11</v>
      </c>
      <c r="I1868">
        <f t="shared" si="60"/>
        <v>45617117</v>
      </c>
    </row>
    <row r="1869" spans="1:9" x14ac:dyDescent="0.25">
      <c r="A1869" s="89">
        <v>117</v>
      </c>
      <c r="B1869" s="82">
        <v>45618</v>
      </c>
      <c r="C1869" s="83" t="s">
        <v>315</v>
      </c>
      <c r="D1869" s="83" t="s">
        <v>333</v>
      </c>
      <c r="E1869" s="83" t="s">
        <v>319</v>
      </c>
      <c r="F1869" s="84" t="s">
        <v>334</v>
      </c>
      <c r="G1869" s="90" t="s">
        <v>320</v>
      </c>
      <c r="H1869" s="96">
        <f t="shared" si="59"/>
        <v>11</v>
      </c>
      <c r="I1869">
        <f t="shared" si="60"/>
        <v>45618117</v>
      </c>
    </row>
    <row r="1870" spans="1:9" x14ac:dyDescent="0.25">
      <c r="A1870" s="87">
        <v>117</v>
      </c>
      <c r="B1870" s="79">
        <v>45619</v>
      </c>
      <c r="C1870" s="80" t="s">
        <v>316</v>
      </c>
      <c r="D1870" s="80" t="s">
        <v>333</v>
      </c>
      <c r="E1870" s="80" t="s">
        <v>319</v>
      </c>
      <c r="F1870" s="81" t="s">
        <v>334</v>
      </c>
      <c r="G1870" s="88" t="s">
        <v>320</v>
      </c>
      <c r="H1870" s="96">
        <f t="shared" si="59"/>
        <v>11</v>
      </c>
      <c r="I1870">
        <f t="shared" si="60"/>
        <v>45619117</v>
      </c>
    </row>
    <row r="1871" spans="1:9" x14ac:dyDescent="0.25">
      <c r="A1871" s="89">
        <v>117</v>
      </c>
      <c r="B1871" s="82">
        <v>45620</v>
      </c>
      <c r="C1871" s="83" t="s">
        <v>310</v>
      </c>
      <c r="D1871" s="83" t="s">
        <v>333</v>
      </c>
      <c r="E1871" s="83" t="s">
        <v>317</v>
      </c>
      <c r="F1871" s="84" t="s">
        <v>334</v>
      </c>
      <c r="G1871" s="90" t="s">
        <v>318</v>
      </c>
      <c r="H1871" s="96">
        <f t="shared" si="59"/>
        <v>6</v>
      </c>
      <c r="I1871">
        <f t="shared" si="60"/>
        <v>45620117</v>
      </c>
    </row>
    <row r="1872" spans="1:9" x14ac:dyDescent="0.25">
      <c r="A1872" s="87">
        <v>117</v>
      </c>
      <c r="B1872" s="79">
        <v>45621</v>
      </c>
      <c r="C1872" s="80" t="s">
        <v>311</v>
      </c>
      <c r="D1872" s="80" t="s">
        <v>333</v>
      </c>
      <c r="E1872" s="80" t="s">
        <v>319</v>
      </c>
      <c r="F1872" s="81" t="s">
        <v>334</v>
      </c>
      <c r="G1872" s="88" t="s">
        <v>320</v>
      </c>
      <c r="H1872" s="96">
        <f t="shared" si="59"/>
        <v>11</v>
      </c>
      <c r="I1872">
        <f t="shared" si="60"/>
        <v>45621117</v>
      </c>
    </row>
    <row r="1873" spans="1:9" x14ac:dyDescent="0.25">
      <c r="A1873" s="89">
        <v>117</v>
      </c>
      <c r="B1873" s="82">
        <v>45622</v>
      </c>
      <c r="C1873" s="83" t="s">
        <v>312</v>
      </c>
      <c r="D1873" s="83" t="s">
        <v>333</v>
      </c>
      <c r="E1873" s="83" t="s">
        <v>319</v>
      </c>
      <c r="F1873" s="84" t="s">
        <v>334</v>
      </c>
      <c r="G1873" s="90" t="s">
        <v>320</v>
      </c>
      <c r="H1873" s="96">
        <f t="shared" si="59"/>
        <v>11</v>
      </c>
      <c r="I1873">
        <f t="shared" si="60"/>
        <v>45622117</v>
      </c>
    </row>
    <row r="1874" spans="1:9" x14ac:dyDescent="0.25">
      <c r="A1874" s="87">
        <v>117</v>
      </c>
      <c r="B1874" s="79">
        <v>45623</v>
      </c>
      <c r="C1874" s="80" t="s">
        <v>313</v>
      </c>
      <c r="D1874" s="80" t="s">
        <v>333</v>
      </c>
      <c r="E1874" s="80" t="s">
        <v>319</v>
      </c>
      <c r="F1874" s="81" t="s">
        <v>334</v>
      </c>
      <c r="G1874" s="88" t="s">
        <v>320</v>
      </c>
      <c r="H1874" s="96">
        <f t="shared" si="59"/>
        <v>11</v>
      </c>
      <c r="I1874">
        <f t="shared" si="60"/>
        <v>45623117</v>
      </c>
    </row>
    <row r="1875" spans="1:9" x14ac:dyDescent="0.25">
      <c r="A1875" s="89">
        <v>117</v>
      </c>
      <c r="B1875" s="82">
        <v>45624</v>
      </c>
      <c r="C1875" s="83" t="s">
        <v>314</v>
      </c>
      <c r="D1875" s="83" t="s">
        <v>333</v>
      </c>
      <c r="E1875" s="83" t="s">
        <v>321</v>
      </c>
      <c r="F1875" s="84" t="s">
        <v>334</v>
      </c>
      <c r="G1875" s="90" t="s">
        <v>321</v>
      </c>
      <c r="H1875" s="96" t="str">
        <f t="shared" si="59"/>
        <v/>
      </c>
      <c r="I1875">
        <f t="shared" si="60"/>
        <v>45624117</v>
      </c>
    </row>
    <row r="1876" spans="1:9" x14ac:dyDescent="0.25">
      <c r="A1876" s="87">
        <v>117</v>
      </c>
      <c r="B1876" s="79">
        <v>45625</v>
      </c>
      <c r="C1876" s="80" t="s">
        <v>315</v>
      </c>
      <c r="D1876" s="80" t="s">
        <v>333</v>
      </c>
      <c r="E1876" s="80" t="s">
        <v>326</v>
      </c>
      <c r="F1876" s="81" t="s">
        <v>334</v>
      </c>
      <c r="G1876" s="88" t="s">
        <v>320</v>
      </c>
      <c r="H1876" s="96">
        <f t="shared" si="59"/>
        <v>14</v>
      </c>
      <c r="I1876">
        <f t="shared" si="60"/>
        <v>45625117</v>
      </c>
    </row>
    <row r="1877" spans="1:9" x14ac:dyDescent="0.25">
      <c r="A1877" s="89">
        <v>117</v>
      </c>
      <c r="B1877" s="82">
        <v>45626</v>
      </c>
      <c r="C1877" s="83" t="s">
        <v>316</v>
      </c>
      <c r="D1877" s="83" t="s">
        <v>333</v>
      </c>
      <c r="E1877" s="83" t="s">
        <v>319</v>
      </c>
      <c r="F1877" s="84" t="s">
        <v>334</v>
      </c>
      <c r="G1877" s="90" t="s">
        <v>320</v>
      </c>
      <c r="H1877" s="96">
        <f t="shared" si="59"/>
        <v>11</v>
      </c>
      <c r="I1877">
        <f t="shared" si="60"/>
        <v>45626117</v>
      </c>
    </row>
    <row r="1878" spans="1:9" x14ac:dyDescent="0.25">
      <c r="A1878" s="87">
        <v>117</v>
      </c>
      <c r="B1878" s="79">
        <v>45627</v>
      </c>
      <c r="C1878" s="80" t="s">
        <v>310</v>
      </c>
      <c r="D1878" s="80" t="s">
        <v>333</v>
      </c>
      <c r="E1878" s="80" t="s">
        <v>317</v>
      </c>
      <c r="F1878" s="81" t="s">
        <v>334</v>
      </c>
      <c r="G1878" s="88" t="s">
        <v>318</v>
      </c>
      <c r="H1878" s="96">
        <f t="shared" si="59"/>
        <v>6</v>
      </c>
      <c r="I1878">
        <f t="shared" si="60"/>
        <v>45627117</v>
      </c>
    </row>
    <row r="1879" spans="1:9" x14ac:dyDescent="0.25">
      <c r="A1879" s="89">
        <v>117</v>
      </c>
      <c r="B1879" s="82">
        <v>45628</v>
      </c>
      <c r="C1879" s="83" t="s">
        <v>311</v>
      </c>
      <c r="D1879" s="83" t="s">
        <v>333</v>
      </c>
      <c r="E1879" s="83" t="s">
        <v>319</v>
      </c>
      <c r="F1879" s="84" t="s">
        <v>334</v>
      </c>
      <c r="G1879" s="90" t="s">
        <v>320</v>
      </c>
      <c r="H1879" s="96">
        <f t="shared" si="59"/>
        <v>11</v>
      </c>
      <c r="I1879">
        <f t="shared" si="60"/>
        <v>45628117</v>
      </c>
    </row>
    <row r="1880" spans="1:9" x14ac:dyDescent="0.25">
      <c r="A1880" s="87">
        <v>117</v>
      </c>
      <c r="B1880" s="79">
        <v>45629</v>
      </c>
      <c r="C1880" s="80" t="s">
        <v>312</v>
      </c>
      <c r="D1880" s="80" t="s">
        <v>333</v>
      </c>
      <c r="E1880" s="80" t="s">
        <v>319</v>
      </c>
      <c r="F1880" s="81" t="s">
        <v>334</v>
      </c>
      <c r="G1880" s="88" t="s">
        <v>320</v>
      </c>
      <c r="H1880" s="96">
        <f t="shared" si="59"/>
        <v>11</v>
      </c>
      <c r="I1880">
        <f t="shared" si="60"/>
        <v>45629117</v>
      </c>
    </row>
    <row r="1881" spans="1:9" x14ac:dyDescent="0.25">
      <c r="A1881" s="89">
        <v>117</v>
      </c>
      <c r="B1881" s="82">
        <v>45630</v>
      </c>
      <c r="C1881" s="83" t="s">
        <v>313</v>
      </c>
      <c r="D1881" s="83" t="s">
        <v>333</v>
      </c>
      <c r="E1881" s="83" t="s">
        <v>319</v>
      </c>
      <c r="F1881" s="84" t="s">
        <v>334</v>
      </c>
      <c r="G1881" s="90" t="s">
        <v>320</v>
      </c>
      <c r="H1881" s="96">
        <f t="shared" si="59"/>
        <v>11</v>
      </c>
      <c r="I1881">
        <f t="shared" si="60"/>
        <v>45630117</v>
      </c>
    </row>
    <row r="1882" spans="1:9" x14ac:dyDescent="0.25">
      <c r="A1882" s="87">
        <v>117</v>
      </c>
      <c r="B1882" s="79">
        <v>45631</v>
      </c>
      <c r="C1882" s="80" t="s">
        <v>314</v>
      </c>
      <c r="D1882" s="80" t="s">
        <v>333</v>
      </c>
      <c r="E1882" s="80" t="s">
        <v>319</v>
      </c>
      <c r="F1882" s="81" t="s">
        <v>334</v>
      </c>
      <c r="G1882" s="88" t="s">
        <v>320</v>
      </c>
      <c r="H1882" s="96">
        <f t="shared" si="59"/>
        <v>11</v>
      </c>
      <c r="I1882">
        <f t="shared" si="60"/>
        <v>45631117</v>
      </c>
    </row>
    <row r="1883" spans="1:9" x14ac:dyDescent="0.25">
      <c r="A1883" s="89">
        <v>117</v>
      </c>
      <c r="B1883" s="82">
        <v>45632</v>
      </c>
      <c r="C1883" s="83" t="s">
        <v>315</v>
      </c>
      <c r="D1883" s="83" t="s">
        <v>333</v>
      </c>
      <c r="E1883" s="83" t="s">
        <v>319</v>
      </c>
      <c r="F1883" s="84" t="s">
        <v>334</v>
      </c>
      <c r="G1883" s="90" t="s">
        <v>320</v>
      </c>
      <c r="H1883" s="96">
        <f t="shared" si="59"/>
        <v>11</v>
      </c>
      <c r="I1883">
        <f t="shared" si="60"/>
        <v>45632117</v>
      </c>
    </row>
    <row r="1884" spans="1:9" x14ac:dyDescent="0.25">
      <c r="A1884" s="87">
        <v>117</v>
      </c>
      <c r="B1884" s="79">
        <v>45633</v>
      </c>
      <c r="C1884" s="80" t="s">
        <v>316</v>
      </c>
      <c r="D1884" s="80" t="s">
        <v>333</v>
      </c>
      <c r="E1884" s="80" t="s">
        <v>319</v>
      </c>
      <c r="F1884" s="81" t="s">
        <v>334</v>
      </c>
      <c r="G1884" s="88" t="s">
        <v>320</v>
      </c>
      <c r="H1884" s="96">
        <f t="shared" si="59"/>
        <v>11</v>
      </c>
      <c r="I1884">
        <f t="shared" si="60"/>
        <v>45633117</v>
      </c>
    </row>
    <row r="1885" spans="1:9" x14ac:dyDescent="0.25">
      <c r="A1885" s="89">
        <v>117</v>
      </c>
      <c r="B1885" s="82">
        <v>45634</v>
      </c>
      <c r="C1885" s="83" t="s">
        <v>310</v>
      </c>
      <c r="D1885" s="83" t="s">
        <v>333</v>
      </c>
      <c r="E1885" s="83" t="s">
        <v>317</v>
      </c>
      <c r="F1885" s="84" t="s">
        <v>334</v>
      </c>
      <c r="G1885" s="90" t="s">
        <v>318</v>
      </c>
      <c r="H1885" s="96">
        <f t="shared" si="59"/>
        <v>6</v>
      </c>
      <c r="I1885">
        <f t="shared" si="60"/>
        <v>45634117</v>
      </c>
    </row>
    <row r="1886" spans="1:9" x14ac:dyDescent="0.25">
      <c r="A1886" s="87">
        <v>117</v>
      </c>
      <c r="B1886" s="79">
        <v>45635</v>
      </c>
      <c r="C1886" s="80" t="s">
        <v>311</v>
      </c>
      <c r="D1886" s="80" t="s">
        <v>333</v>
      </c>
      <c r="E1886" s="80" t="s">
        <v>319</v>
      </c>
      <c r="F1886" s="81" t="s">
        <v>334</v>
      </c>
      <c r="G1886" s="88" t="s">
        <v>320</v>
      </c>
      <c r="H1886" s="96">
        <f t="shared" si="59"/>
        <v>11</v>
      </c>
      <c r="I1886">
        <f t="shared" si="60"/>
        <v>45635117</v>
      </c>
    </row>
    <row r="1887" spans="1:9" x14ac:dyDescent="0.25">
      <c r="A1887" s="89">
        <v>117</v>
      </c>
      <c r="B1887" s="82">
        <v>45636</v>
      </c>
      <c r="C1887" s="83" t="s">
        <v>312</v>
      </c>
      <c r="D1887" s="83" t="s">
        <v>333</v>
      </c>
      <c r="E1887" s="83" t="s">
        <v>319</v>
      </c>
      <c r="F1887" s="84" t="s">
        <v>334</v>
      </c>
      <c r="G1887" s="90" t="s">
        <v>320</v>
      </c>
      <c r="H1887" s="96">
        <f t="shared" si="59"/>
        <v>11</v>
      </c>
      <c r="I1887">
        <f t="shared" si="60"/>
        <v>45636117</v>
      </c>
    </row>
    <row r="1888" spans="1:9" x14ac:dyDescent="0.25">
      <c r="A1888" s="87">
        <v>117</v>
      </c>
      <c r="B1888" s="79">
        <v>45637</v>
      </c>
      <c r="C1888" s="80" t="s">
        <v>313</v>
      </c>
      <c r="D1888" s="80" t="s">
        <v>333</v>
      </c>
      <c r="E1888" s="80" t="s">
        <v>319</v>
      </c>
      <c r="F1888" s="81" t="s">
        <v>334</v>
      </c>
      <c r="G1888" s="88" t="s">
        <v>320</v>
      </c>
      <c r="H1888" s="96">
        <f t="shared" si="59"/>
        <v>11</v>
      </c>
      <c r="I1888">
        <f t="shared" si="60"/>
        <v>45637117</v>
      </c>
    </row>
    <row r="1889" spans="1:9" x14ac:dyDescent="0.25">
      <c r="A1889" s="89">
        <v>117</v>
      </c>
      <c r="B1889" s="82">
        <v>45638</v>
      </c>
      <c r="C1889" s="83" t="s">
        <v>314</v>
      </c>
      <c r="D1889" s="83" t="s">
        <v>333</v>
      </c>
      <c r="E1889" s="83" t="s">
        <v>319</v>
      </c>
      <c r="F1889" s="84" t="s">
        <v>334</v>
      </c>
      <c r="G1889" s="90" t="s">
        <v>320</v>
      </c>
      <c r="H1889" s="96">
        <f t="shared" si="59"/>
        <v>11</v>
      </c>
      <c r="I1889">
        <f t="shared" si="60"/>
        <v>45638117</v>
      </c>
    </row>
    <row r="1890" spans="1:9" x14ac:dyDescent="0.25">
      <c r="A1890" s="87">
        <v>117</v>
      </c>
      <c r="B1890" s="79">
        <v>45639</v>
      </c>
      <c r="C1890" s="80" t="s">
        <v>315</v>
      </c>
      <c r="D1890" s="80" t="s">
        <v>333</v>
      </c>
      <c r="E1890" s="80" t="s">
        <v>319</v>
      </c>
      <c r="F1890" s="81" t="s">
        <v>334</v>
      </c>
      <c r="G1890" s="88" t="s">
        <v>320</v>
      </c>
      <c r="H1890" s="96">
        <f t="shared" si="59"/>
        <v>11</v>
      </c>
      <c r="I1890">
        <f t="shared" si="60"/>
        <v>45639117</v>
      </c>
    </row>
    <row r="1891" spans="1:9" x14ac:dyDescent="0.25">
      <c r="A1891" s="89">
        <v>117</v>
      </c>
      <c r="B1891" s="82">
        <v>45640</v>
      </c>
      <c r="C1891" s="83" t="s">
        <v>316</v>
      </c>
      <c r="D1891" s="83" t="s">
        <v>333</v>
      </c>
      <c r="E1891" s="83" t="s">
        <v>319</v>
      </c>
      <c r="F1891" s="84" t="s">
        <v>334</v>
      </c>
      <c r="G1891" s="90" t="s">
        <v>320</v>
      </c>
      <c r="H1891" s="96">
        <f t="shared" si="59"/>
        <v>11</v>
      </c>
      <c r="I1891">
        <f t="shared" si="60"/>
        <v>45640117</v>
      </c>
    </row>
    <row r="1892" spans="1:9" x14ac:dyDescent="0.25">
      <c r="A1892" s="87">
        <v>117</v>
      </c>
      <c r="B1892" s="79">
        <v>45641</v>
      </c>
      <c r="C1892" s="80" t="s">
        <v>310</v>
      </c>
      <c r="D1892" s="80" t="s">
        <v>333</v>
      </c>
      <c r="E1892" s="80" t="s">
        <v>317</v>
      </c>
      <c r="F1892" s="81" t="s">
        <v>334</v>
      </c>
      <c r="G1892" s="88" t="s">
        <v>318</v>
      </c>
      <c r="H1892" s="96">
        <f t="shared" si="59"/>
        <v>6</v>
      </c>
      <c r="I1892">
        <f t="shared" si="60"/>
        <v>45641117</v>
      </c>
    </row>
    <row r="1893" spans="1:9" x14ac:dyDescent="0.25">
      <c r="A1893" s="89">
        <v>117</v>
      </c>
      <c r="B1893" s="82">
        <v>45642</v>
      </c>
      <c r="C1893" s="83" t="s">
        <v>311</v>
      </c>
      <c r="D1893" s="83" t="s">
        <v>333</v>
      </c>
      <c r="E1893" s="83" t="s">
        <v>319</v>
      </c>
      <c r="F1893" s="84" t="s">
        <v>334</v>
      </c>
      <c r="G1893" s="90" t="s">
        <v>320</v>
      </c>
      <c r="H1893" s="96">
        <f t="shared" si="59"/>
        <v>11</v>
      </c>
      <c r="I1893">
        <f t="shared" si="60"/>
        <v>45642117</v>
      </c>
    </row>
    <row r="1894" spans="1:9" x14ac:dyDescent="0.25">
      <c r="A1894" s="87">
        <v>117</v>
      </c>
      <c r="B1894" s="79">
        <v>45643</v>
      </c>
      <c r="C1894" s="80" t="s">
        <v>312</v>
      </c>
      <c r="D1894" s="80" t="s">
        <v>333</v>
      </c>
      <c r="E1894" s="80" t="s">
        <v>319</v>
      </c>
      <c r="F1894" s="81" t="s">
        <v>334</v>
      </c>
      <c r="G1894" s="88" t="s">
        <v>320</v>
      </c>
      <c r="H1894" s="96">
        <f t="shared" si="59"/>
        <v>11</v>
      </c>
      <c r="I1894">
        <f t="shared" si="60"/>
        <v>45643117</v>
      </c>
    </row>
    <row r="1895" spans="1:9" x14ac:dyDescent="0.25">
      <c r="A1895" s="89">
        <v>117</v>
      </c>
      <c r="B1895" s="82">
        <v>45644</v>
      </c>
      <c r="C1895" s="83" t="s">
        <v>313</v>
      </c>
      <c r="D1895" s="83" t="s">
        <v>333</v>
      </c>
      <c r="E1895" s="83" t="s">
        <v>319</v>
      </c>
      <c r="F1895" s="84" t="s">
        <v>334</v>
      </c>
      <c r="G1895" s="90" t="s">
        <v>320</v>
      </c>
      <c r="H1895" s="96">
        <f t="shared" si="59"/>
        <v>11</v>
      </c>
      <c r="I1895">
        <f t="shared" si="60"/>
        <v>45644117</v>
      </c>
    </row>
    <row r="1896" spans="1:9" x14ac:dyDescent="0.25">
      <c r="A1896" s="87">
        <v>117</v>
      </c>
      <c r="B1896" s="79">
        <v>45645</v>
      </c>
      <c r="C1896" s="80" t="s">
        <v>314</v>
      </c>
      <c r="D1896" s="80" t="s">
        <v>333</v>
      </c>
      <c r="E1896" s="80" t="s">
        <v>319</v>
      </c>
      <c r="F1896" s="81" t="s">
        <v>334</v>
      </c>
      <c r="G1896" s="88" t="s">
        <v>320</v>
      </c>
      <c r="H1896" s="96">
        <f t="shared" si="59"/>
        <v>11</v>
      </c>
      <c r="I1896">
        <f t="shared" si="60"/>
        <v>45645117</v>
      </c>
    </row>
    <row r="1897" spans="1:9" x14ac:dyDescent="0.25">
      <c r="A1897" s="89">
        <v>117</v>
      </c>
      <c r="B1897" s="82">
        <v>45646</v>
      </c>
      <c r="C1897" s="83" t="s">
        <v>315</v>
      </c>
      <c r="D1897" s="83" t="s">
        <v>333</v>
      </c>
      <c r="E1897" s="83" t="s">
        <v>319</v>
      </c>
      <c r="F1897" s="84" t="s">
        <v>334</v>
      </c>
      <c r="G1897" s="90" t="s">
        <v>320</v>
      </c>
      <c r="H1897" s="96">
        <f t="shared" si="59"/>
        <v>11</v>
      </c>
      <c r="I1897">
        <f t="shared" si="60"/>
        <v>45646117</v>
      </c>
    </row>
    <row r="1898" spans="1:9" x14ac:dyDescent="0.25">
      <c r="A1898" s="87">
        <v>117</v>
      </c>
      <c r="B1898" s="79">
        <v>45647</v>
      </c>
      <c r="C1898" s="80" t="s">
        <v>316</v>
      </c>
      <c r="D1898" s="80" t="s">
        <v>333</v>
      </c>
      <c r="E1898" s="80" t="s">
        <v>323</v>
      </c>
      <c r="F1898" s="81" t="s">
        <v>334</v>
      </c>
      <c r="G1898" s="88" t="s">
        <v>320</v>
      </c>
      <c r="H1898" s="96">
        <f t="shared" si="59"/>
        <v>12</v>
      </c>
      <c r="I1898">
        <f t="shared" si="60"/>
        <v>45647117</v>
      </c>
    </row>
    <row r="1899" spans="1:9" x14ac:dyDescent="0.25">
      <c r="A1899" s="89">
        <v>117</v>
      </c>
      <c r="B1899" s="82">
        <v>45648</v>
      </c>
      <c r="C1899" s="83" t="s">
        <v>310</v>
      </c>
      <c r="D1899" s="83" t="s">
        <v>333</v>
      </c>
      <c r="E1899" s="83" t="s">
        <v>324</v>
      </c>
      <c r="F1899" s="84" t="s">
        <v>334</v>
      </c>
      <c r="G1899" s="90" t="s">
        <v>318</v>
      </c>
      <c r="H1899" s="96">
        <f t="shared" si="59"/>
        <v>7</v>
      </c>
      <c r="I1899">
        <f t="shared" si="60"/>
        <v>45648117</v>
      </c>
    </row>
    <row r="1900" spans="1:9" x14ac:dyDescent="0.25">
      <c r="A1900" s="87">
        <v>117</v>
      </c>
      <c r="B1900" s="79">
        <v>45649</v>
      </c>
      <c r="C1900" s="80" t="s">
        <v>311</v>
      </c>
      <c r="D1900" s="80" t="s">
        <v>333</v>
      </c>
      <c r="E1900" s="80" t="s">
        <v>319</v>
      </c>
      <c r="F1900" s="81" t="s">
        <v>334</v>
      </c>
      <c r="G1900" s="88" t="s">
        <v>320</v>
      </c>
      <c r="H1900" s="96">
        <f t="shared" si="59"/>
        <v>11</v>
      </c>
      <c r="I1900">
        <f t="shared" si="60"/>
        <v>45649117</v>
      </c>
    </row>
    <row r="1901" spans="1:9" x14ac:dyDescent="0.25">
      <c r="A1901" s="89">
        <v>117</v>
      </c>
      <c r="B1901" s="82">
        <v>45650</v>
      </c>
      <c r="C1901" s="83" t="s">
        <v>312</v>
      </c>
      <c r="D1901" s="83" t="s">
        <v>333</v>
      </c>
      <c r="E1901" s="83" t="s">
        <v>322</v>
      </c>
      <c r="F1901" s="84" t="s">
        <v>334</v>
      </c>
      <c r="G1901" s="90" t="s">
        <v>318</v>
      </c>
      <c r="H1901" s="96">
        <f t="shared" si="59"/>
        <v>10</v>
      </c>
      <c r="I1901">
        <f t="shared" si="60"/>
        <v>45650117</v>
      </c>
    </row>
    <row r="1902" spans="1:9" x14ac:dyDescent="0.25">
      <c r="A1902" s="87">
        <v>117</v>
      </c>
      <c r="B1902" s="79">
        <v>45651</v>
      </c>
      <c r="C1902" s="80" t="s">
        <v>313</v>
      </c>
      <c r="D1902" s="80" t="s">
        <v>333</v>
      </c>
      <c r="E1902" s="80" t="s">
        <v>321</v>
      </c>
      <c r="F1902" s="81" t="s">
        <v>334</v>
      </c>
      <c r="G1902" s="88" t="s">
        <v>321</v>
      </c>
      <c r="H1902" s="96" t="str">
        <f t="shared" si="59"/>
        <v/>
      </c>
      <c r="I1902">
        <f t="shared" si="60"/>
        <v>45651117</v>
      </c>
    </row>
    <row r="1903" spans="1:9" x14ac:dyDescent="0.25">
      <c r="A1903" s="89">
        <v>117</v>
      </c>
      <c r="B1903" s="82">
        <v>45652</v>
      </c>
      <c r="C1903" s="83" t="s">
        <v>314</v>
      </c>
      <c r="D1903" s="83" t="s">
        <v>333</v>
      </c>
      <c r="E1903" s="83" t="s">
        <v>319</v>
      </c>
      <c r="F1903" s="84" t="s">
        <v>334</v>
      </c>
      <c r="G1903" s="90" t="s">
        <v>320</v>
      </c>
      <c r="H1903" s="96">
        <f t="shared" si="59"/>
        <v>11</v>
      </c>
      <c r="I1903">
        <f t="shared" si="60"/>
        <v>45652117</v>
      </c>
    </row>
    <row r="1904" spans="1:9" x14ac:dyDescent="0.25">
      <c r="A1904" s="87">
        <v>117</v>
      </c>
      <c r="B1904" s="79">
        <v>45653</v>
      </c>
      <c r="C1904" s="80" t="s">
        <v>315</v>
      </c>
      <c r="D1904" s="80" t="s">
        <v>333</v>
      </c>
      <c r="E1904" s="80" t="s">
        <v>319</v>
      </c>
      <c r="F1904" s="81" t="s">
        <v>334</v>
      </c>
      <c r="G1904" s="88" t="s">
        <v>320</v>
      </c>
      <c r="H1904" s="96">
        <f t="shared" si="59"/>
        <v>11</v>
      </c>
      <c r="I1904">
        <f t="shared" si="60"/>
        <v>45653117</v>
      </c>
    </row>
    <row r="1905" spans="1:9" x14ac:dyDescent="0.25">
      <c r="A1905" s="89">
        <v>117</v>
      </c>
      <c r="B1905" s="82">
        <v>45654</v>
      </c>
      <c r="C1905" s="83" t="s">
        <v>316</v>
      </c>
      <c r="D1905" s="83" t="s">
        <v>333</v>
      </c>
      <c r="E1905" s="83" t="s">
        <v>319</v>
      </c>
      <c r="F1905" s="84" t="s">
        <v>334</v>
      </c>
      <c r="G1905" s="90" t="s">
        <v>320</v>
      </c>
      <c r="H1905" s="96">
        <f t="shared" si="59"/>
        <v>11</v>
      </c>
      <c r="I1905">
        <f t="shared" si="60"/>
        <v>45654117</v>
      </c>
    </row>
    <row r="1906" spans="1:9" x14ac:dyDescent="0.25">
      <c r="A1906" s="87">
        <v>117</v>
      </c>
      <c r="B1906" s="79">
        <v>45655</v>
      </c>
      <c r="C1906" s="80" t="s">
        <v>310</v>
      </c>
      <c r="D1906" s="80" t="s">
        <v>333</v>
      </c>
      <c r="E1906" s="80" t="s">
        <v>317</v>
      </c>
      <c r="F1906" s="81" t="s">
        <v>334</v>
      </c>
      <c r="G1906" s="88" t="s">
        <v>318</v>
      </c>
      <c r="H1906" s="96">
        <f t="shared" si="59"/>
        <v>6</v>
      </c>
      <c r="I1906">
        <f t="shared" si="60"/>
        <v>45655117</v>
      </c>
    </row>
    <row r="1907" spans="1:9" x14ac:dyDescent="0.25">
      <c r="A1907" s="89">
        <v>117</v>
      </c>
      <c r="B1907" s="82">
        <v>45656</v>
      </c>
      <c r="C1907" s="83" t="s">
        <v>311</v>
      </c>
      <c r="D1907" s="83" t="s">
        <v>333</v>
      </c>
      <c r="E1907" s="83" t="s">
        <v>319</v>
      </c>
      <c r="F1907" s="84" t="s">
        <v>334</v>
      </c>
      <c r="G1907" s="90" t="s">
        <v>320</v>
      </c>
      <c r="H1907" s="96">
        <f t="shared" si="59"/>
        <v>11</v>
      </c>
      <c r="I1907">
        <f t="shared" si="60"/>
        <v>45656117</v>
      </c>
    </row>
    <row r="1908" spans="1:9" x14ac:dyDescent="0.25">
      <c r="A1908" s="87">
        <v>117</v>
      </c>
      <c r="B1908" s="79">
        <v>45657</v>
      </c>
      <c r="C1908" s="80" t="s">
        <v>312</v>
      </c>
      <c r="D1908" s="80" t="s">
        <v>333</v>
      </c>
      <c r="E1908" s="80" t="s">
        <v>319</v>
      </c>
      <c r="F1908" s="81" t="s">
        <v>334</v>
      </c>
      <c r="G1908" s="88" t="s">
        <v>318</v>
      </c>
      <c r="H1908" s="96">
        <f t="shared" si="59"/>
        <v>8</v>
      </c>
      <c r="I1908">
        <f t="shared" si="60"/>
        <v>45657117</v>
      </c>
    </row>
    <row r="1909" spans="1:9" x14ac:dyDescent="0.25">
      <c r="A1909" s="89">
        <v>117</v>
      </c>
      <c r="B1909" s="82">
        <v>45658</v>
      </c>
      <c r="C1909" s="83" t="s">
        <v>313</v>
      </c>
      <c r="D1909" s="83" t="s">
        <v>333</v>
      </c>
      <c r="E1909" s="83" t="s">
        <v>319</v>
      </c>
      <c r="F1909" s="84" t="s">
        <v>334</v>
      </c>
      <c r="G1909" s="90" t="s">
        <v>318</v>
      </c>
      <c r="H1909" s="96">
        <f t="shared" si="59"/>
        <v>8</v>
      </c>
      <c r="I1909">
        <f t="shared" si="60"/>
        <v>45658117</v>
      </c>
    </row>
    <row r="1910" spans="1:9" x14ac:dyDescent="0.25">
      <c r="A1910" s="87">
        <v>117</v>
      </c>
      <c r="B1910" s="79">
        <v>45659</v>
      </c>
      <c r="C1910" s="80" t="s">
        <v>314</v>
      </c>
      <c r="D1910" s="80" t="s">
        <v>333</v>
      </c>
      <c r="E1910" s="80" t="s">
        <v>319</v>
      </c>
      <c r="F1910" s="81" t="s">
        <v>334</v>
      </c>
      <c r="G1910" s="88" t="s">
        <v>320</v>
      </c>
      <c r="H1910" s="96">
        <f t="shared" si="59"/>
        <v>11</v>
      </c>
      <c r="I1910">
        <f t="shared" si="60"/>
        <v>45659117</v>
      </c>
    </row>
    <row r="1911" spans="1:9" x14ac:dyDescent="0.25">
      <c r="A1911" s="89">
        <v>117</v>
      </c>
      <c r="B1911" s="82">
        <v>45660</v>
      </c>
      <c r="C1911" s="83" t="s">
        <v>315</v>
      </c>
      <c r="D1911" s="83" t="s">
        <v>333</v>
      </c>
      <c r="E1911" s="83" t="s">
        <v>319</v>
      </c>
      <c r="F1911" s="84" t="s">
        <v>334</v>
      </c>
      <c r="G1911" s="90" t="s">
        <v>320</v>
      </c>
      <c r="H1911" s="96">
        <f t="shared" si="59"/>
        <v>11</v>
      </c>
      <c r="I1911">
        <f t="shared" si="60"/>
        <v>45660117</v>
      </c>
    </row>
    <row r="1912" spans="1:9" x14ac:dyDescent="0.25">
      <c r="A1912" s="87">
        <v>117</v>
      </c>
      <c r="B1912" s="79">
        <v>45661</v>
      </c>
      <c r="C1912" s="80" t="s">
        <v>316</v>
      </c>
      <c r="D1912" s="80" t="s">
        <v>333</v>
      </c>
      <c r="E1912" s="80" t="s">
        <v>319</v>
      </c>
      <c r="F1912" s="81" t="s">
        <v>334</v>
      </c>
      <c r="G1912" s="88" t="s">
        <v>320</v>
      </c>
      <c r="H1912" s="96">
        <f t="shared" si="59"/>
        <v>11</v>
      </c>
      <c r="I1912">
        <f t="shared" si="60"/>
        <v>45661117</v>
      </c>
    </row>
    <row r="1913" spans="1:9" x14ac:dyDescent="0.25">
      <c r="A1913" s="89">
        <v>119</v>
      </c>
      <c r="B1913" s="82">
        <v>45613</v>
      </c>
      <c r="C1913" s="83" t="s">
        <v>310</v>
      </c>
      <c r="D1913" s="83" t="s">
        <v>333</v>
      </c>
      <c r="E1913" s="83" t="s">
        <v>317</v>
      </c>
      <c r="F1913" s="84" t="s">
        <v>334</v>
      </c>
      <c r="G1913" s="90" t="s">
        <v>318</v>
      </c>
      <c r="H1913" s="96">
        <f t="shared" si="59"/>
        <v>6</v>
      </c>
      <c r="I1913">
        <f t="shared" si="60"/>
        <v>45613119</v>
      </c>
    </row>
    <row r="1914" spans="1:9" x14ac:dyDescent="0.25">
      <c r="A1914" s="87">
        <v>119</v>
      </c>
      <c r="B1914" s="79">
        <v>45614</v>
      </c>
      <c r="C1914" s="80" t="s">
        <v>311</v>
      </c>
      <c r="D1914" s="80" t="s">
        <v>333</v>
      </c>
      <c r="E1914" s="80" t="s">
        <v>324</v>
      </c>
      <c r="F1914" s="81" t="s">
        <v>334</v>
      </c>
      <c r="G1914" s="88" t="s">
        <v>327</v>
      </c>
      <c r="H1914" s="96">
        <f t="shared" si="59"/>
        <v>8</v>
      </c>
      <c r="I1914">
        <f t="shared" si="60"/>
        <v>45614119</v>
      </c>
    </row>
    <row r="1915" spans="1:9" x14ac:dyDescent="0.25">
      <c r="A1915" s="89">
        <v>119</v>
      </c>
      <c r="B1915" s="82">
        <v>45615</v>
      </c>
      <c r="C1915" s="83" t="s">
        <v>312</v>
      </c>
      <c r="D1915" s="83" t="s">
        <v>333</v>
      </c>
      <c r="E1915" s="83" t="s">
        <v>324</v>
      </c>
      <c r="F1915" s="84" t="s">
        <v>334</v>
      </c>
      <c r="G1915" s="90" t="s">
        <v>327</v>
      </c>
      <c r="H1915" s="96">
        <f t="shared" si="59"/>
        <v>8</v>
      </c>
      <c r="I1915">
        <f t="shared" si="60"/>
        <v>45615119</v>
      </c>
    </row>
    <row r="1916" spans="1:9" x14ac:dyDescent="0.25">
      <c r="A1916" s="87">
        <v>119</v>
      </c>
      <c r="B1916" s="79">
        <v>45616</v>
      </c>
      <c r="C1916" s="80" t="s">
        <v>313</v>
      </c>
      <c r="D1916" s="80" t="s">
        <v>333</v>
      </c>
      <c r="E1916" s="80" t="s">
        <v>324</v>
      </c>
      <c r="F1916" s="81" t="s">
        <v>334</v>
      </c>
      <c r="G1916" s="88" t="s">
        <v>327</v>
      </c>
      <c r="H1916" s="96">
        <f t="shared" si="59"/>
        <v>8</v>
      </c>
      <c r="I1916">
        <f t="shared" si="60"/>
        <v>45616119</v>
      </c>
    </row>
    <row r="1917" spans="1:9" x14ac:dyDescent="0.25">
      <c r="A1917" s="89">
        <v>119</v>
      </c>
      <c r="B1917" s="82">
        <v>45617</v>
      </c>
      <c r="C1917" s="83" t="s">
        <v>314</v>
      </c>
      <c r="D1917" s="83" t="s">
        <v>333</v>
      </c>
      <c r="E1917" s="83" t="s">
        <v>324</v>
      </c>
      <c r="F1917" s="84" t="s">
        <v>334</v>
      </c>
      <c r="G1917" s="90" t="s">
        <v>327</v>
      </c>
      <c r="H1917" s="96">
        <f t="shared" si="59"/>
        <v>8</v>
      </c>
      <c r="I1917">
        <f t="shared" si="60"/>
        <v>45617119</v>
      </c>
    </row>
    <row r="1918" spans="1:9" x14ac:dyDescent="0.25">
      <c r="A1918" s="87">
        <v>119</v>
      </c>
      <c r="B1918" s="79">
        <v>45618</v>
      </c>
      <c r="C1918" s="80" t="s">
        <v>315</v>
      </c>
      <c r="D1918" s="80" t="s">
        <v>333</v>
      </c>
      <c r="E1918" s="80" t="s">
        <v>324</v>
      </c>
      <c r="F1918" s="81" t="s">
        <v>334</v>
      </c>
      <c r="G1918" s="88" t="s">
        <v>325</v>
      </c>
      <c r="H1918" s="96">
        <f t="shared" si="59"/>
        <v>9</v>
      </c>
      <c r="I1918">
        <f t="shared" si="60"/>
        <v>45618119</v>
      </c>
    </row>
    <row r="1919" spans="1:9" x14ac:dyDescent="0.25">
      <c r="A1919" s="89">
        <v>119</v>
      </c>
      <c r="B1919" s="82">
        <v>45619</v>
      </c>
      <c r="C1919" s="83" t="s">
        <v>316</v>
      </c>
      <c r="D1919" s="83" t="s">
        <v>333</v>
      </c>
      <c r="E1919" s="83" t="s">
        <v>324</v>
      </c>
      <c r="F1919" s="84" t="s">
        <v>334</v>
      </c>
      <c r="G1919" s="90" t="s">
        <v>325</v>
      </c>
      <c r="H1919" s="96">
        <f t="shared" si="59"/>
        <v>9</v>
      </c>
      <c r="I1919">
        <f t="shared" si="60"/>
        <v>45619119</v>
      </c>
    </row>
    <row r="1920" spans="1:9" x14ac:dyDescent="0.25">
      <c r="A1920" s="87">
        <v>119</v>
      </c>
      <c r="B1920" s="79">
        <v>45620</v>
      </c>
      <c r="C1920" s="80" t="s">
        <v>310</v>
      </c>
      <c r="D1920" s="80" t="s">
        <v>333</v>
      </c>
      <c r="E1920" s="80" t="s">
        <v>317</v>
      </c>
      <c r="F1920" s="81" t="s">
        <v>334</v>
      </c>
      <c r="G1920" s="88" t="s">
        <v>318</v>
      </c>
      <c r="H1920" s="96">
        <f t="shared" si="59"/>
        <v>6</v>
      </c>
      <c r="I1920">
        <f t="shared" si="60"/>
        <v>45620119</v>
      </c>
    </row>
    <row r="1921" spans="1:9" x14ac:dyDescent="0.25">
      <c r="A1921" s="89">
        <v>119</v>
      </c>
      <c r="B1921" s="82">
        <v>45621</v>
      </c>
      <c r="C1921" s="83" t="s">
        <v>311</v>
      </c>
      <c r="D1921" s="83" t="s">
        <v>333</v>
      </c>
      <c r="E1921" s="83" t="s">
        <v>324</v>
      </c>
      <c r="F1921" s="84" t="s">
        <v>334</v>
      </c>
      <c r="G1921" s="90" t="s">
        <v>327</v>
      </c>
      <c r="H1921" s="96">
        <f t="shared" si="59"/>
        <v>8</v>
      </c>
      <c r="I1921">
        <f t="shared" si="60"/>
        <v>45621119</v>
      </c>
    </row>
    <row r="1922" spans="1:9" x14ac:dyDescent="0.25">
      <c r="A1922" s="87">
        <v>119</v>
      </c>
      <c r="B1922" s="79">
        <v>45622</v>
      </c>
      <c r="C1922" s="80" t="s">
        <v>312</v>
      </c>
      <c r="D1922" s="80" t="s">
        <v>333</v>
      </c>
      <c r="E1922" s="80" t="s">
        <v>324</v>
      </c>
      <c r="F1922" s="81" t="s">
        <v>334</v>
      </c>
      <c r="G1922" s="88" t="s">
        <v>327</v>
      </c>
      <c r="H1922" s="96">
        <f t="shared" si="59"/>
        <v>8</v>
      </c>
      <c r="I1922">
        <f t="shared" si="60"/>
        <v>45622119</v>
      </c>
    </row>
    <row r="1923" spans="1:9" x14ac:dyDescent="0.25">
      <c r="A1923" s="89">
        <v>119</v>
      </c>
      <c r="B1923" s="82">
        <v>45623</v>
      </c>
      <c r="C1923" s="83" t="s">
        <v>313</v>
      </c>
      <c r="D1923" s="83" t="s">
        <v>333</v>
      </c>
      <c r="E1923" s="83" t="s">
        <v>324</v>
      </c>
      <c r="F1923" s="84" t="s">
        <v>334</v>
      </c>
      <c r="G1923" s="90" t="s">
        <v>327</v>
      </c>
      <c r="H1923" s="96">
        <f t="shared" ref="H1923:H1961" si="61">IF(ISERROR(INT((G1923-E1923)*24)),"",(INT((G1923-E1923)*24)))</f>
        <v>8</v>
      </c>
      <c r="I1923">
        <f t="shared" ref="I1923:I1961" si="62">VALUE(CONCATENATE(B1923,A1923))</f>
        <v>45623119</v>
      </c>
    </row>
    <row r="1924" spans="1:9" x14ac:dyDescent="0.25">
      <c r="A1924" s="87">
        <v>119</v>
      </c>
      <c r="B1924" s="79">
        <v>45624</v>
      </c>
      <c r="C1924" s="80" t="s">
        <v>314</v>
      </c>
      <c r="D1924" s="80" t="s">
        <v>333</v>
      </c>
      <c r="E1924" s="80" t="s">
        <v>321</v>
      </c>
      <c r="F1924" s="81" t="s">
        <v>334</v>
      </c>
      <c r="G1924" s="88" t="s">
        <v>321</v>
      </c>
      <c r="H1924" s="96" t="str">
        <f t="shared" si="61"/>
        <v/>
      </c>
      <c r="I1924">
        <f t="shared" si="62"/>
        <v>45624119</v>
      </c>
    </row>
    <row r="1925" spans="1:9" x14ac:dyDescent="0.25">
      <c r="A1925" s="89">
        <v>119</v>
      </c>
      <c r="B1925" s="82">
        <v>45625</v>
      </c>
      <c r="C1925" s="83" t="s">
        <v>315</v>
      </c>
      <c r="D1925" s="83" t="s">
        <v>333</v>
      </c>
      <c r="E1925" s="83" t="s">
        <v>323</v>
      </c>
      <c r="F1925" s="84" t="s">
        <v>334</v>
      </c>
      <c r="G1925" s="90" t="s">
        <v>320</v>
      </c>
      <c r="H1925" s="96">
        <f t="shared" si="61"/>
        <v>12</v>
      </c>
      <c r="I1925">
        <f t="shared" si="62"/>
        <v>45625119</v>
      </c>
    </row>
    <row r="1926" spans="1:9" x14ac:dyDescent="0.25">
      <c r="A1926" s="87">
        <v>119</v>
      </c>
      <c r="B1926" s="79">
        <v>45626</v>
      </c>
      <c r="C1926" s="80" t="s">
        <v>316</v>
      </c>
      <c r="D1926" s="80" t="s">
        <v>333</v>
      </c>
      <c r="E1926" s="80" t="s">
        <v>324</v>
      </c>
      <c r="F1926" s="81" t="s">
        <v>334</v>
      </c>
      <c r="G1926" s="88" t="s">
        <v>325</v>
      </c>
      <c r="H1926" s="96">
        <f t="shared" si="61"/>
        <v>9</v>
      </c>
      <c r="I1926">
        <f t="shared" si="62"/>
        <v>45626119</v>
      </c>
    </row>
    <row r="1927" spans="1:9" x14ac:dyDescent="0.25">
      <c r="A1927" s="89">
        <v>119</v>
      </c>
      <c r="B1927" s="82">
        <v>45627</v>
      </c>
      <c r="C1927" s="83" t="s">
        <v>310</v>
      </c>
      <c r="D1927" s="83" t="s">
        <v>333</v>
      </c>
      <c r="E1927" s="83" t="s">
        <v>317</v>
      </c>
      <c r="F1927" s="84" t="s">
        <v>334</v>
      </c>
      <c r="G1927" s="90" t="s">
        <v>318</v>
      </c>
      <c r="H1927" s="96">
        <f t="shared" si="61"/>
        <v>6</v>
      </c>
      <c r="I1927">
        <f t="shared" si="62"/>
        <v>45627119</v>
      </c>
    </row>
    <row r="1928" spans="1:9" x14ac:dyDescent="0.25">
      <c r="A1928" s="87">
        <v>119</v>
      </c>
      <c r="B1928" s="79">
        <v>45628</v>
      </c>
      <c r="C1928" s="80" t="s">
        <v>311</v>
      </c>
      <c r="D1928" s="80" t="s">
        <v>333</v>
      </c>
      <c r="E1928" s="80" t="s">
        <v>324</v>
      </c>
      <c r="F1928" s="81" t="s">
        <v>334</v>
      </c>
      <c r="G1928" s="88" t="s">
        <v>327</v>
      </c>
      <c r="H1928" s="96">
        <f t="shared" si="61"/>
        <v>8</v>
      </c>
      <c r="I1928">
        <f t="shared" si="62"/>
        <v>45628119</v>
      </c>
    </row>
    <row r="1929" spans="1:9" x14ac:dyDescent="0.25">
      <c r="A1929" s="89">
        <v>119</v>
      </c>
      <c r="B1929" s="82">
        <v>45629</v>
      </c>
      <c r="C1929" s="83" t="s">
        <v>312</v>
      </c>
      <c r="D1929" s="83" t="s">
        <v>333</v>
      </c>
      <c r="E1929" s="83" t="s">
        <v>324</v>
      </c>
      <c r="F1929" s="84" t="s">
        <v>334</v>
      </c>
      <c r="G1929" s="90" t="s">
        <v>327</v>
      </c>
      <c r="H1929" s="96">
        <f t="shared" si="61"/>
        <v>8</v>
      </c>
      <c r="I1929">
        <f t="shared" si="62"/>
        <v>45629119</v>
      </c>
    </row>
    <row r="1930" spans="1:9" x14ac:dyDescent="0.25">
      <c r="A1930" s="87">
        <v>119</v>
      </c>
      <c r="B1930" s="79">
        <v>45630</v>
      </c>
      <c r="C1930" s="80" t="s">
        <v>313</v>
      </c>
      <c r="D1930" s="80" t="s">
        <v>333</v>
      </c>
      <c r="E1930" s="80" t="s">
        <v>324</v>
      </c>
      <c r="F1930" s="81" t="s">
        <v>334</v>
      </c>
      <c r="G1930" s="88" t="s">
        <v>327</v>
      </c>
      <c r="H1930" s="96">
        <f t="shared" si="61"/>
        <v>8</v>
      </c>
      <c r="I1930">
        <f t="shared" si="62"/>
        <v>45630119</v>
      </c>
    </row>
    <row r="1931" spans="1:9" x14ac:dyDescent="0.25">
      <c r="A1931" s="89">
        <v>119</v>
      </c>
      <c r="B1931" s="82">
        <v>45631</v>
      </c>
      <c r="C1931" s="83" t="s">
        <v>314</v>
      </c>
      <c r="D1931" s="83" t="s">
        <v>333</v>
      </c>
      <c r="E1931" s="83" t="s">
        <v>324</v>
      </c>
      <c r="F1931" s="84" t="s">
        <v>334</v>
      </c>
      <c r="G1931" s="90" t="s">
        <v>327</v>
      </c>
      <c r="H1931" s="96">
        <f t="shared" si="61"/>
        <v>8</v>
      </c>
      <c r="I1931">
        <f t="shared" si="62"/>
        <v>45631119</v>
      </c>
    </row>
    <row r="1932" spans="1:9" x14ac:dyDescent="0.25">
      <c r="A1932" s="87">
        <v>119</v>
      </c>
      <c r="B1932" s="79">
        <v>45632</v>
      </c>
      <c r="C1932" s="80" t="s">
        <v>315</v>
      </c>
      <c r="D1932" s="80" t="s">
        <v>333</v>
      </c>
      <c r="E1932" s="80" t="s">
        <v>319</v>
      </c>
      <c r="F1932" s="81" t="s">
        <v>334</v>
      </c>
      <c r="G1932" s="88" t="s">
        <v>320</v>
      </c>
      <c r="H1932" s="96">
        <f t="shared" si="61"/>
        <v>11</v>
      </c>
      <c r="I1932">
        <f t="shared" si="62"/>
        <v>45632119</v>
      </c>
    </row>
    <row r="1933" spans="1:9" x14ac:dyDescent="0.25">
      <c r="A1933" s="89">
        <v>119</v>
      </c>
      <c r="B1933" s="82">
        <v>45633</v>
      </c>
      <c r="C1933" s="83" t="s">
        <v>316</v>
      </c>
      <c r="D1933" s="83" t="s">
        <v>333</v>
      </c>
      <c r="E1933" s="83" t="s">
        <v>319</v>
      </c>
      <c r="F1933" s="84" t="s">
        <v>334</v>
      </c>
      <c r="G1933" s="90" t="s">
        <v>320</v>
      </c>
      <c r="H1933" s="96">
        <f t="shared" si="61"/>
        <v>11</v>
      </c>
      <c r="I1933">
        <f t="shared" si="62"/>
        <v>45633119</v>
      </c>
    </row>
    <row r="1934" spans="1:9" x14ac:dyDescent="0.25">
      <c r="A1934" s="87">
        <v>119</v>
      </c>
      <c r="B1934" s="79">
        <v>45634</v>
      </c>
      <c r="C1934" s="80" t="s">
        <v>310</v>
      </c>
      <c r="D1934" s="80" t="s">
        <v>333</v>
      </c>
      <c r="E1934" s="80" t="s">
        <v>324</v>
      </c>
      <c r="F1934" s="81" t="s">
        <v>334</v>
      </c>
      <c r="G1934" s="88" t="s">
        <v>327</v>
      </c>
      <c r="H1934" s="96">
        <f t="shared" si="61"/>
        <v>8</v>
      </c>
      <c r="I1934">
        <f t="shared" si="62"/>
        <v>45634119</v>
      </c>
    </row>
    <row r="1935" spans="1:9" x14ac:dyDescent="0.25">
      <c r="A1935" s="89">
        <v>119</v>
      </c>
      <c r="B1935" s="82">
        <v>45635</v>
      </c>
      <c r="C1935" s="83" t="s">
        <v>311</v>
      </c>
      <c r="D1935" s="83" t="s">
        <v>333</v>
      </c>
      <c r="E1935" s="83" t="s">
        <v>319</v>
      </c>
      <c r="F1935" s="84" t="s">
        <v>334</v>
      </c>
      <c r="G1935" s="90" t="s">
        <v>320</v>
      </c>
      <c r="H1935" s="96">
        <f t="shared" si="61"/>
        <v>11</v>
      </c>
      <c r="I1935">
        <f t="shared" si="62"/>
        <v>45635119</v>
      </c>
    </row>
    <row r="1936" spans="1:9" x14ac:dyDescent="0.25">
      <c r="A1936" s="87">
        <v>119</v>
      </c>
      <c r="B1936" s="79">
        <v>45636</v>
      </c>
      <c r="C1936" s="80" t="s">
        <v>312</v>
      </c>
      <c r="D1936" s="80" t="s">
        <v>333</v>
      </c>
      <c r="E1936" s="80" t="s">
        <v>319</v>
      </c>
      <c r="F1936" s="81" t="s">
        <v>334</v>
      </c>
      <c r="G1936" s="88" t="s">
        <v>320</v>
      </c>
      <c r="H1936" s="96">
        <f t="shared" si="61"/>
        <v>11</v>
      </c>
      <c r="I1936">
        <f t="shared" si="62"/>
        <v>45636119</v>
      </c>
    </row>
    <row r="1937" spans="1:9" x14ac:dyDescent="0.25">
      <c r="A1937" s="89">
        <v>119</v>
      </c>
      <c r="B1937" s="82">
        <v>45637</v>
      </c>
      <c r="C1937" s="83" t="s">
        <v>313</v>
      </c>
      <c r="D1937" s="83" t="s">
        <v>333</v>
      </c>
      <c r="E1937" s="83" t="s">
        <v>319</v>
      </c>
      <c r="F1937" s="84" t="s">
        <v>334</v>
      </c>
      <c r="G1937" s="90" t="s">
        <v>320</v>
      </c>
      <c r="H1937" s="96">
        <f t="shared" si="61"/>
        <v>11</v>
      </c>
      <c r="I1937">
        <f t="shared" si="62"/>
        <v>45637119</v>
      </c>
    </row>
    <row r="1938" spans="1:9" x14ac:dyDescent="0.25">
      <c r="A1938" s="87">
        <v>119</v>
      </c>
      <c r="B1938" s="79">
        <v>45638</v>
      </c>
      <c r="C1938" s="80" t="s">
        <v>314</v>
      </c>
      <c r="D1938" s="80" t="s">
        <v>333</v>
      </c>
      <c r="E1938" s="80" t="s">
        <v>319</v>
      </c>
      <c r="F1938" s="81" t="s">
        <v>334</v>
      </c>
      <c r="G1938" s="88" t="s">
        <v>320</v>
      </c>
      <c r="H1938" s="96">
        <f t="shared" si="61"/>
        <v>11</v>
      </c>
      <c r="I1938">
        <f t="shared" si="62"/>
        <v>45638119</v>
      </c>
    </row>
    <row r="1939" spans="1:9" x14ac:dyDescent="0.25">
      <c r="A1939" s="89">
        <v>119</v>
      </c>
      <c r="B1939" s="82">
        <v>45639</v>
      </c>
      <c r="C1939" s="83" t="s">
        <v>315</v>
      </c>
      <c r="D1939" s="83" t="s">
        <v>333</v>
      </c>
      <c r="E1939" s="83" t="s">
        <v>319</v>
      </c>
      <c r="F1939" s="84" t="s">
        <v>334</v>
      </c>
      <c r="G1939" s="90" t="s">
        <v>320</v>
      </c>
      <c r="H1939" s="96">
        <f t="shared" si="61"/>
        <v>11</v>
      </c>
      <c r="I1939">
        <f t="shared" si="62"/>
        <v>45639119</v>
      </c>
    </row>
    <row r="1940" spans="1:9" x14ac:dyDescent="0.25">
      <c r="A1940" s="87">
        <v>119</v>
      </c>
      <c r="B1940" s="79">
        <v>45640</v>
      </c>
      <c r="C1940" s="80" t="s">
        <v>316</v>
      </c>
      <c r="D1940" s="80" t="s">
        <v>333</v>
      </c>
      <c r="E1940" s="80" t="s">
        <v>319</v>
      </c>
      <c r="F1940" s="81" t="s">
        <v>334</v>
      </c>
      <c r="G1940" s="88" t="s">
        <v>320</v>
      </c>
      <c r="H1940" s="96">
        <f t="shared" si="61"/>
        <v>11</v>
      </c>
      <c r="I1940">
        <f t="shared" si="62"/>
        <v>45640119</v>
      </c>
    </row>
    <row r="1941" spans="1:9" x14ac:dyDescent="0.25">
      <c r="A1941" s="89">
        <v>119</v>
      </c>
      <c r="B1941" s="82">
        <v>45641</v>
      </c>
      <c r="C1941" s="83" t="s">
        <v>310</v>
      </c>
      <c r="D1941" s="83" t="s">
        <v>333</v>
      </c>
      <c r="E1941" s="83" t="s">
        <v>324</v>
      </c>
      <c r="F1941" s="84" t="s">
        <v>334</v>
      </c>
      <c r="G1941" s="90" t="s">
        <v>327</v>
      </c>
      <c r="H1941" s="96">
        <f t="shared" si="61"/>
        <v>8</v>
      </c>
      <c r="I1941">
        <f t="shared" si="62"/>
        <v>45641119</v>
      </c>
    </row>
    <row r="1942" spans="1:9" x14ac:dyDescent="0.25">
      <c r="A1942" s="87">
        <v>119</v>
      </c>
      <c r="B1942" s="79">
        <v>45642</v>
      </c>
      <c r="C1942" s="80" t="s">
        <v>311</v>
      </c>
      <c r="D1942" s="80" t="s">
        <v>333</v>
      </c>
      <c r="E1942" s="80" t="s">
        <v>319</v>
      </c>
      <c r="F1942" s="81" t="s">
        <v>334</v>
      </c>
      <c r="G1942" s="88" t="s">
        <v>320</v>
      </c>
      <c r="H1942" s="96">
        <f t="shared" si="61"/>
        <v>11</v>
      </c>
      <c r="I1942">
        <f t="shared" si="62"/>
        <v>45642119</v>
      </c>
    </row>
    <row r="1943" spans="1:9" x14ac:dyDescent="0.25">
      <c r="A1943" s="89">
        <v>119</v>
      </c>
      <c r="B1943" s="82">
        <v>45643</v>
      </c>
      <c r="C1943" s="83" t="s">
        <v>312</v>
      </c>
      <c r="D1943" s="83" t="s">
        <v>333</v>
      </c>
      <c r="E1943" s="83" t="s">
        <v>319</v>
      </c>
      <c r="F1943" s="84" t="s">
        <v>334</v>
      </c>
      <c r="G1943" s="90" t="s">
        <v>320</v>
      </c>
      <c r="H1943" s="96">
        <f t="shared" si="61"/>
        <v>11</v>
      </c>
      <c r="I1943">
        <f t="shared" si="62"/>
        <v>45643119</v>
      </c>
    </row>
    <row r="1944" spans="1:9" x14ac:dyDescent="0.25">
      <c r="A1944" s="87">
        <v>119</v>
      </c>
      <c r="B1944" s="79">
        <v>45644</v>
      </c>
      <c r="C1944" s="80" t="s">
        <v>313</v>
      </c>
      <c r="D1944" s="80" t="s">
        <v>333</v>
      </c>
      <c r="E1944" s="80" t="s">
        <v>319</v>
      </c>
      <c r="F1944" s="81" t="s">
        <v>334</v>
      </c>
      <c r="G1944" s="88" t="s">
        <v>320</v>
      </c>
      <c r="H1944" s="96">
        <f t="shared" si="61"/>
        <v>11</v>
      </c>
      <c r="I1944">
        <f t="shared" si="62"/>
        <v>45644119</v>
      </c>
    </row>
    <row r="1945" spans="1:9" x14ac:dyDescent="0.25">
      <c r="A1945" s="89">
        <v>119</v>
      </c>
      <c r="B1945" s="82">
        <v>45645</v>
      </c>
      <c r="C1945" s="83" t="s">
        <v>314</v>
      </c>
      <c r="D1945" s="83" t="s">
        <v>333</v>
      </c>
      <c r="E1945" s="83" t="s">
        <v>319</v>
      </c>
      <c r="F1945" s="84" t="s">
        <v>334</v>
      </c>
      <c r="G1945" s="90" t="s">
        <v>320</v>
      </c>
      <c r="H1945" s="96">
        <f t="shared" si="61"/>
        <v>11</v>
      </c>
      <c r="I1945">
        <f t="shared" si="62"/>
        <v>45645119</v>
      </c>
    </row>
    <row r="1946" spans="1:9" x14ac:dyDescent="0.25">
      <c r="A1946" s="87">
        <v>119</v>
      </c>
      <c r="B1946" s="79">
        <v>45646</v>
      </c>
      <c r="C1946" s="80" t="s">
        <v>315</v>
      </c>
      <c r="D1946" s="80" t="s">
        <v>333</v>
      </c>
      <c r="E1946" s="80" t="s">
        <v>319</v>
      </c>
      <c r="F1946" s="81" t="s">
        <v>334</v>
      </c>
      <c r="G1946" s="88" t="s">
        <v>320</v>
      </c>
      <c r="H1946" s="96">
        <f t="shared" si="61"/>
        <v>11</v>
      </c>
      <c r="I1946">
        <f t="shared" si="62"/>
        <v>45646119</v>
      </c>
    </row>
    <row r="1947" spans="1:9" x14ac:dyDescent="0.25">
      <c r="A1947" s="89">
        <v>119</v>
      </c>
      <c r="B1947" s="82">
        <v>45647</v>
      </c>
      <c r="C1947" s="83" t="s">
        <v>316</v>
      </c>
      <c r="D1947" s="83" t="s">
        <v>333</v>
      </c>
      <c r="E1947" s="83" t="s">
        <v>319</v>
      </c>
      <c r="F1947" s="84" t="s">
        <v>334</v>
      </c>
      <c r="G1947" s="90" t="s">
        <v>320</v>
      </c>
      <c r="H1947" s="96">
        <f t="shared" si="61"/>
        <v>11</v>
      </c>
      <c r="I1947">
        <f t="shared" si="62"/>
        <v>45647119</v>
      </c>
    </row>
    <row r="1948" spans="1:9" x14ac:dyDescent="0.25">
      <c r="A1948" s="87">
        <v>119</v>
      </c>
      <c r="B1948" s="79">
        <v>45648</v>
      </c>
      <c r="C1948" s="80" t="s">
        <v>310</v>
      </c>
      <c r="D1948" s="80" t="s">
        <v>333</v>
      </c>
      <c r="E1948" s="80" t="s">
        <v>324</v>
      </c>
      <c r="F1948" s="81" t="s">
        <v>334</v>
      </c>
      <c r="G1948" s="88" t="s">
        <v>327</v>
      </c>
      <c r="H1948" s="96">
        <f t="shared" si="61"/>
        <v>8</v>
      </c>
      <c r="I1948">
        <f t="shared" si="62"/>
        <v>45648119</v>
      </c>
    </row>
    <row r="1949" spans="1:9" x14ac:dyDescent="0.25">
      <c r="A1949" s="89">
        <v>119</v>
      </c>
      <c r="B1949" s="82">
        <v>45649</v>
      </c>
      <c r="C1949" s="83" t="s">
        <v>311</v>
      </c>
      <c r="D1949" s="83" t="s">
        <v>333</v>
      </c>
      <c r="E1949" s="83" t="s">
        <v>319</v>
      </c>
      <c r="F1949" s="84" t="s">
        <v>334</v>
      </c>
      <c r="G1949" s="90" t="s">
        <v>320</v>
      </c>
      <c r="H1949" s="96">
        <f t="shared" si="61"/>
        <v>11</v>
      </c>
      <c r="I1949">
        <f t="shared" si="62"/>
        <v>45649119</v>
      </c>
    </row>
    <row r="1950" spans="1:9" x14ac:dyDescent="0.25">
      <c r="A1950" s="87">
        <v>119</v>
      </c>
      <c r="B1950" s="79">
        <v>45650</v>
      </c>
      <c r="C1950" s="80" t="s">
        <v>312</v>
      </c>
      <c r="D1950" s="80" t="s">
        <v>333</v>
      </c>
      <c r="E1950" s="80" t="s">
        <v>323</v>
      </c>
      <c r="F1950" s="81" t="s">
        <v>334</v>
      </c>
      <c r="G1950" s="88" t="s">
        <v>318</v>
      </c>
      <c r="H1950" s="96">
        <f t="shared" si="61"/>
        <v>9</v>
      </c>
      <c r="I1950">
        <f t="shared" si="62"/>
        <v>45650119</v>
      </c>
    </row>
    <row r="1951" spans="1:9" x14ac:dyDescent="0.25">
      <c r="A1951" s="89">
        <v>119</v>
      </c>
      <c r="B1951" s="82">
        <v>45651</v>
      </c>
      <c r="C1951" s="83" t="s">
        <v>313</v>
      </c>
      <c r="D1951" s="83" t="s">
        <v>333</v>
      </c>
      <c r="E1951" s="83" t="s">
        <v>321</v>
      </c>
      <c r="F1951" s="84" t="s">
        <v>334</v>
      </c>
      <c r="G1951" s="90" t="s">
        <v>321</v>
      </c>
      <c r="H1951" s="96" t="str">
        <f t="shared" si="61"/>
        <v/>
      </c>
      <c r="I1951">
        <f t="shared" si="62"/>
        <v>45651119</v>
      </c>
    </row>
    <row r="1952" spans="1:9" x14ac:dyDescent="0.25">
      <c r="A1952" s="87">
        <v>119</v>
      </c>
      <c r="B1952" s="79">
        <v>45652</v>
      </c>
      <c r="C1952" s="80" t="s">
        <v>314</v>
      </c>
      <c r="D1952" s="80" t="s">
        <v>333</v>
      </c>
      <c r="E1952" s="80" t="s">
        <v>324</v>
      </c>
      <c r="F1952" s="81" t="s">
        <v>334</v>
      </c>
      <c r="G1952" s="88" t="s">
        <v>327</v>
      </c>
      <c r="H1952" s="96">
        <f t="shared" si="61"/>
        <v>8</v>
      </c>
      <c r="I1952">
        <f t="shared" si="62"/>
        <v>45652119</v>
      </c>
    </row>
    <row r="1953" spans="1:9" x14ac:dyDescent="0.25">
      <c r="A1953" s="89">
        <v>119</v>
      </c>
      <c r="B1953" s="82">
        <v>45653</v>
      </c>
      <c r="C1953" s="83" t="s">
        <v>315</v>
      </c>
      <c r="D1953" s="83" t="s">
        <v>333</v>
      </c>
      <c r="E1953" s="83" t="s">
        <v>324</v>
      </c>
      <c r="F1953" s="84" t="s">
        <v>334</v>
      </c>
      <c r="G1953" s="90" t="s">
        <v>325</v>
      </c>
      <c r="H1953" s="96">
        <f t="shared" si="61"/>
        <v>9</v>
      </c>
      <c r="I1953">
        <f t="shared" si="62"/>
        <v>45653119</v>
      </c>
    </row>
    <row r="1954" spans="1:9" x14ac:dyDescent="0.25">
      <c r="A1954" s="87">
        <v>119</v>
      </c>
      <c r="B1954" s="79">
        <v>45654</v>
      </c>
      <c r="C1954" s="80" t="s">
        <v>316</v>
      </c>
      <c r="D1954" s="80" t="s">
        <v>333</v>
      </c>
      <c r="E1954" s="80" t="s">
        <v>324</v>
      </c>
      <c r="F1954" s="81" t="s">
        <v>334</v>
      </c>
      <c r="G1954" s="88" t="s">
        <v>325</v>
      </c>
      <c r="H1954" s="96">
        <f t="shared" si="61"/>
        <v>9</v>
      </c>
      <c r="I1954">
        <f t="shared" si="62"/>
        <v>45654119</v>
      </c>
    </row>
    <row r="1955" spans="1:9" x14ac:dyDescent="0.25">
      <c r="A1955" s="89">
        <v>119</v>
      </c>
      <c r="B1955" s="82">
        <v>45655</v>
      </c>
      <c r="C1955" s="83" t="s">
        <v>310</v>
      </c>
      <c r="D1955" s="83" t="s">
        <v>333</v>
      </c>
      <c r="E1955" s="83" t="s">
        <v>317</v>
      </c>
      <c r="F1955" s="84" t="s">
        <v>334</v>
      </c>
      <c r="G1955" s="90" t="s">
        <v>318</v>
      </c>
      <c r="H1955" s="96">
        <f t="shared" si="61"/>
        <v>6</v>
      </c>
      <c r="I1955">
        <f t="shared" si="62"/>
        <v>45655119</v>
      </c>
    </row>
    <row r="1956" spans="1:9" x14ac:dyDescent="0.25">
      <c r="A1956" s="87">
        <v>119</v>
      </c>
      <c r="B1956" s="79">
        <v>45656</v>
      </c>
      <c r="C1956" s="80" t="s">
        <v>311</v>
      </c>
      <c r="D1956" s="80" t="s">
        <v>333</v>
      </c>
      <c r="E1956" s="80" t="s">
        <v>324</v>
      </c>
      <c r="F1956" s="81" t="s">
        <v>334</v>
      </c>
      <c r="G1956" s="88" t="s">
        <v>327</v>
      </c>
      <c r="H1956" s="96">
        <f t="shared" si="61"/>
        <v>8</v>
      </c>
      <c r="I1956">
        <f t="shared" si="62"/>
        <v>45656119</v>
      </c>
    </row>
    <row r="1957" spans="1:9" x14ac:dyDescent="0.25">
      <c r="A1957" s="89">
        <v>119</v>
      </c>
      <c r="B1957" s="82">
        <v>45657</v>
      </c>
      <c r="C1957" s="83" t="s">
        <v>312</v>
      </c>
      <c r="D1957" s="83" t="s">
        <v>333</v>
      </c>
      <c r="E1957" s="83" t="s">
        <v>324</v>
      </c>
      <c r="F1957" s="84" t="s">
        <v>334</v>
      </c>
      <c r="G1957" s="90" t="s">
        <v>318</v>
      </c>
      <c r="H1957" s="96">
        <f t="shared" si="61"/>
        <v>7</v>
      </c>
      <c r="I1957">
        <f t="shared" si="62"/>
        <v>45657119</v>
      </c>
    </row>
    <row r="1958" spans="1:9" x14ac:dyDescent="0.25">
      <c r="A1958" s="87">
        <v>119</v>
      </c>
      <c r="B1958" s="79">
        <v>45658</v>
      </c>
      <c r="C1958" s="80" t="s">
        <v>313</v>
      </c>
      <c r="D1958" s="80" t="s">
        <v>333</v>
      </c>
      <c r="E1958" s="80" t="s">
        <v>324</v>
      </c>
      <c r="F1958" s="81" t="s">
        <v>334</v>
      </c>
      <c r="G1958" s="88" t="s">
        <v>318</v>
      </c>
      <c r="H1958" s="96">
        <f t="shared" si="61"/>
        <v>7</v>
      </c>
      <c r="I1958">
        <f t="shared" si="62"/>
        <v>45658119</v>
      </c>
    </row>
    <row r="1959" spans="1:9" x14ac:dyDescent="0.25">
      <c r="A1959" s="89">
        <v>119</v>
      </c>
      <c r="B1959" s="82">
        <v>45659</v>
      </c>
      <c r="C1959" s="83" t="s">
        <v>314</v>
      </c>
      <c r="D1959" s="83" t="s">
        <v>333</v>
      </c>
      <c r="E1959" s="83" t="s">
        <v>324</v>
      </c>
      <c r="F1959" s="84" t="s">
        <v>334</v>
      </c>
      <c r="G1959" s="90" t="s">
        <v>327</v>
      </c>
      <c r="H1959" s="96">
        <f t="shared" si="61"/>
        <v>8</v>
      </c>
      <c r="I1959">
        <f t="shared" si="62"/>
        <v>45659119</v>
      </c>
    </row>
    <row r="1960" spans="1:9" x14ac:dyDescent="0.25">
      <c r="A1960" s="87">
        <v>119</v>
      </c>
      <c r="B1960" s="79">
        <v>45660</v>
      </c>
      <c r="C1960" s="80" t="s">
        <v>315</v>
      </c>
      <c r="D1960" s="80" t="s">
        <v>333</v>
      </c>
      <c r="E1960" s="80" t="s">
        <v>324</v>
      </c>
      <c r="F1960" s="81" t="s">
        <v>334</v>
      </c>
      <c r="G1960" s="88" t="s">
        <v>325</v>
      </c>
      <c r="H1960" s="96">
        <f t="shared" si="61"/>
        <v>9</v>
      </c>
      <c r="I1960">
        <f t="shared" si="62"/>
        <v>45660119</v>
      </c>
    </row>
    <row r="1961" spans="1:9" x14ac:dyDescent="0.25">
      <c r="A1961" s="91">
        <v>119</v>
      </c>
      <c r="B1961" s="92">
        <v>45661</v>
      </c>
      <c r="C1961" s="93" t="s">
        <v>316</v>
      </c>
      <c r="D1961" s="93" t="s">
        <v>333</v>
      </c>
      <c r="E1961" s="93" t="s">
        <v>324</v>
      </c>
      <c r="F1961" s="94" t="s">
        <v>334</v>
      </c>
      <c r="G1961" s="95" t="s">
        <v>325</v>
      </c>
      <c r="H1961" s="96">
        <f t="shared" si="61"/>
        <v>9</v>
      </c>
      <c r="I1961">
        <f t="shared" si="62"/>
        <v>45661119</v>
      </c>
    </row>
  </sheetData>
  <dataValidations disablePrompts="1" count="1">
    <dataValidation type="date" allowBlank="1" showInputMessage="1" showErrorMessage="1" sqref="L1" xr:uid="{994C4408-FADB-4A2B-AE06-EFF5C13206A3}">
      <formula1>B2</formula1>
      <formula2>B50</formula2>
    </dataValidation>
  </dataValidation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B4BD1-2CF1-4EB3-8161-5EDA86F21F60}">
  <dimension ref="A1:N27"/>
  <sheetViews>
    <sheetView workbookViewId="0">
      <selection activeCell="S25" sqref="S25"/>
    </sheetView>
  </sheetViews>
  <sheetFormatPr defaultRowHeight="15" x14ac:dyDescent="0.25"/>
  <cols>
    <col min="1" max="1" width="11.140625" bestFit="1" customWidth="1"/>
    <col min="2" max="2" width="11.5703125" bestFit="1" customWidth="1"/>
    <col min="3" max="3" width="14.140625" bestFit="1" customWidth="1"/>
    <col min="4" max="4" width="8" bestFit="1" customWidth="1"/>
    <col min="5" max="5" width="8.85546875" bestFit="1" customWidth="1"/>
    <col min="6" max="6" width="11.42578125" bestFit="1" customWidth="1"/>
    <col min="7" max="7" width="7.7109375" bestFit="1" customWidth="1"/>
    <col min="8" max="10" width="7.85546875" bestFit="1" customWidth="1"/>
    <col min="11" max="11" width="32" customWidth="1"/>
    <col min="12" max="12" width="19.5703125" bestFit="1" customWidth="1"/>
    <col min="13" max="13" width="11.5703125" bestFit="1" customWidth="1"/>
    <col min="14" max="14" width="11.140625" bestFit="1" customWidth="1"/>
    <col min="25" max="25" width="10.5703125" bestFit="1" customWidth="1"/>
  </cols>
  <sheetData>
    <row r="1" spans="1:14" x14ac:dyDescent="0.25">
      <c r="A1" s="97" t="s">
        <v>343</v>
      </c>
      <c r="B1" t="s">
        <v>340</v>
      </c>
      <c r="C1" t="str">
        <f>IF(ISERROR(CONCATENATE(VLOOKUP($B$1,'Store Database'!$A:$J,9,FALSE)," ,",(VLOOKUP($B$1,'Store Database'!$A:$J,10,FALSE)))),"",(CONCATENATE(VLOOKUP($B$1,'Store Database'!$A:$J,9,FALSE)," ,",(VLOOKUP($B$1,'Store Database'!$A:$J,10,FALSE)))))</f>
        <v/>
      </c>
    </row>
    <row r="3" spans="1:14" x14ac:dyDescent="0.25">
      <c r="A3" s="97" t="s">
        <v>342</v>
      </c>
      <c r="B3" t="s">
        <v>359</v>
      </c>
      <c r="C3" s="103" t="s">
        <v>360</v>
      </c>
      <c r="D3" s="103" t="s">
        <v>361</v>
      </c>
      <c r="E3" s="103" t="s">
        <v>362</v>
      </c>
      <c r="F3" s="107" t="s">
        <v>352</v>
      </c>
      <c r="G3" s="107" t="s">
        <v>353</v>
      </c>
      <c r="H3" s="107" t="s">
        <v>354</v>
      </c>
      <c r="K3" s="179" t="s">
        <v>377</v>
      </c>
      <c r="L3" s="180"/>
      <c r="M3" s="93"/>
      <c r="N3" s="95"/>
    </row>
    <row r="4" spans="1:14" x14ac:dyDescent="0.25">
      <c r="A4" s="55">
        <v>0</v>
      </c>
      <c r="B4" s="101">
        <v>69.05</v>
      </c>
      <c r="C4" s="103">
        <v>1</v>
      </c>
      <c r="D4" s="103">
        <v>1</v>
      </c>
      <c r="E4" s="103">
        <v>0</v>
      </c>
      <c r="F4" s="102">
        <v>0</v>
      </c>
      <c r="G4" s="102">
        <v>1</v>
      </c>
      <c r="H4" s="101">
        <v>69.05</v>
      </c>
      <c r="K4" s="100" t="s">
        <v>297</v>
      </c>
      <c r="L4" s="100" t="s">
        <v>358</v>
      </c>
      <c r="M4" s="100" t="s">
        <v>355</v>
      </c>
      <c r="N4" s="100" t="s">
        <v>356</v>
      </c>
    </row>
    <row r="5" spans="1:14" x14ac:dyDescent="0.25">
      <c r="A5" s="55">
        <v>200</v>
      </c>
      <c r="B5" s="101">
        <v>243.31</v>
      </c>
      <c r="C5" s="103">
        <v>2</v>
      </c>
      <c r="D5" s="103">
        <v>5</v>
      </c>
      <c r="E5" s="103">
        <v>0</v>
      </c>
      <c r="F5" s="102">
        <v>0</v>
      </c>
      <c r="G5" s="102">
        <v>2.5</v>
      </c>
      <c r="H5" s="101">
        <v>48.661999999999999</v>
      </c>
      <c r="K5" s="104">
        <f>_xlfn.XLOOKUP(LARGE('Store Hourly Sales DATA'!$C:$C,2),'Store Hourly Sales DATA'!$C:$C,'Store Hourly Sales DATA'!$A:$A,"")</f>
        <v>56</v>
      </c>
      <c r="L5" s="104" t="str">
        <f>IF(ISERROR(CONCATENATE(VLOOKUP($K$5,'Store Database'!$A:$J,9,FALSE)," ,",(VLOOKUP($K$5,'Store Database'!$A:$J,10,FALSE)))),"",(CONCATENATE(VLOOKUP($K$5,'Store Database'!$A:$J,9,FALSE)," ,",(VLOOKUP($K$5,'Store Database'!$A:$J,10,FALSE)))))</f>
        <v>Cleveland , OH</v>
      </c>
      <c r="M5" s="106">
        <f>LARGE('Store Hourly Sales DATA'!$C:$C,2)</f>
        <v>5176.54</v>
      </c>
      <c r="N5" s="105">
        <f>_xlfn.XLOOKUP(LARGE('Store Hourly Sales DATA'!$C:$C,2),'Store Hourly Sales DATA'!$C:$C,'Store Hourly Sales DATA'!$B:$B,"")</f>
        <v>1400</v>
      </c>
    </row>
    <row r="6" spans="1:14" x14ac:dyDescent="0.25">
      <c r="A6" s="55">
        <v>300</v>
      </c>
      <c r="B6" s="101">
        <v>0</v>
      </c>
      <c r="C6" s="103">
        <v>0</v>
      </c>
      <c r="D6" s="103">
        <v>0</v>
      </c>
      <c r="E6" s="103">
        <v>1</v>
      </c>
      <c r="F6" s="102" t="e">
        <v>#DIV/0!</v>
      </c>
      <c r="G6" s="102" t="e">
        <v>#DIV/0!</v>
      </c>
      <c r="H6" s="101" t="e">
        <v>#DIV/0!</v>
      </c>
    </row>
    <row r="7" spans="1:14" x14ac:dyDescent="0.25">
      <c r="A7" s="55">
        <v>400</v>
      </c>
      <c r="B7" s="101">
        <v>64.989999999999995</v>
      </c>
      <c r="C7" s="103">
        <v>1</v>
      </c>
      <c r="D7" s="103">
        <v>1</v>
      </c>
      <c r="E7" s="103">
        <v>8</v>
      </c>
      <c r="F7" s="102">
        <v>8</v>
      </c>
      <c r="G7" s="102">
        <v>1</v>
      </c>
      <c r="H7" s="101">
        <v>64.989999999999995</v>
      </c>
      <c r="K7" s="55" t="s">
        <v>357</v>
      </c>
      <c r="L7" s="55"/>
    </row>
    <row r="8" spans="1:14" x14ac:dyDescent="0.25">
      <c r="A8" s="55">
        <v>500</v>
      </c>
      <c r="B8" s="101">
        <v>0</v>
      </c>
      <c r="C8" s="103">
        <v>0</v>
      </c>
      <c r="D8" s="103">
        <v>0</v>
      </c>
      <c r="E8" s="103">
        <v>21</v>
      </c>
      <c r="F8" s="102" t="e">
        <v>#DIV/0!</v>
      </c>
      <c r="G8" s="102" t="e">
        <v>#DIV/0!</v>
      </c>
      <c r="H8" s="101" t="e">
        <v>#DIV/0!</v>
      </c>
      <c r="K8" s="107" t="s">
        <v>297</v>
      </c>
      <c r="L8" s="107" t="s">
        <v>358</v>
      </c>
      <c r="M8" s="107" t="s">
        <v>355</v>
      </c>
      <c r="N8" s="107" t="s">
        <v>356</v>
      </c>
    </row>
    <row r="9" spans="1:14" x14ac:dyDescent="0.25">
      <c r="A9" s="55">
        <v>600</v>
      </c>
      <c r="B9" s="101">
        <v>2625.7599999999998</v>
      </c>
      <c r="C9" s="103">
        <v>33</v>
      </c>
      <c r="D9" s="103">
        <v>60</v>
      </c>
      <c r="E9" s="103">
        <v>467</v>
      </c>
      <c r="F9" s="102">
        <v>14.151515151515152</v>
      </c>
      <c r="G9" s="102">
        <v>1.8181818181818181</v>
      </c>
      <c r="H9" s="101">
        <v>43.762666666666661</v>
      </c>
      <c r="K9">
        <f>_xlfn.XLOOKUP(M9,'Store Hourly Sales DATA'!C:C,'Store Hourly Sales DATA'!A:A,"")</f>
        <v>83</v>
      </c>
      <c r="L9" s="104" t="str">
        <f>IF(ISERROR(CONCATENATE(VLOOKUP($K$9,'Store Database'!$A:$J,9,FALSE)," ,",(VLOOKUP($K$9,'Store Database'!$A:$J,10,FALSE)))),"",(CONCATENATE(VLOOKUP($K$9,'Store Database'!$A:$J,9,FALSE)," ,",(VLOOKUP($K$9,'Store Database'!$A:$J,10,FALSE)))))</f>
        <v>Oklahoma City , OK</v>
      </c>
      <c r="M9" s="106" cm="1">
        <f t="array" ref="M9">SMALL(IF('Store Hourly Sales DATA'!$C:$C&gt;0,'Store Hourly Sales DATA'!$C:$C),1)</f>
        <v>18</v>
      </c>
      <c r="N9" s="105">
        <f>_xlfn.XLOOKUP($M9,'Store Hourly Sales DATA'!$C:$C,'Store Hourly Sales DATA'!B:B,"")</f>
        <v>2100</v>
      </c>
    </row>
    <row r="10" spans="1:14" x14ac:dyDescent="0.25">
      <c r="A10" s="55">
        <v>700</v>
      </c>
      <c r="B10" s="101">
        <v>10665.82</v>
      </c>
      <c r="C10" s="103">
        <v>128</v>
      </c>
      <c r="D10" s="103">
        <v>221</v>
      </c>
      <c r="E10" s="103">
        <v>1144</v>
      </c>
      <c r="F10" s="102">
        <v>8.9375</v>
      </c>
      <c r="G10" s="102">
        <v>1.7265625</v>
      </c>
      <c r="H10" s="101">
        <v>48.261628959276017</v>
      </c>
    </row>
    <row r="11" spans="1:14" x14ac:dyDescent="0.25">
      <c r="A11" s="55">
        <v>800</v>
      </c>
      <c r="B11" s="101">
        <v>19412.05</v>
      </c>
      <c r="C11" s="103">
        <v>241</v>
      </c>
      <c r="D11" s="103">
        <v>414</v>
      </c>
      <c r="E11" s="103">
        <v>1891</v>
      </c>
      <c r="F11" s="102">
        <v>7.8464730290456428</v>
      </c>
      <c r="G11" s="102">
        <v>1.7178423236514522</v>
      </c>
      <c r="H11" s="101">
        <v>46.88900966183575</v>
      </c>
      <c r="K11" t="s">
        <v>363</v>
      </c>
    </row>
    <row r="12" spans="1:14" x14ac:dyDescent="0.25">
      <c r="A12" s="55">
        <v>900</v>
      </c>
      <c r="B12" s="101">
        <v>37650.51</v>
      </c>
      <c r="C12" s="103">
        <v>432</v>
      </c>
      <c r="D12" s="103">
        <v>799</v>
      </c>
      <c r="E12" s="103">
        <v>2958</v>
      </c>
      <c r="F12" s="102">
        <v>6.8472222222222223</v>
      </c>
      <c r="G12" s="102">
        <v>1.849537037037037</v>
      </c>
      <c r="H12" s="101">
        <v>47.12204005006258</v>
      </c>
      <c r="K12" t="s">
        <v>297</v>
      </c>
      <c r="L12" t="s">
        <v>358</v>
      </c>
      <c r="M12" t="s">
        <v>355</v>
      </c>
    </row>
    <row r="13" spans="1:14" x14ac:dyDescent="0.25">
      <c r="A13" s="55">
        <v>1000</v>
      </c>
      <c r="B13" s="101">
        <v>48617.169999999991</v>
      </c>
      <c r="C13" s="103">
        <v>586</v>
      </c>
      <c r="D13" s="103">
        <v>1074</v>
      </c>
      <c r="E13" s="103">
        <v>4192</v>
      </c>
      <c r="F13" s="102">
        <v>7.1535836177474401</v>
      </c>
      <c r="G13" s="102">
        <v>1.8327645051194539</v>
      </c>
      <c r="H13" s="101">
        <v>45.267383612662933</v>
      </c>
      <c r="K13">
        <f>INDEX('Store Total Sales'!$A:$A,MATCH(MAX('Store Total Sales'!$C:$C),'Store Total Sales'!$C:$C,0))</f>
        <v>22</v>
      </c>
      <c r="L13" t="str">
        <f>IF(ISERROR(CONCATENATE(VLOOKUP($K$13,'Store Database'!$A:$J,9,FALSE)," ,",(VLOOKUP($K$13,'Store Database'!$A:$J,10,FALSE)))),"",(CONCATENATE(VLOOKUP($K$13,'Store Database'!$A:$J,9,FALSE)," ,",(VLOOKUP($K$13,'Store Database'!$A:$J,10,FALSE)))))</f>
        <v>Miami , FL</v>
      </c>
      <c r="M13" s="106">
        <f>MAX('Store Total Sales'!C:C)</f>
        <v>42557.720000000016</v>
      </c>
    </row>
    <row r="14" spans="1:14" x14ac:dyDescent="0.25">
      <c r="A14" s="55">
        <v>1100</v>
      </c>
      <c r="B14" s="101">
        <v>64176.29</v>
      </c>
      <c r="C14" s="103">
        <v>763</v>
      </c>
      <c r="D14" s="103">
        <v>1452</v>
      </c>
      <c r="E14" s="103">
        <v>5055</v>
      </c>
      <c r="F14" s="102">
        <v>6.6251638269986897</v>
      </c>
      <c r="G14" s="102">
        <v>1.9030144167758847</v>
      </c>
      <c r="H14" s="101">
        <v>44.198546831955923</v>
      </c>
    </row>
    <row r="15" spans="1:14" x14ac:dyDescent="0.25">
      <c r="A15" s="55">
        <v>1200</v>
      </c>
      <c r="B15" s="101">
        <v>77831.539999999994</v>
      </c>
      <c r="C15" s="103">
        <v>879</v>
      </c>
      <c r="D15" s="103">
        <v>1658</v>
      </c>
      <c r="E15" s="103">
        <v>5750</v>
      </c>
      <c r="F15" s="102">
        <v>6.5415244596131972</v>
      </c>
      <c r="G15" s="102">
        <v>1.8862343572241183</v>
      </c>
      <c r="H15" s="101">
        <v>46.943027744270204</v>
      </c>
      <c r="K15" s="142" t="s">
        <v>370</v>
      </c>
      <c r="L15" s="142"/>
      <c r="M15" s="142"/>
    </row>
    <row r="16" spans="1:14" x14ac:dyDescent="0.25">
      <c r="A16" s="55">
        <v>1300</v>
      </c>
      <c r="B16" s="101">
        <v>79790.36000000003</v>
      </c>
      <c r="C16" s="103">
        <v>939</v>
      </c>
      <c r="D16" s="103">
        <v>1708</v>
      </c>
      <c r="E16" s="103">
        <v>5929</v>
      </c>
      <c r="F16" s="102">
        <v>6.314164004259851</v>
      </c>
      <c r="G16" s="102">
        <v>1.8189563365282215</v>
      </c>
      <c r="H16" s="101">
        <v>46.715667447306807</v>
      </c>
      <c r="K16" s="142" t="s">
        <v>297</v>
      </c>
      <c r="L16" s="142" t="s">
        <v>358</v>
      </c>
      <c r="M16" s="142" t="s">
        <v>355</v>
      </c>
    </row>
    <row r="17" spans="1:13" x14ac:dyDescent="0.25">
      <c r="A17" s="55">
        <v>1400</v>
      </c>
      <c r="B17" s="101">
        <v>82078.899999999994</v>
      </c>
      <c r="C17" s="103">
        <v>962</v>
      </c>
      <c r="D17" s="103">
        <v>1759</v>
      </c>
      <c r="E17" s="103">
        <v>5837</v>
      </c>
      <c r="F17" s="102">
        <v>6.0675675675675675</v>
      </c>
      <c r="G17" s="102">
        <v>1.8284823284823284</v>
      </c>
      <c r="H17" s="101">
        <v>46.662251279135866</v>
      </c>
      <c r="K17" s="142">
        <f>INDEX('Store Total Sales'!$A:$A,MATCH(MIN('Store Total Sales'!$C:$C),'Store Total Sales'!$C:$C,0))</f>
        <v>92</v>
      </c>
      <c r="L17" s="142" t="str">
        <f>IF(ISERROR(CONCATENATE(VLOOKUP($K$17,'Store Database'!$A:$J,9,FALSE)," ,",(VLOOKUP($K$17,'Store Database'!$A:$J,10,FALSE)))),"",(CONCATENATE(VLOOKUP($K$17,'Store Database'!$A:$J,9,FALSE)," ,",(VLOOKUP($K$17,'Store Database'!$A:$J,10,FALSE)))))</f>
        <v>Tucson , AZ</v>
      </c>
      <c r="M17" s="143">
        <f>MIN('Store Total Sales'!C:C)</f>
        <v>4712.9999999999991</v>
      </c>
    </row>
    <row r="18" spans="1:13" x14ac:dyDescent="0.25">
      <c r="A18" s="55">
        <v>1500</v>
      </c>
      <c r="B18" s="101">
        <v>78331.519999999975</v>
      </c>
      <c r="C18" s="103">
        <v>890</v>
      </c>
      <c r="D18" s="103">
        <v>1666</v>
      </c>
      <c r="E18" s="103">
        <v>5479</v>
      </c>
      <c r="F18" s="102">
        <v>6.1561797752808989</v>
      </c>
      <c r="G18" s="102">
        <v>1.8719101123595505</v>
      </c>
      <c r="H18" s="101">
        <v>47.017719087635037</v>
      </c>
    </row>
    <row r="19" spans="1:13" x14ac:dyDescent="0.25">
      <c r="A19" s="55">
        <v>1600</v>
      </c>
      <c r="B19" s="101">
        <v>66926.720000000001</v>
      </c>
      <c r="C19" s="103">
        <v>797</v>
      </c>
      <c r="D19" s="103">
        <v>1442</v>
      </c>
      <c r="E19" s="103">
        <v>4641</v>
      </c>
      <c r="F19" s="102">
        <v>5.8230865746549565</v>
      </c>
      <c r="G19" s="102">
        <v>1.8092848180677541</v>
      </c>
      <c r="H19" s="101">
        <v>46.412427184466019</v>
      </c>
    </row>
    <row r="20" spans="1:13" x14ac:dyDescent="0.25">
      <c r="A20" s="55">
        <v>1700</v>
      </c>
      <c r="B20" s="101">
        <v>58196.859999999993</v>
      </c>
      <c r="C20" s="103">
        <v>681</v>
      </c>
      <c r="D20" s="103">
        <v>1241</v>
      </c>
      <c r="E20" s="103">
        <v>3665</v>
      </c>
      <c r="F20" s="102">
        <v>5.3817914831130693</v>
      </c>
      <c r="G20" s="102">
        <v>1.8223201174743024</v>
      </c>
      <c r="H20" s="101">
        <v>46.895132957292503</v>
      </c>
    </row>
    <row r="21" spans="1:13" x14ac:dyDescent="0.25">
      <c r="A21" s="55">
        <v>1800</v>
      </c>
      <c r="B21" s="101">
        <v>41993.630000000005</v>
      </c>
      <c r="C21" s="103">
        <v>501</v>
      </c>
      <c r="D21" s="103">
        <v>919</v>
      </c>
      <c r="E21" s="103">
        <v>2997</v>
      </c>
      <c r="F21" s="102">
        <v>5.9820359281437128</v>
      </c>
      <c r="G21" s="102">
        <v>1.8343313373253494</v>
      </c>
      <c r="H21" s="101">
        <v>45.69491838955387</v>
      </c>
    </row>
    <row r="22" spans="1:13" x14ac:dyDescent="0.25">
      <c r="A22" s="55">
        <v>1900</v>
      </c>
      <c r="B22" s="101">
        <v>29598.15</v>
      </c>
      <c r="C22" s="103">
        <v>341</v>
      </c>
      <c r="D22" s="103">
        <v>627</v>
      </c>
      <c r="E22" s="103">
        <v>1913</v>
      </c>
      <c r="F22" s="102">
        <v>5.6099706744868039</v>
      </c>
      <c r="G22" s="102">
        <v>1.8387096774193548</v>
      </c>
      <c r="H22" s="101">
        <v>47.205980861244022</v>
      </c>
    </row>
    <row r="23" spans="1:13" x14ac:dyDescent="0.25">
      <c r="A23" s="55">
        <v>2000</v>
      </c>
      <c r="B23" s="101">
        <v>17855.580000000002</v>
      </c>
      <c r="C23" s="103">
        <v>217</v>
      </c>
      <c r="D23" s="103">
        <v>422</v>
      </c>
      <c r="E23" s="103">
        <v>1039</v>
      </c>
      <c r="F23" s="102">
        <v>4.7880184331797233</v>
      </c>
      <c r="G23" s="102">
        <v>1.9447004608294931</v>
      </c>
      <c r="H23" s="101">
        <v>42.311800947867305</v>
      </c>
    </row>
    <row r="24" spans="1:13" x14ac:dyDescent="0.25">
      <c r="A24" s="55">
        <v>2100</v>
      </c>
      <c r="B24" s="101">
        <v>2123.81</v>
      </c>
      <c r="C24" s="103">
        <v>27</v>
      </c>
      <c r="D24" s="103">
        <v>50</v>
      </c>
      <c r="E24" s="103">
        <v>75</v>
      </c>
      <c r="F24" s="102">
        <v>2.7777777777777777</v>
      </c>
      <c r="G24" s="102">
        <v>1.8518518518518519</v>
      </c>
      <c r="H24" s="101">
        <v>42.476199999999999</v>
      </c>
    </row>
    <row r="25" spans="1:13" x14ac:dyDescent="0.25">
      <c r="A25" s="55">
        <v>2200</v>
      </c>
      <c r="B25" s="101">
        <v>324.90999999999997</v>
      </c>
      <c r="C25" s="103">
        <v>5</v>
      </c>
      <c r="D25" s="103">
        <v>6</v>
      </c>
      <c r="E25" s="103">
        <v>8</v>
      </c>
      <c r="F25" s="102">
        <v>1.6</v>
      </c>
      <c r="G25" s="102">
        <v>1.2</v>
      </c>
      <c r="H25" s="101">
        <v>54.151666666666664</v>
      </c>
    </row>
    <row r="26" spans="1:13" x14ac:dyDescent="0.25">
      <c r="A26" s="55">
        <v>2300</v>
      </c>
      <c r="B26" s="101">
        <v>149.96</v>
      </c>
      <c r="C26" s="103">
        <v>3</v>
      </c>
      <c r="D26" s="103">
        <v>4</v>
      </c>
      <c r="E26" s="103">
        <v>0</v>
      </c>
      <c r="F26" s="102">
        <v>0</v>
      </c>
      <c r="G26" s="102">
        <v>1.3333333333333333</v>
      </c>
      <c r="H26" s="101">
        <v>37.49</v>
      </c>
    </row>
    <row r="27" spans="1:13" x14ac:dyDescent="0.25">
      <c r="A27" s="55" t="s">
        <v>331</v>
      </c>
      <c r="B27" s="101">
        <v>718726.89</v>
      </c>
      <c r="C27" s="103">
        <v>8429</v>
      </c>
      <c r="D27" s="103">
        <v>15529</v>
      </c>
      <c r="E27" s="103">
        <v>53070</v>
      </c>
      <c r="F27" s="102">
        <v>6.2961205362439197</v>
      </c>
      <c r="G27" s="102">
        <v>1.8423300510143552</v>
      </c>
      <c r="H27" s="101">
        <v>46.282882993109652</v>
      </c>
    </row>
  </sheetData>
  <pageMargins left="0.7" right="0.7" top="0.75" bottom="0.75" header="0.3" footer="0.3"/>
  <pageSetup orientation="portrait"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1BF70-E474-4597-8808-13F6DC986384}">
  <dimension ref="A1:N27"/>
  <sheetViews>
    <sheetView showGridLines="0" workbookViewId="0">
      <selection activeCell="Q15" sqref="Q15"/>
    </sheetView>
  </sheetViews>
  <sheetFormatPr defaultRowHeight="15" x14ac:dyDescent="0.25"/>
  <cols>
    <col min="1" max="1" width="11.28515625" bestFit="1" customWidth="1"/>
    <col min="2" max="2" width="12.5703125" bestFit="1" customWidth="1"/>
    <col min="3" max="3" width="8" bestFit="1" customWidth="1"/>
    <col min="4" max="4" width="7" bestFit="1" customWidth="1"/>
    <col min="5" max="5" width="8" bestFit="1" customWidth="1"/>
    <col min="6" max="6" width="11.42578125" bestFit="1" customWidth="1"/>
    <col min="7" max="7" width="7.7109375" bestFit="1" customWidth="1"/>
    <col min="8" max="8" width="8" bestFit="1" customWidth="1"/>
    <col min="9" max="12" width="6" bestFit="1" customWidth="1"/>
    <col min="13" max="13" width="11.5703125" bestFit="1" customWidth="1"/>
    <col min="14" max="32" width="6" bestFit="1" customWidth="1"/>
    <col min="33" max="33" width="5" bestFit="1" customWidth="1"/>
    <col min="34" max="68" width="7" bestFit="1" customWidth="1"/>
    <col min="69" max="69" width="6" bestFit="1" customWidth="1"/>
    <col min="70" max="101" width="7" bestFit="1" customWidth="1"/>
    <col min="102" max="102" width="6" bestFit="1" customWidth="1"/>
    <col min="103" max="117" width="7" bestFit="1" customWidth="1"/>
    <col min="118" max="118" width="6" bestFit="1" customWidth="1"/>
    <col min="119" max="126" width="7" bestFit="1" customWidth="1"/>
    <col min="127" max="127" width="6" bestFit="1" customWidth="1"/>
    <col min="128" max="144" width="7" bestFit="1" customWidth="1"/>
    <col min="145" max="145" width="6" bestFit="1" customWidth="1"/>
    <col min="146" max="146" width="7" bestFit="1" customWidth="1"/>
    <col min="147" max="147" width="6" bestFit="1" customWidth="1"/>
    <col min="148" max="149" width="7" bestFit="1" customWidth="1"/>
    <col min="150" max="150" width="6" bestFit="1" customWidth="1"/>
    <col min="151" max="161" width="7" bestFit="1" customWidth="1"/>
    <col min="162" max="162" width="6" bestFit="1" customWidth="1"/>
    <col min="163" max="186" width="7" bestFit="1" customWidth="1"/>
    <col min="187" max="187" width="6" bestFit="1" customWidth="1"/>
    <col min="188" max="201" width="7" bestFit="1" customWidth="1"/>
    <col min="202" max="202" width="6" bestFit="1" customWidth="1"/>
    <col min="203" max="203" width="7" bestFit="1" customWidth="1"/>
    <col min="204" max="204" width="6" bestFit="1" customWidth="1"/>
    <col min="205" max="213" width="7" bestFit="1" customWidth="1"/>
    <col min="214" max="215" width="6" bestFit="1" customWidth="1"/>
    <col min="216" max="221" width="7" bestFit="1" customWidth="1"/>
    <col min="222" max="222" width="6" bestFit="1" customWidth="1"/>
    <col min="223" max="225" width="7" bestFit="1" customWidth="1"/>
    <col min="226" max="226" width="6" bestFit="1" customWidth="1"/>
    <col min="227" max="241" width="7" bestFit="1" customWidth="1"/>
    <col min="242" max="242" width="6" bestFit="1" customWidth="1"/>
    <col min="243" max="254" width="7" bestFit="1" customWidth="1"/>
    <col min="255" max="255" width="6" bestFit="1" customWidth="1"/>
    <col min="256" max="257" width="7" bestFit="1" customWidth="1"/>
    <col min="258" max="258" width="6" bestFit="1" customWidth="1"/>
    <col min="259" max="276" width="7" bestFit="1" customWidth="1"/>
    <col min="277" max="277" width="4" bestFit="1" customWidth="1"/>
    <col min="278" max="279" width="7" bestFit="1" customWidth="1"/>
    <col min="280" max="293" width="8" bestFit="1" customWidth="1"/>
    <col min="294" max="294" width="7" bestFit="1" customWidth="1"/>
    <col min="295" max="308" width="8" bestFit="1" customWidth="1"/>
    <col min="309" max="309" width="7" bestFit="1" customWidth="1"/>
    <col min="310" max="311" width="8" bestFit="1" customWidth="1"/>
    <col min="312" max="312" width="7" bestFit="1" customWidth="1"/>
    <col min="313" max="316" width="8" bestFit="1" customWidth="1"/>
    <col min="317" max="317" width="7" bestFit="1" customWidth="1"/>
    <col min="318" max="326" width="8" bestFit="1" customWidth="1"/>
    <col min="327" max="328" width="7" bestFit="1" customWidth="1"/>
    <col min="329" max="360" width="8" bestFit="1" customWidth="1"/>
    <col min="361" max="361" width="7" bestFit="1" customWidth="1"/>
    <col min="362" max="373" width="8" bestFit="1" customWidth="1"/>
    <col min="374" max="374" width="7" bestFit="1" customWidth="1"/>
    <col min="375" max="376" width="8" bestFit="1" customWidth="1"/>
    <col min="377" max="377" width="7" bestFit="1" customWidth="1"/>
    <col min="378" max="389" width="8" bestFit="1" customWidth="1"/>
    <col min="390" max="390" width="7" bestFit="1" customWidth="1"/>
    <col min="391" max="400" width="8" bestFit="1" customWidth="1"/>
    <col min="401" max="401" width="5" bestFit="1" customWidth="1"/>
    <col min="402" max="402" width="8" bestFit="1" customWidth="1"/>
    <col min="403" max="403" width="7" bestFit="1" customWidth="1"/>
    <col min="404" max="413" width="8" bestFit="1" customWidth="1"/>
    <col min="414" max="414" width="5" bestFit="1" customWidth="1"/>
    <col min="415" max="415" width="8" bestFit="1" customWidth="1"/>
    <col min="416" max="416" width="7" bestFit="1" customWidth="1"/>
    <col min="417" max="420" width="8" bestFit="1" customWidth="1"/>
    <col min="421" max="422" width="7" bestFit="1" customWidth="1"/>
    <col min="423" max="426" width="8" bestFit="1" customWidth="1"/>
    <col min="427" max="427" width="7" bestFit="1" customWidth="1"/>
    <col min="428" max="436" width="8" bestFit="1" customWidth="1"/>
    <col min="437" max="437" width="7" bestFit="1" customWidth="1"/>
    <col min="438" max="443" width="8" bestFit="1" customWidth="1"/>
    <col min="444" max="444" width="5" bestFit="1" customWidth="1"/>
    <col min="445" max="445" width="8" bestFit="1" customWidth="1"/>
    <col min="446" max="446" width="7" bestFit="1" customWidth="1"/>
    <col min="447" max="454" width="8" bestFit="1" customWidth="1"/>
    <col min="455" max="455" width="7" bestFit="1" customWidth="1"/>
    <col min="456" max="459" width="8" bestFit="1" customWidth="1"/>
    <col min="460" max="460" width="7" bestFit="1" customWidth="1"/>
    <col min="461" max="462" width="8" bestFit="1" customWidth="1"/>
    <col min="463" max="463" width="7" bestFit="1" customWidth="1"/>
    <col min="464" max="478" width="8" bestFit="1" customWidth="1"/>
    <col min="479" max="479" width="7" bestFit="1" customWidth="1"/>
    <col min="480" max="484" width="8" bestFit="1" customWidth="1"/>
    <col min="485" max="485" width="7" bestFit="1" customWidth="1"/>
    <col min="486" max="494" width="8" bestFit="1" customWidth="1"/>
    <col min="495" max="495" width="7" bestFit="1" customWidth="1"/>
    <col min="496" max="505" width="8" bestFit="1" customWidth="1"/>
    <col min="506" max="506" width="7" bestFit="1" customWidth="1"/>
    <col min="507" max="512" width="8" bestFit="1" customWidth="1"/>
    <col min="513" max="513" width="7" bestFit="1" customWidth="1"/>
    <col min="514" max="515" width="8" bestFit="1" customWidth="1"/>
    <col min="516" max="516" width="7" bestFit="1" customWidth="1"/>
    <col min="517" max="529" width="8" bestFit="1" customWidth="1"/>
    <col min="530" max="530" width="5" bestFit="1" customWidth="1"/>
    <col min="531" max="548" width="8" bestFit="1" customWidth="1"/>
    <col min="549" max="549" width="11.28515625" bestFit="1" customWidth="1"/>
  </cols>
  <sheetData>
    <row r="1" spans="1:14" x14ac:dyDescent="0.25">
      <c r="A1" s="97" t="s">
        <v>0</v>
      </c>
      <c r="B1" t="s">
        <v>340</v>
      </c>
    </row>
    <row r="3" spans="1:14" x14ac:dyDescent="0.25">
      <c r="A3" s="97" t="s">
        <v>367</v>
      </c>
      <c r="B3" t="s">
        <v>359</v>
      </c>
      <c r="C3" t="s">
        <v>362</v>
      </c>
      <c r="D3" t="s">
        <v>360</v>
      </c>
      <c r="E3" t="s">
        <v>361</v>
      </c>
      <c r="F3" t="s">
        <v>352</v>
      </c>
      <c r="G3" t="s">
        <v>353</v>
      </c>
      <c r="H3" t="s">
        <v>354</v>
      </c>
    </row>
    <row r="4" spans="1:14" x14ac:dyDescent="0.25">
      <c r="A4" s="155">
        <v>0</v>
      </c>
      <c r="B4" s="156">
        <v>69.05</v>
      </c>
      <c r="C4" s="157">
        <v>0</v>
      </c>
      <c r="D4" s="157">
        <v>1</v>
      </c>
      <c r="E4" s="157">
        <v>1</v>
      </c>
      <c r="F4" s="158">
        <v>0</v>
      </c>
      <c r="G4" s="158">
        <v>1</v>
      </c>
      <c r="H4" s="158">
        <v>69.05</v>
      </c>
    </row>
    <row r="5" spans="1:14" x14ac:dyDescent="0.25">
      <c r="A5" s="155">
        <v>200</v>
      </c>
      <c r="B5" s="156">
        <v>243.31</v>
      </c>
      <c r="C5" s="157">
        <v>0</v>
      </c>
      <c r="D5" s="157">
        <v>2</v>
      </c>
      <c r="E5" s="157">
        <v>5</v>
      </c>
      <c r="F5" s="158">
        <v>0</v>
      </c>
      <c r="G5" s="158">
        <v>2.5</v>
      </c>
      <c r="H5" s="158">
        <v>48.661999999999999</v>
      </c>
    </row>
    <row r="6" spans="1:14" x14ac:dyDescent="0.25">
      <c r="A6" s="155">
        <v>300</v>
      </c>
      <c r="B6" s="156">
        <v>0</v>
      </c>
      <c r="C6" s="157">
        <v>1</v>
      </c>
      <c r="D6" s="157">
        <v>0</v>
      </c>
      <c r="E6" s="157">
        <v>0</v>
      </c>
      <c r="F6" s="159" t="e">
        <v>#DIV/0!</v>
      </c>
      <c r="G6" s="159" t="e">
        <v>#DIV/0!</v>
      </c>
      <c r="H6" s="159" t="e">
        <v>#DIV/0!</v>
      </c>
    </row>
    <row r="7" spans="1:14" x14ac:dyDescent="0.25">
      <c r="A7" s="155">
        <v>400</v>
      </c>
      <c r="B7" s="156">
        <v>64.989999999999995</v>
      </c>
      <c r="C7" s="157">
        <v>8</v>
      </c>
      <c r="D7" s="157">
        <v>1</v>
      </c>
      <c r="E7" s="157">
        <v>1</v>
      </c>
      <c r="F7" s="158">
        <v>8</v>
      </c>
      <c r="G7" s="158">
        <v>1</v>
      </c>
      <c r="H7" s="158">
        <v>64.989999999999995</v>
      </c>
    </row>
    <row r="8" spans="1:14" x14ac:dyDescent="0.25">
      <c r="A8" s="155">
        <v>500</v>
      </c>
      <c r="B8" s="156">
        <v>0</v>
      </c>
      <c r="C8" s="157">
        <v>21</v>
      </c>
      <c r="D8" s="157">
        <v>0</v>
      </c>
      <c r="E8" s="157">
        <v>0</v>
      </c>
      <c r="F8" s="159" t="e">
        <v>#DIV/0!</v>
      </c>
      <c r="G8" s="159" t="e">
        <v>#DIV/0!</v>
      </c>
      <c r="H8" s="159" t="e">
        <v>#DIV/0!</v>
      </c>
    </row>
    <row r="9" spans="1:14" x14ac:dyDescent="0.25">
      <c r="A9" s="155">
        <v>600</v>
      </c>
      <c r="B9" s="156">
        <v>2625.7599999999998</v>
      </c>
      <c r="C9" s="157">
        <v>467</v>
      </c>
      <c r="D9" s="157">
        <v>33</v>
      </c>
      <c r="E9" s="157">
        <v>60</v>
      </c>
      <c r="F9" s="158">
        <v>14.151515151515152</v>
      </c>
      <c r="G9" s="158">
        <v>1.8181818181818181</v>
      </c>
      <c r="H9" s="158">
        <v>43.762666666666661</v>
      </c>
    </row>
    <row r="10" spans="1:14" x14ac:dyDescent="0.25">
      <c r="A10" s="155">
        <v>700</v>
      </c>
      <c r="B10" s="156">
        <v>10665.82</v>
      </c>
      <c r="C10" s="157">
        <v>1144</v>
      </c>
      <c r="D10" s="157">
        <v>128</v>
      </c>
      <c r="E10" s="157">
        <v>221</v>
      </c>
      <c r="F10" s="158">
        <v>8.9375</v>
      </c>
      <c r="G10" s="158">
        <v>1.7265625</v>
      </c>
      <c r="H10" s="158">
        <v>48.261628959276017</v>
      </c>
    </row>
    <row r="11" spans="1:14" x14ac:dyDescent="0.25">
      <c r="A11" s="155">
        <v>800</v>
      </c>
      <c r="B11" s="156">
        <v>19412.05</v>
      </c>
      <c r="C11" s="157">
        <v>1891</v>
      </c>
      <c r="D11" s="157">
        <v>241</v>
      </c>
      <c r="E11" s="157">
        <v>414</v>
      </c>
      <c r="F11" s="158">
        <v>7.8464730290456428</v>
      </c>
      <c r="G11" s="158">
        <v>1.7178423236514522</v>
      </c>
      <c r="H11" s="158">
        <v>46.88900966183575</v>
      </c>
    </row>
    <row r="12" spans="1:14" x14ac:dyDescent="0.25">
      <c r="A12" s="155">
        <v>900</v>
      </c>
      <c r="B12" s="156">
        <v>37650.51</v>
      </c>
      <c r="C12" s="157">
        <v>2958</v>
      </c>
      <c r="D12" s="157">
        <v>432</v>
      </c>
      <c r="E12" s="157">
        <v>799</v>
      </c>
      <c r="F12" s="158">
        <v>6.8472222222222223</v>
      </c>
      <c r="G12" s="158">
        <v>1.849537037037037</v>
      </c>
      <c r="H12" s="158">
        <v>47.12204005006258</v>
      </c>
      <c r="J12" s="148"/>
      <c r="K12" s="175" t="s">
        <v>368</v>
      </c>
      <c r="L12" s="175"/>
      <c r="M12" s="175" t="s">
        <v>369</v>
      </c>
      <c r="N12" s="175"/>
    </row>
    <row r="13" spans="1:14" x14ac:dyDescent="0.25">
      <c r="A13" s="155">
        <v>1000</v>
      </c>
      <c r="B13" s="156">
        <v>48617.169999999991</v>
      </c>
      <c r="C13" s="157">
        <v>4192</v>
      </c>
      <c r="D13" s="157">
        <v>586</v>
      </c>
      <c r="E13" s="157">
        <v>1074</v>
      </c>
      <c r="F13" s="158">
        <v>7.1535836177474401</v>
      </c>
      <c r="G13" s="158">
        <v>1.8327645051194539</v>
      </c>
      <c r="H13" s="158">
        <v>45.267383612662933</v>
      </c>
      <c r="J13" s="149"/>
      <c r="K13" s="178">
        <v>1</v>
      </c>
      <c r="L13" s="178"/>
      <c r="M13" s="181">
        <f>SUMIF('Region Hourly Sales DATA'!J:J,"="&amp;'Region Hourly Sales'!K13,'Region Hourly Sales DATA'!C:C)</f>
        <v>156242.77000000005</v>
      </c>
      <c r="N13" s="181"/>
    </row>
    <row r="14" spans="1:14" x14ac:dyDescent="0.25">
      <c r="A14" s="155">
        <v>1100</v>
      </c>
      <c r="B14" s="156">
        <v>64176.29</v>
      </c>
      <c r="C14" s="157">
        <v>5055</v>
      </c>
      <c r="D14" s="157">
        <v>763</v>
      </c>
      <c r="E14" s="157">
        <v>1452</v>
      </c>
      <c r="F14" s="158">
        <v>6.6251638269986897</v>
      </c>
      <c r="G14" s="158">
        <v>1.9030144167758847</v>
      </c>
      <c r="H14" s="158">
        <v>44.198546831955923</v>
      </c>
      <c r="J14" s="149"/>
      <c r="K14" s="178">
        <v>2</v>
      </c>
      <c r="L14" s="178"/>
      <c r="M14" s="181">
        <f>SUMIF('Region Hourly Sales DATA'!J:J,"="&amp;'Region Hourly Sales'!K14,'Region Hourly Sales DATA'!C:C)</f>
        <v>179688.06000000008</v>
      </c>
      <c r="N14" s="181"/>
    </row>
    <row r="15" spans="1:14" x14ac:dyDescent="0.25">
      <c r="A15" s="155">
        <v>1200</v>
      </c>
      <c r="B15" s="156">
        <v>77831.539999999994</v>
      </c>
      <c r="C15" s="157">
        <v>5750</v>
      </c>
      <c r="D15" s="157">
        <v>879</v>
      </c>
      <c r="E15" s="157">
        <v>1658</v>
      </c>
      <c r="F15" s="158">
        <v>6.5415244596131972</v>
      </c>
      <c r="G15" s="158">
        <v>1.8862343572241183</v>
      </c>
      <c r="H15" s="158">
        <v>46.943027744270204</v>
      </c>
      <c r="J15" s="149"/>
      <c r="K15" s="178">
        <v>3</v>
      </c>
      <c r="L15" s="178"/>
      <c r="M15" s="181">
        <f>SUMIF('Region Hourly Sales DATA'!J:J,"="&amp;'Region Hourly Sales'!K15,'Region Hourly Sales DATA'!C:C)</f>
        <v>238116.55000000005</v>
      </c>
      <c r="N15" s="181"/>
    </row>
    <row r="16" spans="1:14" x14ac:dyDescent="0.25">
      <c r="A16" s="155">
        <v>1300</v>
      </c>
      <c r="B16" s="156">
        <v>79790.36000000003</v>
      </c>
      <c r="C16" s="157">
        <v>5929</v>
      </c>
      <c r="D16" s="157">
        <v>939</v>
      </c>
      <c r="E16" s="157">
        <v>1708</v>
      </c>
      <c r="F16" s="158">
        <v>6.314164004259851</v>
      </c>
      <c r="G16" s="158">
        <v>1.8189563365282215</v>
      </c>
      <c r="H16" s="158">
        <v>46.715667447306807</v>
      </c>
      <c r="J16" s="149"/>
      <c r="K16" s="178">
        <v>4</v>
      </c>
      <c r="L16" s="178"/>
      <c r="M16" s="181">
        <f>SUMIF('Region Hourly Sales DATA'!J:J,"="&amp;'Region Hourly Sales'!K16,'Region Hourly Sales DATA'!C:C)</f>
        <v>144679.51</v>
      </c>
      <c r="N16" s="181"/>
    </row>
    <row r="17" spans="1:14" x14ac:dyDescent="0.25">
      <c r="A17" s="155">
        <v>1400</v>
      </c>
      <c r="B17" s="156">
        <v>82078.899999999994</v>
      </c>
      <c r="C17" s="157">
        <v>5837</v>
      </c>
      <c r="D17" s="157">
        <v>962</v>
      </c>
      <c r="E17" s="157">
        <v>1759</v>
      </c>
      <c r="F17" s="158">
        <v>6.0675675675675675</v>
      </c>
      <c r="G17" s="158">
        <v>1.8284823284823284</v>
      </c>
      <c r="H17" s="158">
        <v>46.662251279135866</v>
      </c>
      <c r="K17" s="175" t="s">
        <v>301</v>
      </c>
      <c r="L17" s="175"/>
      <c r="M17" s="182">
        <f>SUM(M13:N16)</f>
        <v>718726.89000000013</v>
      </c>
      <c r="N17" s="182"/>
    </row>
    <row r="18" spans="1:14" x14ac:dyDescent="0.25">
      <c r="A18" s="155">
        <v>1500</v>
      </c>
      <c r="B18" s="156">
        <v>78331.519999999975</v>
      </c>
      <c r="C18" s="157">
        <v>5479</v>
      </c>
      <c r="D18" s="157">
        <v>890</v>
      </c>
      <c r="E18" s="157">
        <v>1666</v>
      </c>
      <c r="F18" s="158">
        <v>6.1561797752808989</v>
      </c>
      <c r="G18" s="158">
        <v>1.8719101123595505</v>
      </c>
      <c r="H18" s="158">
        <v>47.017719087635037</v>
      </c>
    </row>
    <row r="19" spans="1:14" x14ac:dyDescent="0.25">
      <c r="A19" s="155">
        <v>1600</v>
      </c>
      <c r="B19" s="156">
        <v>66926.720000000001</v>
      </c>
      <c r="C19" s="157">
        <v>4641</v>
      </c>
      <c r="D19" s="157">
        <v>797</v>
      </c>
      <c r="E19" s="157">
        <v>1442</v>
      </c>
      <c r="F19" s="158">
        <v>5.8230865746549565</v>
      </c>
      <c r="G19" s="158">
        <v>1.8092848180677541</v>
      </c>
      <c r="H19" s="158">
        <v>46.412427184466019</v>
      </c>
    </row>
    <row r="20" spans="1:14" x14ac:dyDescent="0.25">
      <c r="A20" s="155">
        <v>1700</v>
      </c>
      <c r="B20" s="156">
        <v>58196.859999999993</v>
      </c>
      <c r="C20" s="157">
        <v>3665</v>
      </c>
      <c r="D20" s="157">
        <v>681</v>
      </c>
      <c r="E20" s="157">
        <v>1241</v>
      </c>
      <c r="F20" s="158">
        <v>5.3817914831130693</v>
      </c>
      <c r="G20" s="158">
        <v>1.8223201174743024</v>
      </c>
      <c r="H20" s="158">
        <v>46.895132957292503</v>
      </c>
    </row>
    <row r="21" spans="1:14" x14ac:dyDescent="0.25">
      <c r="A21" s="155">
        <v>1800</v>
      </c>
      <c r="B21" s="156">
        <v>41993.630000000005</v>
      </c>
      <c r="C21" s="157">
        <v>2997</v>
      </c>
      <c r="D21" s="157">
        <v>501</v>
      </c>
      <c r="E21" s="157">
        <v>919</v>
      </c>
      <c r="F21" s="158">
        <v>5.9820359281437128</v>
      </c>
      <c r="G21" s="158">
        <v>1.8343313373253494</v>
      </c>
      <c r="H21" s="158">
        <v>45.69491838955387</v>
      </c>
    </row>
    <row r="22" spans="1:14" x14ac:dyDescent="0.25">
      <c r="A22" s="155">
        <v>1900</v>
      </c>
      <c r="B22" s="156">
        <v>29598.15</v>
      </c>
      <c r="C22" s="157">
        <v>1913</v>
      </c>
      <c r="D22" s="157">
        <v>341</v>
      </c>
      <c r="E22" s="157">
        <v>627</v>
      </c>
      <c r="F22" s="158">
        <v>5.6099706744868039</v>
      </c>
      <c r="G22" s="158">
        <v>1.8387096774193548</v>
      </c>
      <c r="H22" s="158">
        <v>47.205980861244022</v>
      </c>
    </row>
    <row r="23" spans="1:14" x14ac:dyDescent="0.25">
      <c r="A23" s="155">
        <v>2000</v>
      </c>
      <c r="B23" s="156">
        <v>17855.580000000002</v>
      </c>
      <c r="C23" s="157">
        <v>1039</v>
      </c>
      <c r="D23" s="157">
        <v>217</v>
      </c>
      <c r="E23" s="157">
        <v>422</v>
      </c>
      <c r="F23" s="158">
        <v>4.7880184331797233</v>
      </c>
      <c r="G23" s="158">
        <v>1.9447004608294931</v>
      </c>
      <c r="H23" s="158">
        <v>42.311800947867305</v>
      </c>
    </row>
    <row r="24" spans="1:14" x14ac:dyDescent="0.25">
      <c r="A24" s="155">
        <v>2100</v>
      </c>
      <c r="B24" s="156">
        <v>2123.81</v>
      </c>
      <c r="C24" s="157">
        <v>75</v>
      </c>
      <c r="D24" s="157">
        <v>27</v>
      </c>
      <c r="E24" s="157">
        <v>50</v>
      </c>
      <c r="F24" s="158">
        <v>2.7777777777777777</v>
      </c>
      <c r="G24" s="158">
        <v>1.8518518518518519</v>
      </c>
      <c r="H24" s="158">
        <v>42.476199999999999</v>
      </c>
    </row>
    <row r="25" spans="1:14" x14ac:dyDescent="0.25">
      <c r="A25" s="155">
        <v>2200</v>
      </c>
      <c r="B25" s="156">
        <v>324.90999999999997</v>
      </c>
      <c r="C25" s="157">
        <v>8</v>
      </c>
      <c r="D25" s="157">
        <v>5</v>
      </c>
      <c r="E25" s="157">
        <v>6</v>
      </c>
      <c r="F25" s="158">
        <v>1.6</v>
      </c>
      <c r="G25" s="158">
        <v>1.2</v>
      </c>
      <c r="H25" s="158">
        <v>54.151666666666664</v>
      </c>
    </row>
    <row r="26" spans="1:14" x14ac:dyDescent="0.25">
      <c r="A26" s="155">
        <v>2300</v>
      </c>
      <c r="B26" s="156">
        <v>149.96</v>
      </c>
      <c r="C26" s="157">
        <v>0</v>
      </c>
      <c r="D26" s="157">
        <v>3</v>
      </c>
      <c r="E26" s="157">
        <v>4</v>
      </c>
      <c r="F26" s="158">
        <v>0</v>
      </c>
      <c r="G26" s="158">
        <v>1.3333333333333333</v>
      </c>
      <c r="H26" s="158">
        <v>37.49</v>
      </c>
    </row>
    <row r="27" spans="1:14" x14ac:dyDescent="0.25">
      <c r="A27" s="55" t="s">
        <v>331</v>
      </c>
      <c r="B27" s="144">
        <v>718726.89</v>
      </c>
      <c r="C27" s="103">
        <v>53070</v>
      </c>
      <c r="D27" s="103">
        <v>8429</v>
      </c>
      <c r="E27" s="103">
        <v>15529</v>
      </c>
      <c r="F27" s="27">
        <v>6.2961205362439197</v>
      </c>
      <c r="G27" s="27">
        <v>1.8423300510143552</v>
      </c>
      <c r="H27" s="27">
        <v>46.282882993109652</v>
      </c>
    </row>
  </sheetData>
  <mergeCells count="12">
    <mergeCell ref="K17:L17"/>
    <mergeCell ref="M17:N17"/>
    <mergeCell ref="K16:L16"/>
    <mergeCell ref="M16:N16"/>
    <mergeCell ref="M12:N12"/>
    <mergeCell ref="M13:N13"/>
    <mergeCell ref="M14:N14"/>
    <mergeCell ref="M15:N15"/>
    <mergeCell ref="K12:L12"/>
    <mergeCell ref="K13:L13"/>
    <mergeCell ref="K14:L14"/>
    <mergeCell ref="K15:L15"/>
  </mergeCells>
  <conditionalFormatting pivot="1" sqref="F4:F27">
    <cfRule type="cellIs" dxfId="18" priority="1" operator="equal">
      <formula>#DIV/0!</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F879-E725-4100-841C-E017EA1BADED}">
  <dimension ref="A1:J648"/>
  <sheetViews>
    <sheetView workbookViewId="0">
      <selection sqref="A1:J648"/>
    </sheetView>
  </sheetViews>
  <sheetFormatPr defaultRowHeight="15" x14ac:dyDescent="0.25"/>
  <cols>
    <col min="1" max="1" width="8.42578125" bestFit="1" customWidth="1"/>
    <col min="2" max="2" width="8" bestFit="1" customWidth="1"/>
    <col min="3" max="3" width="8.28515625" bestFit="1" customWidth="1"/>
    <col min="4" max="4" width="6.42578125" bestFit="1" customWidth="1"/>
    <col min="5" max="5" width="8.42578125" bestFit="1" customWidth="1"/>
    <col min="6" max="6" width="9.28515625" bestFit="1" customWidth="1"/>
    <col min="7" max="7" width="13.7109375" bestFit="1" customWidth="1"/>
    <col min="8" max="9" width="12" bestFit="1" customWidth="1"/>
    <col min="10" max="10" width="11.140625" bestFit="1" customWidth="1"/>
  </cols>
  <sheetData>
    <row r="1" spans="1:10" x14ac:dyDescent="0.25">
      <c r="A1" s="111" t="s">
        <v>343</v>
      </c>
      <c r="B1" s="112" t="s">
        <v>344</v>
      </c>
      <c r="C1" s="112" t="s">
        <v>345</v>
      </c>
      <c r="D1" s="112" t="s">
        <v>346</v>
      </c>
      <c r="E1" s="112" t="s">
        <v>347</v>
      </c>
      <c r="F1" s="112" t="s">
        <v>348</v>
      </c>
      <c r="G1" s="112" t="s">
        <v>349</v>
      </c>
      <c r="H1" s="112" t="s">
        <v>350</v>
      </c>
      <c r="I1" s="112" t="s">
        <v>351</v>
      </c>
      <c r="J1" s="113" t="s">
        <v>0</v>
      </c>
    </row>
    <row r="2" spans="1:10" x14ac:dyDescent="0.25">
      <c r="A2" s="114">
        <v>11</v>
      </c>
      <c r="B2" s="115">
        <v>700</v>
      </c>
      <c r="C2" s="115">
        <v>0</v>
      </c>
      <c r="D2" s="115">
        <v>0</v>
      </c>
      <c r="E2" s="115">
        <v>0</v>
      </c>
      <c r="F2" s="115">
        <v>4</v>
      </c>
      <c r="G2" s="115"/>
      <c r="H2" s="115"/>
      <c r="I2" s="115"/>
      <c r="J2" s="116">
        <v>1</v>
      </c>
    </row>
    <row r="3" spans="1:10" x14ac:dyDescent="0.25">
      <c r="A3" s="117">
        <v>11</v>
      </c>
      <c r="B3" s="118">
        <v>800</v>
      </c>
      <c r="C3" s="118">
        <v>520.99</v>
      </c>
      <c r="D3" s="118">
        <v>5</v>
      </c>
      <c r="E3" s="118">
        <v>9</v>
      </c>
      <c r="F3" s="118">
        <v>57</v>
      </c>
      <c r="G3" s="118">
        <v>11.4</v>
      </c>
      <c r="H3" s="118">
        <v>1.8</v>
      </c>
      <c r="I3" s="118">
        <v>57.887777777777778</v>
      </c>
      <c r="J3" s="119">
        <v>1</v>
      </c>
    </row>
    <row r="4" spans="1:10" x14ac:dyDescent="0.25">
      <c r="A4" s="114">
        <v>11</v>
      </c>
      <c r="B4" s="115">
        <v>900</v>
      </c>
      <c r="C4" s="115">
        <v>2362.4299999999998</v>
      </c>
      <c r="D4" s="115">
        <v>23</v>
      </c>
      <c r="E4" s="115">
        <v>43</v>
      </c>
      <c r="F4" s="115">
        <v>125</v>
      </c>
      <c r="G4" s="115">
        <v>5.4347826086956523</v>
      </c>
      <c r="H4" s="115">
        <v>1.8695652173913044</v>
      </c>
      <c r="I4" s="115">
        <v>54.940232558139535</v>
      </c>
      <c r="J4" s="116">
        <v>1</v>
      </c>
    </row>
    <row r="5" spans="1:10" x14ac:dyDescent="0.25">
      <c r="A5" s="117">
        <v>11</v>
      </c>
      <c r="B5" s="118">
        <v>1000</v>
      </c>
      <c r="C5" s="118">
        <v>2922.47</v>
      </c>
      <c r="D5" s="118">
        <v>33</v>
      </c>
      <c r="E5" s="118">
        <v>64</v>
      </c>
      <c r="F5" s="118">
        <v>154</v>
      </c>
      <c r="G5" s="118">
        <v>4.666666666666667</v>
      </c>
      <c r="H5" s="118">
        <v>1.9393939393939394</v>
      </c>
      <c r="I5" s="118">
        <v>45.663593749999997</v>
      </c>
      <c r="J5" s="119">
        <v>1</v>
      </c>
    </row>
    <row r="6" spans="1:10" x14ac:dyDescent="0.25">
      <c r="A6" s="114">
        <v>11</v>
      </c>
      <c r="B6" s="115">
        <v>1100</v>
      </c>
      <c r="C6" s="115">
        <v>3497.65</v>
      </c>
      <c r="D6" s="115">
        <v>37</v>
      </c>
      <c r="E6" s="115">
        <v>75</v>
      </c>
      <c r="F6" s="115">
        <v>218</v>
      </c>
      <c r="G6" s="115">
        <v>5.8918918918918921</v>
      </c>
      <c r="H6" s="115">
        <v>2.0270270270270272</v>
      </c>
      <c r="I6" s="115">
        <v>46.635333333333335</v>
      </c>
      <c r="J6" s="116">
        <v>1</v>
      </c>
    </row>
    <row r="7" spans="1:10" x14ac:dyDescent="0.25">
      <c r="A7" s="117">
        <v>11</v>
      </c>
      <c r="B7" s="118">
        <v>1200</v>
      </c>
      <c r="C7" s="118">
        <v>4957.83</v>
      </c>
      <c r="D7" s="118">
        <v>41</v>
      </c>
      <c r="E7" s="118">
        <v>92</v>
      </c>
      <c r="F7" s="118">
        <v>190</v>
      </c>
      <c r="G7" s="118">
        <v>4.6341463414634143</v>
      </c>
      <c r="H7" s="118">
        <v>2.2439024390243905</v>
      </c>
      <c r="I7" s="118">
        <v>53.889456521739127</v>
      </c>
      <c r="J7" s="119">
        <v>1</v>
      </c>
    </row>
    <row r="8" spans="1:10" x14ac:dyDescent="0.25">
      <c r="A8" s="114">
        <v>11</v>
      </c>
      <c r="B8" s="115">
        <v>1300</v>
      </c>
      <c r="C8" s="115">
        <v>2453.14</v>
      </c>
      <c r="D8" s="115">
        <v>35</v>
      </c>
      <c r="E8" s="115">
        <v>51</v>
      </c>
      <c r="F8" s="115">
        <v>224</v>
      </c>
      <c r="G8" s="115">
        <v>6.4</v>
      </c>
      <c r="H8" s="115">
        <v>1.4571428571428571</v>
      </c>
      <c r="I8" s="115">
        <v>48.100784313725491</v>
      </c>
      <c r="J8" s="116">
        <v>1</v>
      </c>
    </row>
    <row r="9" spans="1:10" x14ac:dyDescent="0.25">
      <c r="A9" s="117">
        <v>11</v>
      </c>
      <c r="B9" s="118">
        <v>1400</v>
      </c>
      <c r="C9" s="118">
        <v>2278.02</v>
      </c>
      <c r="D9" s="118">
        <v>21</v>
      </c>
      <c r="E9" s="118">
        <v>45</v>
      </c>
      <c r="F9" s="118">
        <v>191</v>
      </c>
      <c r="G9" s="118">
        <v>9.0952380952380949</v>
      </c>
      <c r="H9" s="118">
        <v>2.1428571428571428</v>
      </c>
      <c r="I9" s="118">
        <v>50.622666666666667</v>
      </c>
      <c r="J9" s="119">
        <v>1</v>
      </c>
    </row>
    <row r="10" spans="1:10" x14ac:dyDescent="0.25">
      <c r="A10" s="114">
        <v>11</v>
      </c>
      <c r="B10" s="115">
        <v>1500</v>
      </c>
      <c r="C10" s="115">
        <v>3508.94</v>
      </c>
      <c r="D10" s="115">
        <v>37</v>
      </c>
      <c r="E10" s="115">
        <v>73</v>
      </c>
      <c r="F10" s="115">
        <v>174</v>
      </c>
      <c r="G10" s="115">
        <v>4.7027027027027026</v>
      </c>
      <c r="H10" s="115">
        <v>1.972972972972973</v>
      </c>
      <c r="I10" s="115">
        <v>48.067671232876712</v>
      </c>
      <c r="J10" s="116">
        <v>1</v>
      </c>
    </row>
    <row r="11" spans="1:10" x14ac:dyDescent="0.25">
      <c r="A11" s="117">
        <v>11</v>
      </c>
      <c r="B11" s="118">
        <v>1600</v>
      </c>
      <c r="C11" s="118">
        <v>1904.12</v>
      </c>
      <c r="D11" s="118">
        <v>19</v>
      </c>
      <c r="E11" s="118">
        <v>36</v>
      </c>
      <c r="F11" s="118">
        <v>126</v>
      </c>
      <c r="G11" s="118">
        <v>6.6315789473684212</v>
      </c>
      <c r="H11" s="118">
        <v>1.8947368421052631</v>
      </c>
      <c r="I11" s="118">
        <v>52.892222222222216</v>
      </c>
      <c r="J11" s="119">
        <v>1</v>
      </c>
    </row>
    <row r="12" spans="1:10" x14ac:dyDescent="0.25">
      <c r="A12" s="114">
        <v>11</v>
      </c>
      <c r="B12" s="115">
        <v>1700</v>
      </c>
      <c r="C12" s="115">
        <v>1556.31</v>
      </c>
      <c r="D12" s="115">
        <v>17</v>
      </c>
      <c r="E12" s="115">
        <v>29</v>
      </c>
      <c r="F12" s="115">
        <v>106</v>
      </c>
      <c r="G12" s="115">
        <v>6.2352941176470589</v>
      </c>
      <c r="H12" s="115">
        <v>1.7058823529411764</v>
      </c>
      <c r="I12" s="115">
        <v>53.665862068965517</v>
      </c>
      <c r="J12" s="116">
        <v>1</v>
      </c>
    </row>
    <row r="13" spans="1:10" x14ac:dyDescent="0.25">
      <c r="A13" s="117">
        <v>11</v>
      </c>
      <c r="B13" s="118">
        <v>1800</v>
      </c>
      <c r="C13" s="118">
        <v>742.61</v>
      </c>
      <c r="D13" s="118">
        <v>12</v>
      </c>
      <c r="E13" s="118">
        <v>19</v>
      </c>
      <c r="F13" s="118">
        <v>52</v>
      </c>
      <c r="G13" s="118">
        <v>4.333333333333333</v>
      </c>
      <c r="H13" s="118">
        <v>1.5833333333333333</v>
      </c>
      <c r="I13" s="118">
        <v>39.084736842105265</v>
      </c>
      <c r="J13" s="119">
        <v>1</v>
      </c>
    </row>
    <row r="14" spans="1:10" x14ac:dyDescent="0.25">
      <c r="A14" s="114">
        <v>11</v>
      </c>
      <c r="B14" s="115">
        <v>1900</v>
      </c>
      <c r="C14" s="115">
        <v>722.84</v>
      </c>
      <c r="D14" s="115">
        <v>9</v>
      </c>
      <c r="E14" s="115">
        <v>16</v>
      </c>
      <c r="F14" s="115">
        <v>42</v>
      </c>
      <c r="G14" s="115">
        <v>4.666666666666667</v>
      </c>
      <c r="H14" s="115">
        <v>1.7777777777777777</v>
      </c>
      <c r="I14" s="115">
        <v>45.177500000000002</v>
      </c>
      <c r="J14" s="116">
        <v>1</v>
      </c>
    </row>
    <row r="15" spans="1:10" x14ac:dyDescent="0.25">
      <c r="A15" s="117">
        <v>11</v>
      </c>
      <c r="B15" s="118">
        <v>2000</v>
      </c>
      <c r="C15" s="118">
        <v>617.85</v>
      </c>
      <c r="D15" s="118">
        <v>6</v>
      </c>
      <c r="E15" s="118">
        <v>15</v>
      </c>
      <c r="F15" s="118">
        <v>26</v>
      </c>
      <c r="G15" s="118">
        <v>4.333333333333333</v>
      </c>
      <c r="H15" s="118">
        <v>2.5</v>
      </c>
      <c r="I15" s="118">
        <v>41.190000000000005</v>
      </c>
      <c r="J15" s="119">
        <v>1</v>
      </c>
    </row>
    <row r="16" spans="1:10" x14ac:dyDescent="0.25">
      <c r="A16" s="114">
        <v>11</v>
      </c>
      <c r="B16" s="115">
        <v>2100</v>
      </c>
      <c r="C16" s="115">
        <v>0</v>
      </c>
      <c r="D16" s="115">
        <v>0</v>
      </c>
      <c r="E16" s="115">
        <v>0</v>
      </c>
      <c r="F16" s="115">
        <v>3</v>
      </c>
      <c r="G16" s="115"/>
      <c r="H16" s="115"/>
      <c r="I16" s="115"/>
      <c r="J16" s="116">
        <v>1</v>
      </c>
    </row>
    <row r="17" spans="1:10" x14ac:dyDescent="0.25">
      <c r="A17" s="117">
        <v>12</v>
      </c>
      <c r="B17" s="118">
        <v>700</v>
      </c>
      <c r="C17" s="118">
        <v>0</v>
      </c>
      <c r="D17" s="118">
        <v>0</v>
      </c>
      <c r="E17" s="118">
        <v>0</v>
      </c>
      <c r="F17" s="118">
        <v>2</v>
      </c>
      <c r="G17" s="118"/>
      <c r="H17" s="118"/>
      <c r="I17" s="118"/>
      <c r="J17" s="119">
        <v>2</v>
      </c>
    </row>
    <row r="18" spans="1:10" x14ac:dyDescent="0.25">
      <c r="A18" s="114">
        <v>12</v>
      </c>
      <c r="B18" s="115">
        <v>800</v>
      </c>
      <c r="C18" s="115">
        <v>151.47</v>
      </c>
      <c r="D18" s="115">
        <v>2</v>
      </c>
      <c r="E18" s="115">
        <v>3</v>
      </c>
      <c r="F18" s="115">
        <v>13</v>
      </c>
      <c r="G18" s="115">
        <v>6.5</v>
      </c>
      <c r="H18" s="115">
        <v>1.5</v>
      </c>
      <c r="I18" s="115">
        <v>50.49</v>
      </c>
      <c r="J18" s="116">
        <v>2</v>
      </c>
    </row>
    <row r="19" spans="1:10" x14ac:dyDescent="0.25">
      <c r="A19" s="117">
        <v>12</v>
      </c>
      <c r="B19" s="118">
        <v>900</v>
      </c>
      <c r="C19" s="118">
        <v>739.89</v>
      </c>
      <c r="D19" s="118">
        <v>7</v>
      </c>
      <c r="E19" s="118">
        <v>11</v>
      </c>
      <c r="F19" s="118">
        <v>21</v>
      </c>
      <c r="G19" s="118">
        <v>3</v>
      </c>
      <c r="H19" s="118">
        <v>1.5714285714285714</v>
      </c>
      <c r="I19" s="118">
        <v>67.262727272727275</v>
      </c>
      <c r="J19" s="119">
        <v>2</v>
      </c>
    </row>
    <row r="20" spans="1:10" x14ac:dyDescent="0.25">
      <c r="A20" s="114">
        <v>12</v>
      </c>
      <c r="B20" s="115">
        <v>1000</v>
      </c>
      <c r="C20" s="115">
        <v>281.95</v>
      </c>
      <c r="D20" s="115">
        <v>5</v>
      </c>
      <c r="E20" s="115">
        <v>5</v>
      </c>
      <c r="F20" s="115">
        <v>33</v>
      </c>
      <c r="G20" s="115">
        <v>6.6</v>
      </c>
      <c r="H20" s="115">
        <v>1</v>
      </c>
      <c r="I20" s="115">
        <v>56.39</v>
      </c>
      <c r="J20" s="116">
        <v>2</v>
      </c>
    </row>
    <row r="21" spans="1:10" x14ac:dyDescent="0.25">
      <c r="A21" s="117">
        <v>12</v>
      </c>
      <c r="B21" s="118">
        <v>1100</v>
      </c>
      <c r="C21" s="118">
        <v>1011.49</v>
      </c>
      <c r="D21" s="118">
        <v>13</v>
      </c>
      <c r="E21" s="118">
        <v>33</v>
      </c>
      <c r="F21" s="118">
        <v>56</v>
      </c>
      <c r="G21" s="118">
        <v>4.3076923076923075</v>
      </c>
      <c r="H21" s="118">
        <v>2.5384615384615383</v>
      </c>
      <c r="I21" s="118">
        <v>30.651212121212122</v>
      </c>
      <c r="J21" s="119">
        <v>2</v>
      </c>
    </row>
    <row r="22" spans="1:10" x14ac:dyDescent="0.25">
      <c r="A22" s="114">
        <v>12</v>
      </c>
      <c r="B22" s="115">
        <v>1200</v>
      </c>
      <c r="C22" s="115">
        <v>1024.52</v>
      </c>
      <c r="D22" s="115">
        <v>13</v>
      </c>
      <c r="E22" s="115">
        <v>20</v>
      </c>
      <c r="F22" s="115">
        <v>66</v>
      </c>
      <c r="G22" s="115">
        <v>5.0769230769230766</v>
      </c>
      <c r="H22" s="115">
        <v>1.5384615384615385</v>
      </c>
      <c r="I22" s="115">
        <v>51.225999999999999</v>
      </c>
      <c r="J22" s="116">
        <v>2</v>
      </c>
    </row>
    <row r="23" spans="1:10" x14ac:dyDescent="0.25">
      <c r="A23" s="117">
        <v>12</v>
      </c>
      <c r="B23" s="118">
        <v>1300</v>
      </c>
      <c r="C23" s="118">
        <v>2189.19</v>
      </c>
      <c r="D23" s="118">
        <v>25</v>
      </c>
      <c r="E23" s="118">
        <v>44</v>
      </c>
      <c r="F23" s="118">
        <v>72</v>
      </c>
      <c r="G23" s="118">
        <v>2.88</v>
      </c>
      <c r="H23" s="118">
        <v>1.76</v>
      </c>
      <c r="I23" s="118">
        <v>49.754318181818185</v>
      </c>
      <c r="J23" s="119">
        <v>2</v>
      </c>
    </row>
    <row r="24" spans="1:10" x14ac:dyDescent="0.25">
      <c r="A24" s="114">
        <v>12</v>
      </c>
      <c r="B24" s="115">
        <v>1400</v>
      </c>
      <c r="C24" s="115">
        <v>1779.98</v>
      </c>
      <c r="D24" s="115">
        <v>20</v>
      </c>
      <c r="E24" s="115">
        <v>38</v>
      </c>
      <c r="F24" s="115">
        <v>63</v>
      </c>
      <c r="G24" s="115">
        <v>3.15</v>
      </c>
      <c r="H24" s="115">
        <v>1.9</v>
      </c>
      <c r="I24" s="115">
        <v>46.841578947368419</v>
      </c>
      <c r="J24" s="116">
        <v>2</v>
      </c>
    </row>
    <row r="25" spans="1:10" x14ac:dyDescent="0.25">
      <c r="A25" s="117">
        <v>12</v>
      </c>
      <c r="B25" s="118">
        <v>1500</v>
      </c>
      <c r="C25" s="118">
        <v>1670.96</v>
      </c>
      <c r="D25" s="118">
        <v>19</v>
      </c>
      <c r="E25" s="118">
        <v>38</v>
      </c>
      <c r="F25" s="118">
        <v>69</v>
      </c>
      <c r="G25" s="118">
        <v>3.6315789473684212</v>
      </c>
      <c r="H25" s="118">
        <v>2</v>
      </c>
      <c r="I25" s="118">
        <v>43.972631578947372</v>
      </c>
      <c r="J25" s="119">
        <v>2</v>
      </c>
    </row>
    <row r="26" spans="1:10" x14ac:dyDescent="0.25">
      <c r="A26" s="114">
        <v>12</v>
      </c>
      <c r="B26" s="115">
        <v>1600</v>
      </c>
      <c r="C26" s="115">
        <v>1970.52</v>
      </c>
      <c r="D26" s="115">
        <v>20</v>
      </c>
      <c r="E26" s="115">
        <v>38</v>
      </c>
      <c r="F26" s="115">
        <v>59</v>
      </c>
      <c r="G26" s="115">
        <v>2.95</v>
      </c>
      <c r="H26" s="115">
        <v>1.9</v>
      </c>
      <c r="I26" s="115">
        <v>51.855789473684212</v>
      </c>
      <c r="J26" s="116">
        <v>2</v>
      </c>
    </row>
    <row r="27" spans="1:10" x14ac:dyDescent="0.25">
      <c r="A27" s="117">
        <v>12</v>
      </c>
      <c r="B27" s="118">
        <v>1700</v>
      </c>
      <c r="C27" s="118">
        <v>1288.75</v>
      </c>
      <c r="D27" s="118">
        <v>11</v>
      </c>
      <c r="E27" s="118">
        <v>30</v>
      </c>
      <c r="F27" s="118">
        <v>50</v>
      </c>
      <c r="G27" s="118">
        <v>4.5454545454545459</v>
      </c>
      <c r="H27" s="118">
        <v>2.7272727272727271</v>
      </c>
      <c r="I27" s="118">
        <v>42.958333333333336</v>
      </c>
      <c r="J27" s="119">
        <v>2</v>
      </c>
    </row>
    <row r="28" spans="1:10" x14ac:dyDescent="0.25">
      <c r="A28" s="114">
        <v>12</v>
      </c>
      <c r="B28" s="115">
        <v>1800</v>
      </c>
      <c r="C28" s="115">
        <v>1152.1400000000001</v>
      </c>
      <c r="D28" s="115">
        <v>12</v>
      </c>
      <c r="E28" s="115">
        <v>34</v>
      </c>
      <c r="F28" s="115">
        <v>40</v>
      </c>
      <c r="G28" s="115">
        <v>3.3333333333333335</v>
      </c>
      <c r="H28" s="115">
        <v>2.8333333333333335</v>
      </c>
      <c r="I28" s="115">
        <v>33.886470588235298</v>
      </c>
      <c r="J28" s="116">
        <v>2</v>
      </c>
    </row>
    <row r="29" spans="1:10" x14ac:dyDescent="0.25">
      <c r="A29" s="117">
        <v>12</v>
      </c>
      <c r="B29" s="118">
        <v>1900</v>
      </c>
      <c r="C29" s="118">
        <v>437.45</v>
      </c>
      <c r="D29" s="118">
        <v>6</v>
      </c>
      <c r="E29" s="118">
        <v>14</v>
      </c>
      <c r="F29" s="118">
        <v>30</v>
      </c>
      <c r="G29" s="118">
        <v>5</v>
      </c>
      <c r="H29" s="118">
        <v>2.3333333333333335</v>
      </c>
      <c r="I29" s="118">
        <v>31.24642857142857</v>
      </c>
      <c r="J29" s="119">
        <v>2</v>
      </c>
    </row>
    <row r="30" spans="1:10" x14ac:dyDescent="0.25">
      <c r="A30" s="114">
        <v>12</v>
      </c>
      <c r="B30" s="115">
        <v>2000</v>
      </c>
      <c r="C30" s="115">
        <v>623.38</v>
      </c>
      <c r="D30" s="115">
        <v>7</v>
      </c>
      <c r="E30" s="115">
        <v>20</v>
      </c>
      <c r="F30" s="115">
        <v>17</v>
      </c>
      <c r="G30" s="115">
        <v>2.4285714285714284</v>
      </c>
      <c r="H30" s="115">
        <v>2.8571428571428572</v>
      </c>
      <c r="I30" s="115">
        <v>31.169</v>
      </c>
      <c r="J30" s="116">
        <v>2</v>
      </c>
    </row>
    <row r="31" spans="1:10" x14ac:dyDescent="0.25">
      <c r="A31" s="117">
        <v>14</v>
      </c>
      <c r="B31" s="118">
        <v>300</v>
      </c>
      <c r="C31" s="118">
        <v>0</v>
      </c>
      <c r="D31" s="118">
        <v>0</v>
      </c>
      <c r="E31" s="118">
        <v>0</v>
      </c>
      <c r="F31" s="118">
        <v>1</v>
      </c>
      <c r="G31" s="118"/>
      <c r="H31" s="118"/>
      <c r="I31" s="118"/>
      <c r="J31" s="119">
        <v>3</v>
      </c>
    </row>
    <row r="32" spans="1:10" x14ac:dyDescent="0.25">
      <c r="A32" s="114">
        <v>14</v>
      </c>
      <c r="B32" s="115">
        <v>400</v>
      </c>
      <c r="C32" s="115">
        <v>0</v>
      </c>
      <c r="D32" s="115">
        <v>0</v>
      </c>
      <c r="E32" s="115">
        <v>0</v>
      </c>
      <c r="F32" s="115">
        <v>1</v>
      </c>
      <c r="G32" s="115"/>
      <c r="H32" s="115"/>
      <c r="I32" s="115"/>
      <c r="J32" s="116">
        <v>3</v>
      </c>
    </row>
    <row r="33" spans="1:10" x14ac:dyDescent="0.25">
      <c r="A33" s="117">
        <v>14</v>
      </c>
      <c r="B33" s="118">
        <v>500</v>
      </c>
      <c r="C33" s="118">
        <v>0</v>
      </c>
      <c r="D33" s="118">
        <v>0</v>
      </c>
      <c r="E33" s="118">
        <v>0</v>
      </c>
      <c r="F33" s="118">
        <v>4</v>
      </c>
      <c r="G33" s="118"/>
      <c r="H33" s="118"/>
      <c r="I33" s="118"/>
      <c r="J33" s="119">
        <v>3</v>
      </c>
    </row>
    <row r="34" spans="1:10" x14ac:dyDescent="0.25">
      <c r="A34" s="114">
        <v>14</v>
      </c>
      <c r="B34" s="115">
        <v>600</v>
      </c>
      <c r="C34" s="115">
        <v>751.2</v>
      </c>
      <c r="D34" s="115">
        <v>7</v>
      </c>
      <c r="E34" s="115">
        <v>15</v>
      </c>
      <c r="F34" s="115">
        <v>60</v>
      </c>
      <c r="G34" s="115">
        <v>8.5714285714285712</v>
      </c>
      <c r="H34" s="115">
        <v>2.1428571428571428</v>
      </c>
      <c r="I34" s="115">
        <v>50.080000000000005</v>
      </c>
      <c r="J34" s="116">
        <v>3</v>
      </c>
    </row>
    <row r="35" spans="1:10" x14ac:dyDescent="0.25">
      <c r="A35" s="117">
        <v>14</v>
      </c>
      <c r="B35" s="118">
        <v>700</v>
      </c>
      <c r="C35" s="118">
        <v>549.82000000000005</v>
      </c>
      <c r="D35" s="118">
        <v>7</v>
      </c>
      <c r="E35" s="118">
        <v>10</v>
      </c>
      <c r="F35" s="118">
        <v>82</v>
      </c>
      <c r="G35" s="118">
        <v>11.714285714285714</v>
      </c>
      <c r="H35" s="118">
        <v>1.4285714285714286</v>
      </c>
      <c r="I35" s="118">
        <v>54.982000000000006</v>
      </c>
      <c r="J35" s="119">
        <v>3</v>
      </c>
    </row>
    <row r="36" spans="1:10" x14ac:dyDescent="0.25">
      <c r="A36" s="114">
        <v>14</v>
      </c>
      <c r="B36" s="115">
        <v>800</v>
      </c>
      <c r="C36" s="115">
        <v>773.31</v>
      </c>
      <c r="D36" s="115">
        <v>10</v>
      </c>
      <c r="E36" s="115">
        <v>15</v>
      </c>
      <c r="F36" s="115">
        <v>98</v>
      </c>
      <c r="G36" s="115">
        <v>9.8000000000000007</v>
      </c>
      <c r="H36" s="115">
        <v>1.5</v>
      </c>
      <c r="I36" s="115">
        <v>51.553999999999995</v>
      </c>
      <c r="J36" s="116">
        <v>3</v>
      </c>
    </row>
    <row r="37" spans="1:10" x14ac:dyDescent="0.25">
      <c r="A37" s="117">
        <v>14</v>
      </c>
      <c r="B37" s="118">
        <v>900</v>
      </c>
      <c r="C37" s="118">
        <v>1825</v>
      </c>
      <c r="D37" s="118">
        <v>20</v>
      </c>
      <c r="E37" s="118">
        <v>40</v>
      </c>
      <c r="F37" s="118">
        <v>177</v>
      </c>
      <c r="G37" s="118">
        <v>8.85</v>
      </c>
      <c r="H37" s="118">
        <v>2</v>
      </c>
      <c r="I37" s="118">
        <v>45.625</v>
      </c>
      <c r="J37" s="119">
        <v>3</v>
      </c>
    </row>
    <row r="38" spans="1:10" x14ac:dyDescent="0.25">
      <c r="A38" s="114">
        <v>14</v>
      </c>
      <c r="B38" s="115">
        <v>1000</v>
      </c>
      <c r="C38" s="115">
        <v>1965</v>
      </c>
      <c r="D38" s="115">
        <v>23</v>
      </c>
      <c r="E38" s="115">
        <v>38</v>
      </c>
      <c r="F38" s="115">
        <v>240</v>
      </c>
      <c r="G38" s="115">
        <v>10.434782608695652</v>
      </c>
      <c r="H38" s="115">
        <v>1.6521739130434783</v>
      </c>
      <c r="I38" s="115">
        <v>51.710526315789473</v>
      </c>
      <c r="J38" s="116">
        <v>3</v>
      </c>
    </row>
    <row r="39" spans="1:10" x14ac:dyDescent="0.25">
      <c r="A39" s="117">
        <v>14</v>
      </c>
      <c r="B39" s="118">
        <v>1100</v>
      </c>
      <c r="C39" s="118">
        <v>2539.66</v>
      </c>
      <c r="D39" s="118">
        <v>31</v>
      </c>
      <c r="E39" s="118">
        <v>57</v>
      </c>
      <c r="F39" s="118">
        <v>279</v>
      </c>
      <c r="G39" s="118">
        <v>9</v>
      </c>
      <c r="H39" s="118">
        <v>1.8387096774193548</v>
      </c>
      <c r="I39" s="118">
        <v>44.555438596491229</v>
      </c>
      <c r="J39" s="119">
        <v>3</v>
      </c>
    </row>
    <row r="40" spans="1:10" x14ac:dyDescent="0.25">
      <c r="A40" s="114">
        <v>14</v>
      </c>
      <c r="B40" s="115">
        <v>1200</v>
      </c>
      <c r="C40" s="115">
        <v>2613.98</v>
      </c>
      <c r="D40" s="115">
        <v>30</v>
      </c>
      <c r="E40" s="115">
        <v>57</v>
      </c>
      <c r="F40" s="115">
        <v>300</v>
      </c>
      <c r="G40" s="115">
        <v>10</v>
      </c>
      <c r="H40" s="115">
        <v>1.9</v>
      </c>
      <c r="I40" s="115">
        <v>45.859298245614035</v>
      </c>
      <c r="J40" s="116">
        <v>3</v>
      </c>
    </row>
    <row r="41" spans="1:10" x14ac:dyDescent="0.25">
      <c r="A41" s="117">
        <v>14</v>
      </c>
      <c r="B41" s="118">
        <v>1300</v>
      </c>
      <c r="C41" s="118">
        <v>4881.46</v>
      </c>
      <c r="D41" s="118">
        <v>52</v>
      </c>
      <c r="E41" s="118">
        <v>89</v>
      </c>
      <c r="F41" s="118">
        <v>348</v>
      </c>
      <c r="G41" s="118">
        <v>6.6923076923076925</v>
      </c>
      <c r="H41" s="118">
        <v>1.7115384615384615</v>
      </c>
      <c r="I41" s="118">
        <v>54.847865168539329</v>
      </c>
      <c r="J41" s="119">
        <v>3</v>
      </c>
    </row>
    <row r="42" spans="1:10" x14ac:dyDescent="0.25">
      <c r="A42" s="114">
        <v>14</v>
      </c>
      <c r="B42" s="115">
        <v>1400</v>
      </c>
      <c r="C42" s="115">
        <v>4398.3100000000004</v>
      </c>
      <c r="D42" s="115">
        <v>49</v>
      </c>
      <c r="E42" s="115">
        <v>93</v>
      </c>
      <c r="F42" s="115">
        <v>315</v>
      </c>
      <c r="G42" s="115">
        <v>6.4285714285714288</v>
      </c>
      <c r="H42" s="115">
        <v>1.8979591836734695</v>
      </c>
      <c r="I42" s="115">
        <v>47.293655913978498</v>
      </c>
      <c r="J42" s="116">
        <v>3</v>
      </c>
    </row>
    <row r="43" spans="1:10" x14ac:dyDescent="0.25">
      <c r="A43" s="117">
        <v>14</v>
      </c>
      <c r="B43" s="118">
        <v>1500</v>
      </c>
      <c r="C43" s="118">
        <v>2167.46</v>
      </c>
      <c r="D43" s="118">
        <v>27</v>
      </c>
      <c r="E43" s="118">
        <v>44</v>
      </c>
      <c r="F43" s="118">
        <v>323</v>
      </c>
      <c r="G43" s="118">
        <v>11.962962962962964</v>
      </c>
      <c r="H43" s="118">
        <v>1.6296296296296295</v>
      </c>
      <c r="I43" s="118">
        <v>49.260454545454543</v>
      </c>
      <c r="J43" s="119">
        <v>3</v>
      </c>
    </row>
    <row r="44" spans="1:10" x14ac:dyDescent="0.25">
      <c r="A44" s="114">
        <v>14</v>
      </c>
      <c r="B44" s="115">
        <v>1600</v>
      </c>
      <c r="C44" s="115">
        <v>1667.19</v>
      </c>
      <c r="D44" s="115">
        <v>25</v>
      </c>
      <c r="E44" s="115">
        <v>38</v>
      </c>
      <c r="F44" s="115">
        <v>186</v>
      </c>
      <c r="G44" s="115">
        <v>7.44</v>
      </c>
      <c r="H44" s="115">
        <v>1.52</v>
      </c>
      <c r="I44" s="115">
        <v>43.873421052631578</v>
      </c>
      <c r="J44" s="116">
        <v>3</v>
      </c>
    </row>
    <row r="45" spans="1:10" x14ac:dyDescent="0.25">
      <c r="A45" s="117">
        <v>14</v>
      </c>
      <c r="B45" s="118">
        <v>1700</v>
      </c>
      <c r="C45" s="118">
        <v>1330.22</v>
      </c>
      <c r="D45" s="118">
        <v>16</v>
      </c>
      <c r="E45" s="118">
        <v>26</v>
      </c>
      <c r="F45" s="118">
        <v>122</v>
      </c>
      <c r="G45" s="118">
        <v>7.625</v>
      </c>
      <c r="H45" s="118">
        <v>1.625</v>
      </c>
      <c r="I45" s="118">
        <v>51.162307692307692</v>
      </c>
      <c r="J45" s="119">
        <v>3</v>
      </c>
    </row>
    <row r="46" spans="1:10" x14ac:dyDescent="0.25">
      <c r="A46" s="114">
        <v>14</v>
      </c>
      <c r="B46" s="115">
        <v>1800</v>
      </c>
      <c r="C46" s="115">
        <v>671.29</v>
      </c>
      <c r="D46" s="115">
        <v>10</v>
      </c>
      <c r="E46" s="115">
        <v>18</v>
      </c>
      <c r="F46" s="115">
        <v>103</v>
      </c>
      <c r="G46" s="115">
        <v>10.3</v>
      </c>
      <c r="H46" s="115">
        <v>1.8</v>
      </c>
      <c r="I46" s="115">
        <v>37.293888888888887</v>
      </c>
      <c r="J46" s="116">
        <v>3</v>
      </c>
    </row>
    <row r="47" spans="1:10" x14ac:dyDescent="0.25">
      <c r="A47" s="117">
        <v>14</v>
      </c>
      <c r="B47" s="118">
        <v>1900</v>
      </c>
      <c r="C47" s="118">
        <v>1005.29</v>
      </c>
      <c r="D47" s="118">
        <v>13</v>
      </c>
      <c r="E47" s="118">
        <v>20</v>
      </c>
      <c r="F47" s="118">
        <v>77</v>
      </c>
      <c r="G47" s="118">
        <v>5.9230769230769234</v>
      </c>
      <c r="H47" s="118">
        <v>1.5384615384615385</v>
      </c>
      <c r="I47" s="118">
        <v>50.264499999999998</v>
      </c>
      <c r="J47" s="119">
        <v>3</v>
      </c>
    </row>
    <row r="48" spans="1:10" x14ac:dyDescent="0.25">
      <c r="A48" s="114">
        <v>14</v>
      </c>
      <c r="B48" s="115">
        <v>2000</v>
      </c>
      <c r="C48" s="115">
        <v>149.44999999999999</v>
      </c>
      <c r="D48" s="115">
        <v>2</v>
      </c>
      <c r="E48" s="115">
        <v>5</v>
      </c>
      <c r="F48" s="115">
        <v>37</v>
      </c>
      <c r="G48" s="115">
        <v>18.5</v>
      </c>
      <c r="H48" s="115">
        <v>2.5</v>
      </c>
      <c r="I48" s="115">
        <v>29.889999999999997</v>
      </c>
      <c r="J48" s="116">
        <v>3</v>
      </c>
    </row>
    <row r="49" spans="1:10" x14ac:dyDescent="0.25">
      <c r="A49" s="117">
        <v>14</v>
      </c>
      <c r="B49" s="118">
        <v>2100</v>
      </c>
      <c r="C49" s="118">
        <v>0</v>
      </c>
      <c r="D49" s="118">
        <v>0</v>
      </c>
      <c r="E49" s="118">
        <v>0</v>
      </c>
      <c r="F49" s="118">
        <v>2</v>
      </c>
      <c r="G49" s="118"/>
      <c r="H49" s="118"/>
      <c r="I49" s="118"/>
      <c r="J49" s="119">
        <v>3</v>
      </c>
    </row>
    <row r="50" spans="1:10" x14ac:dyDescent="0.25">
      <c r="A50" s="114">
        <v>15</v>
      </c>
      <c r="B50" s="115">
        <v>700</v>
      </c>
      <c r="C50" s="115">
        <v>0</v>
      </c>
      <c r="D50" s="115">
        <v>0</v>
      </c>
      <c r="E50" s="115">
        <v>0</v>
      </c>
      <c r="F50" s="115">
        <v>1</v>
      </c>
      <c r="G50" s="115"/>
      <c r="H50" s="115"/>
      <c r="I50" s="115"/>
      <c r="J50" s="116">
        <v>4</v>
      </c>
    </row>
    <row r="51" spans="1:10" x14ac:dyDescent="0.25">
      <c r="A51" s="117">
        <v>15</v>
      </c>
      <c r="B51" s="118">
        <v>800</v>
      </c>
      <c r="C51" s="118">
        <v>129.97</v>
      </c>
      <c r="D51" s="118">
        <v>4</v>
      </c>
      <c r="E51" s="118">
        <v>3</v>
      </c>
      <c r="F51" s="118">
        <v>13</v>
      </c>
      <c r="G51" s="118">
        <v>3.25</v>
      </c>
      <c r="H51" s="118">
        <v>0.75</v>
      </c>
      <c r="I51" s="118">
        <v>43.323333333333331</v>
      </c>
      <c r="J51" s="119">
        <v>4</v>
      </c>
    </row>
    <row r="52" spans="1:10" x14ac:dyDescent="0.25">
      <c r="A52" s="114">
        <v>15</v>
      </c>
      <c r="B52" s="115">
        <v>900</v>
      </c>
      <c r="C52" s="115">
        <v>127.97</v>
      </c>
      <c r="D52" s="115">
        <v>2</v>
      </c>
      <c r="E52" s="115">
        <v>3</v>
      </c>
      <c r="F52" s="115">
        <v>27</v>
      </c>
      <c r="G52" s="115">
        <v>13.5</v>
      </c>
      <c r="H52" s="115">
        <v>1.5</v>
      </c>
      <c r="I52" s="115">
        <v>42.656666666666666</v>
      </c>
      <c r="J52" s="116">
        <v>4</v>
      </c>
    </row>
    <row r="53" spans="1:10" x14ac:dyDescent="0.25">
      <c r="A53" s="117">
        <v>15</v>
      </c>
      <c r="B53" s="118">
        <v>1000</v>
      </c>
      <c r="C53" s="118">
        <v>1442.12</v>
      </c>
      <c r="D53" s="118">
        <v>17</v>
      </c>
      <c r="E53" s="118">
        <v>34</v>
      </c>
      <c r="F53" s="118">
        <v>45</v>
      </c>
      <c r="G53" s="118">
        <v>2.6470588235294117</v>
      </c>
      <c r="H53" s="118">
        <v>2</v>
      </c>
      <c r="I53" s="118">
        <v>42.415294117647058</v>
      </c>
      <c r="J53" s="119">
        <v>4</v>
      </c>
    </row>
    <row r="54" spans="1:10" x14ac:dyDescent="0.25">
      <c r="A54" s="114">
        <v>15</v>
      </c>
      <c r="B54" s="115">
        <v>1100</v>
      </c>
      <c r="C54" s="115">
        <v>1200.7</v>
      </c>
      <c r="D54" s="115">
        <v>15</v>
      </c>
      <c r="E54" s="115">
        <v>24</v>
      </c>
      <c r="F54" s="115">
        <v>43</v>
      </c>
      <c r="G54" s="115">
        <v>2.8666666666666667</v>
      </c>
      <c r="H54" s="115">
        <v>1.6</v>
      </c>
      <c r="I54" s="115">
        <v>50.029166666666669</v>
      </c>
      <c r="J54" s="116">
        <v>4</v>
      </c>
    </row>
    <row r="55" spans="1:10" x14ac:dyDescent="0.25">
      <c r="A55" s="117">
        <v>15</v>
      </c>
      <c r="B55" s="118">
        <v>1200</v>
      </c>
      <c r="C55" s="118">
        <v>1958.44</v>
      </c>
      <c r="D55" s="118">
        <v>24</v>
      </c>
      <c r="E55" s="118">
        <v>41</v>
      </c>
      <c r="F55" s="118">
        <v>74</v>
      </c>
      <c r="G55" s="118">
        <v>3.0833333333333335</v>
      </c>
      <c r="H55" s="118">
        <v>1.7083333333333333</v>
      </c>
      <c r="I55" s="118">
        <v>47.766829268292682</v>
      </c>
      <c r="J55" s="119">
        <v>4</v>
      </c>
    </row>
    <row r="56" spans="1:10" x14ac:dyDescent="0.25">
      <c r="A56" s="114">
        <v>15</v>
      </c>
      <c r="B56" s="115">
        <v>1300</v>
      </c>
      <c r="C56" s="115">
        <v>866.78</v>
      </c>
      <c r="D56" s="115">
        <v>11</v>
      </c>
      <c r="E56" s="115">
        <v>25</v>
      </c>
      <c r="F56" s="115">
        <v>44</v>
      </c>
      <c r="G56" s="115">
        <v>4</v>
      </c>
      <c r="H56" s="115">
        <v>2.2727272727272729</v>
      </c>
      <c r="I56" s="115">
        <v>34.671199999999999</v>
      </c>
      <c r="J56" s="116">
        <v>4</v>
      </c>
    </row>
    <row r="57" spans="1:10" x14ac:dyDescent="0.25">
      <c r="A57" s="117">
        <v>15</v>
      </c>
      <c r="B57" s="118">
        <v>1400</v>
      </c>
      <c r="C57" s="118">
        <v>1619.6</v>
      </c>
      <c r="D57" s="118">
        <v>14</v>
      </c>
      <c r="E57" s="118">
        <v>30</v>
      </c>
      <c r="F57" s="118">
        <v>51</v>
      </c>
      <c r="G57" s="118">
        <v>3.6428571428571428</v>
      </c>
      <c r="H57" s="118">
        <v>2.1428571428571428</v>
      </c>
      <c r="I57" s="118">
        <v>53.986666666666665</v>
      </c>
      <c r="J57" s="119">
        <v>4</v>
      </c>
    </row>
    <row r="58" spans="1:10" x14ac:dyDescent="0.25">
      <c r="A58" s="114">
        <v>15</v>
      </c>
      <c r="B58" s="115">
        <v>1500</v>
      </c>
      <c r="C58" s="115">
        <v>1554.61</v>
      </c>
      <c r="D58" s="115">
        <v>17</v>
      </c>
      <c r="E58" s="115">
        <v>35</v>
      </c>
      <c r="F58" s="115">
        <v>53</v>
      </c>
      <c r="G58" s="115">
        <v>3.1176470588235294</v>
      </c>
      <c r="H58" s="115">
        <v>2.0588235294117645</v>
      </c>
      <c r="I58" s="115">
        <v>44.417428571428566</v>
      </c>
      <c r="J58" s="116">
        <v>4</v>
      </c>
    </row>
    <row r="59" spans="1:10" x14ac:dyDescent="0.25">
      <c r="A59" s="117">
        <v>15</v>
      </c>
      <c r="B59" s="118">
        <v>1600</v>
      </c>
      <c r="C59" s="118">
        <v>518.84</v>
      </c>
      <c r="D59" s="118">
        <v>8</v>
      </c>
      <c r="E59" s="118">
        <v>13</v>
      </c>
      <c r="F59" s="118">
        <v>35</v>
      </c>
      <c r="G59" s="118">
        <v>4.375</v>
      </c>
      <c r="H59" s="118">
        <v>1.625</v>
      </c>
      <c r="I59" s="118">
        <v>39.910769230769233</v>
      </c>
      <c r="J59" s="119">
        <v>4</v>
      </c>
    </row>
    <row r="60" spans="1:10" x14ac:dyDescent="0.25">
      <c r="A60" s="114">
        <v>15</v>
      </c>
      <c r="B60" s="115">
        <v>1700</v>
      </c>
      <c r="C60" s="115">
        <v>1416.23</v>
      </c>
      <c r="D60" s="115">
        <v>14</v>
      </c>
      <c r="E60" s="115">
        <v>25</v>
      </c>
      <c r="F60" s="115">
        <v>28</v>
      </c>
      <c r="G60" s="115">
        <v>2</v>
      </c>
      <c r="H60" s="115">
        <v>1.7857142857142858</v>
      </c>
      <c r="I60" s="115">
        <v>56.6492</v>
      </c>
      <c r="J60" s="116">
        <v>4</v>
      </c>
    </row>
    <row r="61" spans="1:10" x14ac:dyDescent="0.25">
      <c r="A61" s="117">
        <v>15</v>
      </c>
      <c r="B61" s="118">
        <v>1800</v>
      </c>
      <c r="C61" s="118">
        <v>308.93</v>
      </c>
      <c r="D61" s="118">
        <v>4</v>
      </c>
      <c r="E61" s="118">
        <v>6</v>
      </c>
      <c r="F61" s="118">
        <v>16</v>
      </c>
      <c r="G61" s="118">
        <v>4</v>
      </c>
      <c r="H61" s="118">
        <v>1.5</v>
      </c>
      <c r="I61" s="118">
        <v>51.488333333333337</v>
      </c>
      <c r="J61" s="119">
        <v>4</v>
      </c>
    </row>
    <row r="62" spans="1:10" x14ac:dyDescent="0.25">
      <c r="A62" s="114">
        <v>15</v>
      </c>
      <c r="B62" s="115">
        <v>1900</v>
      </c>
      <c r="C62" s="115">
        <v>557.30999999999995</v>
      </c>
      <c r="D62" s="115">
        <v>7</v>
      </c>
      <c r="E62" s="115">
        <v>14</v>
      </c>
      <c r="F62" s="115">
        <v>31</v>
      </c>
      <c r="G62" s="115">
        <v>4.4285714285714288</v>
      </c>
      <c r="H62" s="115">
        <v>2</v>
      </c>
      <c r="I62" s="115">
        <v>39.807857142857138</v>
      </c>
      <c r="J62" s="116">
        <v>4</v>
      </c>
    </row>
    <row r="63" spans="1:10" x14ac:dyDescent="0.25">
      <c r="A63" s="117">
        <v>15</v>
      </c>
      <c r="B63" s="118">
        <v>2000</v>
      </c>
      <c r="C63" s="118">
        <v>333.9</v>
      </c>
      <c r="D63" s="118">
        <v>6</v>
      </c>
      <c r="E63" s="118">
        <v>8</v>
      </c>
      <c r="F63" s="118">
        <v>24</v>
      </c>
      <c r="G63" s="118">
        <v>4</v>
      </c>
      <c r="H63" s="118">
        <v>1.3333333333333333</v>
      </c>
      <c r="I63" s="118">
        <v>41.737499999999997</v>
      </c>
      <c r="J63" s="119">
        <v>4</v>
      </c>
    </row>
    <row r="64" spans="1:10" x14ac:dyDescent="0.25">
      <c r="A64" s="114">
        <v>15</v>
      </c>
      <c r="B64" s="115">
        <v>2100</v>
      </c>
      <c r="C64" s="115">
        <v>162.05000000000001</v>
      </c>
      <c r="D64" s="115">
        <v>2</v>
      </c>
      <c r="E64" s="115">
        <v>6</v>
      </c>
      <c r="F64" s="115">
        <v>0</v>
      </c>
      <c r="G64" s="115">
        <v>0</v>
      </c>
      <c r="H64" s="115">
        <v>3</v>
      </c>
      <c r="I64" s="115">
        <v>27.008333333333336</v>
      </c>
      <c r="J64" s="116">
        <v>4</v>
      </c>
    </row>
    <row r="65" spans="1:10" x14ac:dyDescent="0.25">
      <c r="A65" s="117">
        <v>18</v>
      </c>
      <c r="B65" s="118">
        <v>200</v>
      </c>
      <c r="C65" s="118">
        <v>91.97</v>
      </c>
      <c r="D65" s="118">
        <v>1</v>
      </c>
      <c r="E65" s="118">
        <v>2</v>
      </c>
      <c r="F65" s="118">
        <v>0</v>
      </c>
      <c r="G65" s="118">
        <v>0</v>
      </c>
      <c r="H65" s="118">
        <v>2</v>
      </c>
      <c r="I65" s="118">
        <v>45.984999999999999</v>
      </c>
      <c r="J65" s="119">
        <v>1</v>
      </c>
    </row>
    <row r="66" spans="1:10" x14ac:dyDescent="0.25">
      <c r="A66" s="114">
        <v>18</v>
      </c>
      <c r="B66" s="115">
        <v>400</v>
      </c>
      <c r="C66" s="115">
        <v>0</v>
      </c>
      <c r="D66" s="115">
        <v>0</v>
      </c>
      <c r="E66" s="115">
        <v>0</v>
      </c>
      <c r="F66" s="115">
        <v>1</v>
      </c>
      <c r="G66" s="115"/>
      <c r="H66" s="115"/>
      <c r="I66" s="115"/>
      <c r="J66" s="116">
        <v>1</v>
      </c>
    </row>
    <row r="67" spans="1:10" x14ac:dyDescent="0.25">
      <c r="A67" s="117">
        <v>18</v>
      </c>
      <c r="B67" s="118">
        <v>500</v>
      </c>
      <c r="C67" s="118">
        <v>0</v>
      </c>
      <c r="D67" s="118">
        <v>0</v>
      </c>
      <c r="E67" s="118">
        <v>0</v>
      </c>
      <c r="F67" s="118">
        <v>1</v>
      </c>
      <c r="G67" s="118"/>
      <c r="H67" s="118"/>
      <c r="I67" s="118"/>
      <c r="J67" s="119">
        <v>1</v>
      </c>
    </row>
    <row r="68" spans="1:10" x14ac:dyDescent="0.25">
      <c r="A68" s="114">
        <v>18</v>
      </c>
      <c r="B68" s="115">
        <v>600</v>
      </c>
      <c r="C68" s="115">
        <v>269.32</v>
      </c>
      <c r="D68" s="115">
        <v>3</v>
      </c>
      <c r="E68" s="115">
        <v>9</v>
      </c>
      <c r="F68" s="115">
        <v>13</v>
      </c>
      <c r="G68" s="115">
        <v>4.333333333333333</v>
      </c>
      <c r="H68" s="115">
        <v>3</v>
      </c>
      <c r="I68" s="115">
        <v>29.924444444444443</v>
      </c>
      <c r="J68" s="116">
        <v>1</v>
      </c>
    </row>
    <row r="69" spans="1:10" x14ac:dyDescent="0.25">
      <c r="A69" s="117">
        <v>18</v>
      </c>
      <c r="B69" s="118">
        <v>700</v>
      </c>
      <c r="C69" s="118">
        <v>350.89</v>
      </c>
      <c r="D69" s="118">
        <v>5</v>
      </c>
      <c r="E69" s="118">
        <v>10</v>
      </c>
      <c r="F69" s="118">
        <v>13</v>
      </c>
      <c r="G69" s="118">
        <v>2.6</v>
      </c>
      <c r="H69" s="118">
        <v>2</v>
      </c>
      <c r="I69" s="118">
        <v>35.088999999999999</v>
      </c>
      <c r="J69" s="119">
        <v>1</v>
      </c>
    </row>
    <row r="70" spans="1:10" x14ac:dyDescent="0.25">
      <c r="A70" s="114">
        <v>18</v>
      </c>
      <c r="B70" s="115">
        <v>800</v>
      </c>
      <c r="C70" s="115">
        <v>687.69</v>
      </c>
      <c r="D70" s="115">
        <v>10</v>
      </c>
      <c r="E70" s="115">
        <v>20</v>
      </c>
      <c r="F70" s="115">
        <v>34</v>
      </c>
      <c r="G70" s="115">
        <v>3.4</v>
      </c>
      <c r="H70" s="115">
        <v>2</v>
      </c>
      <c r="I70" s="115">
        <v>34.384500000000003</v>
      </c>
      <c r="J70" s="116">
        <v>1</v>
      </c>
    </row>
    <row r="71" spans="1:10" x14ac:dyDescent="0.25">
      <c r="A71" s="117">
        <v>18</v>
      </c>
      <c r="B71" s="118">
        <v>900</v>
      </c>
      <c r="C71" s="118">
        <v>2153.4</v>
      </c>
      <c r="D71" s="118">
        <v>22</v>
      </c>
      <c r="E71" s="118">
        <v>44</v>
      </c>
      <c r="F71" s="118">
        <v>62</v>
      </c>
      <c r="G71" s="118">
        <v>2.8181818181818183</v>
      </c>
      <c r="H71" s="118">
        <v>2</v>
      </c>
      <c r="I71" s="118">
        <v>48.940909090909095</v>
      </c>
      <c r="J71" s="119">
        <v>1</v>
      </c>
    </row>
    <row r="72" spans="1:10" x14ac:dyDescent="0.25">
      <c r="A72" s="114">
        <v>18</v>
      </c>
      <c r="B72" s="115">
        <v>1000</v>
      </c>
      <c r="C72" s="115">
        <v>1766.52</v>
      </c>
      <c r="D72" s="115">
        <v>20</v>
      </c>
      <c r="E72" s="115">
        <v>40</v>
      </c>
      <c r="F72" s="115">
        <v>78</v>
      </c>
      <c r="G72" s="115">
        <v>3.9</v>
      </c>
      <c r="H72" s="115">
        <v>2</v>
      </c>
      <c r="I72" s="115">
        <v>44.162999999999997</v>
      </c>
      <c r="J72" s="116">
        <v>1</v>
      </c>
    </row>
    <row r="73" spans="1:10" x14ac:dyDescent="0.25">
      <c r="A73" s="117">
        <v>18</v>
      </c>
      <c r="B73" s="118">
        <v>1100</v>
      </c>
      <c r="C73" s="118">
        <v>3079.29</v>
      </c>
      <c r="D73" s="118">
        <v>33</v>
      </c>
      <c r="E73" s="118">
        <v>64</v>
      </c>
      <c r="F73" s="118">
        <v>96</v>
      </c>
      <c r="G73" s="118">
        <v>2.9090909090909092</v>
      </c>
      <c r="H73" s="118">
        <v>1.9393939393939394</v>
      </c>
      <c r="I73" s="118">
        <v>48.113906249999999</v>
      </c>
      <c r="J73" s="119">
        <v>1</v>
      </c>
    </row>
    <row r="74" spans="1:10" x14ac:dyDescent="0.25">
      <c r="A74" s="114">
        <v>18</v>
      </c>
      <c r="B74" s="115">
        <v>1200</v>
      </c>
      <c r="C74" s="115">
        <v>2273.7800000000002</v>
      </c>
      <c r="D74" s="115">
        <v>25</v>
      </c>
      <c r="E74" s="115">
        <v>48</v>
      </c>
      <c r="F74" s="115">
        <v>103</v>
      </c>
      <c r="G74" s="115">
        <v>4.12</v>
      </c>
      <c r="H74" s="115">
        <v>1.92</v>
      </c>
      <c r="I74" s="115">
        <v>47.370416666666671</v>
      </c>
      <c r="J74" s="116">
        <v>1</v>
      </c>
    </row>
    <row r="75" spans="1:10" x14ac:dyDescent="0.25">
      <c r="A75" s="117">
        <v>18</v>
      </c>
      <c r="B75" s="118">
        <v>1300</v>
      </c>
      <c r="C75" s="118">
        <v>3857.69</v>
      </c>
      <c r="D75" s="118">
        <v>34</v>
      </c>
      <c r="E75" s="118">
        <v>81</v>
      </c>
      <c r="F75" s="118">
        <v>95</v>
      </c>
      <c r="G75" s="118">
        <v>2.7941176470588234</v>
      </c>
      <c r="H75" s="118">
        <v>2.3823529411764706</v>
      </c>
      <c r="I75" s="118">
        <v>47.625802469135806</v>
      </c>
      <c r="J75" s="119">
        <v>1</v>
      </c>
    </row>
    <row r="76" spans="1:10" x14ac:dyDescent="0.25">
      <c r="A76" s="114">
        <v>18</v>
      </c>
      <c r="B76" s="115">
        <v>1400</v>
      </c>
      <c r="C76" s="115">
        <v>2059.5700000000002</v>
      </c>
      <c r="D76" s="115">
        <v>27</v>
      </c>
      <c r="E76" s="115">
        <v>48</v>
      </c>
      <c r="F76" s="115">
        <v>97</v>
      </c>
      <c r="G76" s="115">
        <v>3.5925925925925926</v>
      </c>
      <c r="H76" s="115">
        <v>1.7777777777777777</v>
      </c>
      <c r="I76" s="115">
        <v>42.907708333333339</v>
      </c>
      <c r="J76" s="116">
        <v>1</v>
      </c>
    </row>
    <row r="77" spans="1:10" x14ac:dyDescent="0.25">
      <c r="A77" s="117">
        <v>18</v>
      </c>
      <c r="B77" s="118">
        <v>1500</v>
      </c>
      <c r="C77" s="118">
        <v>2743.9</v>
      </c>
      <c r="D77" s="118">
        <v>30</v>
      </c>
      <c r="E77" s="118">
        <v>54</v>
      </c>
      <c r="F77" s="118">
        <v>102</v>
      </c>
      <c r="G77" s="118">
        <v>3.4</v>
      </c>
      <c r="H77" s="118">
        <v>1.8</v>
      </c>
      <c r="I77" s="118">
        <v>50.812962962962963</v>
      </c>
      <c r="J77" s="119">
        <v>1</v>
      </c>
    </row>
    <row r="78" spans="1:10" x14ac:dyDescent="0.25">
      <c r="A78" s="114">
        <v>18</v>
      </c>
      <c r="B78" s="115">
        <v>1600</v>
      </c>
      <c r="C78" s="115">
        <v>2560.23</v>
      </c>
      <c r="D78" s="115">
        <v>24</v>
      </c>
      <c r="E78" s="115">
        <v>48</v>
      </c>
      <c r="F78" s="115">
        <v>71</v>
      </c>
      <c r="G78" s="115">
        <v>2.9583333333333335</v>
      </c>
      <c r="H78" s="115">
        <v>2</v>
      </c>
      <c r="I78" s="115">
        <v>53.338124999999998</v>
      </c>
      <c r="J78" s="116">
        <v>1</v>
      </c>
    </row>
    <row r="79" spans="1:10" x14ac:dyDescent="0.25">
      <c r="A79" s="117">
        <v>18</v>
      </c>
      <c r="B79" s="118">
        <v>1700</v>
      </c>
      <c r="C79" s="118">
        <v>1659.26</v>
      </c>
      <c r="D79" s="118">
        <v>13</v>
      </c>
      <c r="E79" s="118">
        <v>24</v>
      </c>
      <c r="F79" s="118">
        <v>51</v>
      </c>
      <c r="G79" s="118">
        <v>3.9230769230769229</v>
      </c>
      <c r="H79" s="118">
        <v>1.8461538461538463</v>
      </c>
      <c r="I79" s="118">
        <v>69.135833333333338</v>
      </c>
      <c r="J79" s="119">
        <v>1</v>
      </c>
    </row>
    <row r="80" spans="1:10" x14ac:dyDescent="0.25">
      <c r="A80" s="114">
        <v>18</v>
      </c>
      <c r="B80" s="115">
        <v>1800</v>
      </c>
      <c r="C80" s="115">
        <v>2181.9699999999998</v>
      </c>
      <c r="D80" s="115">
        <v>23</v>
      </c>
      <c r="E80" s="115">
        <v>61</v>
      </c>
      <c r="F80" s="115">
        <v>66</v>
      </c>
      <c r="G80" s="115">
        <v>2.8695652173913042</v>
      </c>
      <c r="H80" s="115">
        <v>2.652173913043478</v>
      </c>
      <c r="I80" s="115">
        <v>35.769999999999996</v>
      </c>
      <c r="J80" s="116">
        <v>1</v>
      </c>
    </row>
    <row r="81" spans="1:10" x14ac:dyDescent="0.25">
      <c r="A81" s="117">
        <v>18</v>
      </c>
      <c r="B81" s="118">
        <v>1900</v>
      </c>
      <c r="C81" s="118">
        <v>1206.1300000000001</v>
      </c>
      <c r="D81" s="118">
        <v>12</v>
      </c>
      <c r="E81" s="118">
        <v>28</v>
      </c>
      <c r="F81" s="118">
        <v>35</v>
      </c>
      <c r="G81" s="118">
        <v>2.9166666666666665</v>
      </c>
      <c r="H81" s="118">
        <v>2.3333333333333335</v>
      </c>
      <c r="I81" s="118">
        <v>43.076071428571431</v>
      </c>
      <c r="J81" s="119">
        <v>1</v>
      </c>
    </row>
    <row r="82" spans="1:10" x14ac:dyDescent="0.25">
      <c r="A82" s="114">
        <v>18</v>
      </c>
      <c r="B82" s="115">
        <v>2000</v>
      </c>
      <c r="C82" s="115">
        <v>439.9</v>
      </c>
      <c r="D82" s="115">
        <v>6</v>
      </c>
      <c r="E82" s="115">
        <v>10</v>
      </c>
      <c r="F82" s="115">
        <v>17</v>
      </c>
      <c r="G82" s="115">
        <v>2.8333333333333335</v>
      </c>
      <c r="H82" s="115">
        <v>1.6666666666666667</v>
      </c>
      <c r="I82" s="115">
        <v>43.989999999999995</v>
      </c>
      <c r="J82" s="116">
        <v>1</v>
      </c>
    </row>
    <row r="83" spans="1:10" x14ac:dyDescent="0.25">
      <c r="A83" s="117">
        <v>18</v>
      </c>
      <c r="B83" s="118">
        <v>2100</v>
      </c>
      <c r="C83" s="118">
        <v>74.989999999999995</v>
      </c>
      <c r="D83" s="118">
        <v>1</v>
      </c>
      <c r="E83" s="118">
        <v>1</v>
      </c>
      <c r="F83" s="118">
        <v>6</v>
      </c>
      <c r="G83" s="118">
        <v>6</v>
      </c>
      <c r="H83" s="118">
        <v>1</v>
      </c>
      <c r="I83" s="118">
        <v>74.989999999999995</v>
      </c>
      <c r="J83" s="119">
        <v>1</v>
      </c>
    </row>
    <row r="84" spans="1:10" x14ac:dyDescent="0.25">
      <c r="A84" s="114">
        <v>20</v>
      </c>
      <c r="B84" s="115">
        <v>400</v>
      </c>
      <c r="C84" s="115">
        <v>0</v>
      </c>
      <c r="D84" s="115">
        <v>0</v>
      </c>
      <c r="E84" s="115">
        <v>0</v>
      </c>
      <c r="F84" s="115">
        <v>1</v>
      </c>
      <c r="G84" s="115"/>
      <c r="H84" s="115"/>
      <c r="I84" s="115"/>
      <c r="J84" s="116">
        <v>2</v>
      </c>
    </row>
    <row r="85" spans="1:10" x14ac:dyDescent="0.25">
      <c r="A85" s="117">
        <v>20</v>
      </c>
      <c r="B85" s="118">
        <v>500</v>
      </c>
      <c r="C85" s="118">
        <v>0</v>
      </c>
      <c r="D85" s="118">
        <v>0</v>
      </c>
      <c r="E85" s="118">
        <v>0</v>
      </c>
      <c r="F85" s="118">
        <v>1</v>
      </c>
      <c r="G85" s="118"/>
      <c r="H85" s="118"/>
      <c r="I85" s="118"/>
      <c r="J85" s="119">
        <v>2</v>
      </c>
    </row>
    <row r="86" spans="1:10" x14ac:dyDescent="0.25">
      <c r="A86" s="114">
        <v>20</v>
      </c>
      <c r="B86" s="115">
        <v>600</v>
      </c>
      <c r="C86" s="115">
        <v>0</v>
      </c>
      <c r="D86" s="115">
        <v>0</v>
      </c>
      <c r="E86" s="115">
        <v>0</v>
      </c>
      <c r="F86" s="115">
        <v>5</v>
      </c>
      <c r="G86" s="115"/>
      <c r="H86" s="115"/>
      <c r="I86" s="115"/>
      <c r="J86" s="116">
        <v>2</v>
      </c>
    </row>
    <row r="87" spans="1:10" x14ac:dyDescent="0.25">
      <c r="A87" s="117">
        <v>20</v>
      </c>
      <c r="B87" s="118">
        <v>700</v>
      </c>
      <c r="C87" s="118">
        <v>524.04999999999995</v>
      </c>
      <c r="D87" s="118">
        <v>6</v>
      </c>
      <c r="E87" s="118">
        <v>13</v>
      </c>
      <c r="F87" s="118">
        <v>31</v>
      </c>
      <c r="G87" s="118">
        <v>5.166666666666667</v>
      </c>
      <c r="H87" s="118">
        <v>2.1666666666666665</v>
      </c>
      <c r="I87" s="118">
        <v>40.311538461538461</v>
      </c>
      <c r="J87" s="119">
        <v>2</v>
      </c>
    </row>
    <row r="88" spans="1:10" x14ac:dyDescent="0.25">
      <c r="A88" s="114">
        <v>20</v>
      </c>
      <c r="B88" s="115">
        <v>800</v>
      </c>
      <c r="C88" s="115">
        <v>584.86</v>
      </c>
      <c r="D88" s="115">
        <v>9</v>
      </c>
      <c r="E88" s="115">
        <v>15</v>
      </c>
      <c r="F88" s="115">
        <v>112</v>
      </c>
      <c r="G88" s="115">
        <v>12.444444444444445</v>
      </c>
      <c r="H88" s="115">
        <v>1.6666666666666667</v>
      </c>
      <c r="I88" s="115">
        <v>38.990666666666669</v>
      </c>
      <c r="J88" s="116">
        <v>2</v>
      </c>
    </row>
    <row r="89" spans="1:10" x14ac:dyDescent="0.25">
      <c r="A89" s="117">
        <v>20</v>
      </c>
      <c r="B89" s="118">
        <v>900</v>
      </c>
      <c r="C89" s="118">
        <v>1642.39</v>
      </c>
      <c r="D89" s="118">
        <v>20</v>
      </c>
      <c r="E89" s="118">
        <v>34</v>
      </c>
      <c r="F89" s="118">
        <v>180</v>
      </c>
      <c r="G89" s="118">
        <v>9</v>
      </c>
      <c r="H89" s="118">
        <v>1.7</v>
      </c>
      <c r="I89" s="118">
        <v>48.305588235294124</v>
      </c>
      <c r="J89" s="119">
        <v>2</v>
      </c>
    </row>
    <row r="90" spans="1:10" x14ac:dyDescent="0.25">
      <c r="A90" s="114">
        <v>20</v>
      </c>
      <c r="B90" s="115">
        <v>1000</v>
      </c>
      <c r="C90" s="115">
        <v>1605.08</v>
      </c>
      <c r="D90" s="115">
        <v>23</v>
      </c>
      <c r="E90" s="115">
        <v>32</v>
      </c>
      <c r="F90" s="115">
        <v>279</v>
      </c>
      <c r="G90" s="115">
        <v>12.130434782608695</v>
      </c>
      <c r="H90" s="115">
        <v>1.3913043478260869</v>
      </c>
      <c r="I90" s="115">
        <v>50.158749999999998</v>
      </c>
      <c r="J90" s="116">
        <v>2</v>
      </c>
    </row>
    <row r="91" spans="1:10" x14ac:dyDescent="0.25">
      <c r="A91" s="117">
        <v>20</v>
      </c>
      <c r="B91" s="118">
        <v>1100</v>
      </c>
      <c r="C91" s="118">
        <v>2995.99</v>
      </c>
      <c r="D91" s="118">
        <v>34</v>
      </c>
      <c r="E91" s="118">
        <v>61</v>
      </c>
      <c r="F91" s="118">
        <v>323</v>
      </c>
      <c r="G91" s="118">
        <v>9.5</v>
      </c>
      <c r="H91" s="118">
        <v>1.7941176470588236</v>
      </c>
      <c r="I91" s="118">
        <v>49.114590163934423</v>
      </c>
      <c r="J91" s="119">
        <v>2</v>
      </c>
    </row>
    <row r="92" spans="1:10" x14ac:dyDescent="0.25">
      <c r="A92" s="114">
        <v>20</v>
      </c>
      <c r="B92" s="115">
        <v>1200</v>
      </c>
      <c r="C92" s="115">
        <v>2921.64</v>
      </c>
      <c r="D92" s="115">
        <v>37</v>
      </c>
      <c r="E92" s="115">
        <v>57</v>
      </c>
      <c r="F92" s="115">
        <v>307</v>
      </c>
      <c r="G92" s="115">
        <v>8.2972972972972965</v>
      </c>
      <c r="H92" s="115">
        <v>1.5405405405405406</v>
      </c>
      <c r="I92" s="115">
        <v>51.256842105263154</v>
      </c>
      <c r="J92" s="116">
        <v>2</v>
      </c>
    </row>
    <row r="93" spans="1:10" x14ac:dyDescent="0.25">
      <c r="A93" s="117">
        <v>20</v>
      </c>
      <c r="B93" s="118">
        <v>1300</v>
      </c>
      <c r="C93" s="118">
        <v>2742.61</v>
      </c>
      <c r="D93" s="118">
        <v>37</v>
      </c>
      <c r="E93" s="118">
        <v>67</v>
      </c>
      <c r="F93" s="118">
        <v>408</v>
      </c>
      <c r="G93" s="118">
        <v>11.027027027027026</v>
      </c>
      <c r="H93" s="118">
        <v>1.8108108108108107</v>
      </c>
      <c r="I93" s="118">
        <v>40.934477611940302</v>
      </c>
      <c r="J93" s="119">
        <v>2</v>
      </c>
    </row>
    <row r="94" spans="1:10" x14ac:dyDescent="0.25">
      <c r="A94" s="114">
        <v>20</v>
      </c>
      <c r="B94" s="115">
        <v>1400</v>
      </c>
      <c r="C94" s="115">
        <v>5084.88</v>
      </c>
      <c r="D94" s="115">
        <v>60</v>
      </c>
      <c r="E94" s="115">
        <v>105</v>
      </c>
      <c r="F94" s="115">
        <v>382</v>
      </c>
      <c r="G94" s="115">
        <v>6.3666666666666663</v>
      </c>
      <c r="H94" s="115">
        <v>1.75</v>
      </c>
      <c r="I94" s="115">
        <v>48.427428571428571</v>
      </c>
      <c r="J94" s="116">
        <v>2</v>
      </c>
    </row>
    <row r="95" spans="1:10" x14ac:dyDescent="0.25">
      <c r="A95" s="117">
        <v>20</v>
      </c>
      <c r="B95" s="118">
        <v>1500</v>
      </c>
      <c r="C95" s="118">
        <v>2961.47</v>
      </c>
      <c r="D95" s="118">
        <v>41</v>
      </c>
      <c r="E95" s="118">
        <v>63</v>
      </c>
      <c r="F95" s="118">
        <v>290</v>
      </c>
      <c r="G95" s="118">
        <v>7.0731707317073171</v>
      </c>
      <c r="H95" s="118">
        <v>1.5365853658536586</v>
      </c>
      <c r="I95" s="118">
        <v>47.007460317460314</v>
      </c>
      <c r="J95" s="119">
        <v>2</v>
      </c>
    </row>
    <row r="96" spans="1:10" x14ac:dyDescent="0.25">
      <c r="A96" s="114">
        <v>20</v>
      </c>
      <c r="B96" s="115">
        <v>1600</v>
      </c>
      <c r="C96" s="115">
        <v>2812.87</v>
      </c>
      <c r="D96" s="115">
        <v>38</v>
      </c>
      <c r="E96" s="115">
        <v>61</v>
      </c>
      <c r="F96" s="115">
        <v>264</v>
      </c>
      <c r="G96" s="115">
        <v>6.9473684210526319</v>
      </c>
      <c r="H96" s="115">
        <v>1.6052631578947369</v>
      </c>
      <c r="I96" s="115">
        <v>46.11262295081967</v>
      </c>
      <c r="J96" s="116">
        <v>2</v>
      </c>
    </row>
    <row r="97" spans="1:10" x14ac:dyDescent="0.25">
      <c r="A97" s="117">
        <v>20</v>
      </c>
      <c r="B97" s="118">
        <v>1700</v>
      </c>
      <c r="C97" s="118">
        <v>1698.66</v>
      </c>
      <c r="D97" s="118">
        <v>23</v>
      </c>
      <c r="E97" s="118">
        <v>30</v>
      </c>
      <c r="F97" s="118">
        <v>159</v>
      </c>
      <c r="G97" s="118">
        <v>6.9130434782608692</v>
      </c>
      <c r="H97" s="118">
        <v>1.3043478260869565</v>
      </c>
      <c r="I97" s="118">
        <v>56.622</v>
      </c>
      <c r="J97" s="119">
        <v>2</v>
      </c>
    </row>
    <row r="98" spans="1:10" x14ac:dyDescent="0.25">
      <c r="A98" s="114">
        <v>20</v>
      </c>
      <c r="B98" s="115">
        <v>1800</v>
      </c>
      <c r="C98" s="115">
        <v>858.26</v>
      </c>
      <c r="D98" s="115">
        <v>16</v>
      </c>
      <c r="E98" s="115">
        <v>24</v>
      </c>
      <c r="F98" s="115">
        <v>168</v>
      </c>
      <c r="G98" s="115">
        <v>10.5</v>
      </c>
      <c r="H98" s="115">
        <v>1.5</v>
      </c>
      <c r="I98" s="115">
        <v>35.760833333333331</v>
      </c>
      <c r="J98" s="116">
        <v>2</v>
      </c>
    </row>
    <row r="99" spans="1:10" x14ac:dyDescent="0.25">
      <c r="A99" s="117">
        <v>20</v>
      </c>
      <c r="B99" s="118">
        <v>1900</v>
      </c>
      <c r="C99" s="118">
        <v>787.78</v>
      </c>
      <c r="D99" s="118">
        <v>11</v>
      </c>
      <c r="E99" s="118">
        <v>19</v>
      </c>
      <c r="F99" s="118">
        <v>61</v>
      </c>
      <c r="G99" s="118">
        <v>5.5454545454545459</v>
      </c>
      <c r="H99" s="118">
        <v>1.7272727272727273</v>
      </c>
      <c r="I99" s="118">
        <v>41.462105263157895</v>
      </c>
      <c r="J99" s="119">
        <v>2</v>
      </c>
    </row>
    <row r="100" spans="1:10" x14ac:dyDescent="0.25">
      <c r="A100" s="114">
        <v>20</v>
      </c>
      <c r="B100" s="115">
        <v>2000</v>
      </c>
      <c r="C100" s="115">
        <v>316.79000000000002</v>
      </c>
      <c r="D100" s="115">
        <v>4</v>
      </c>
      <c r="E100" s="115">
        <v>9</v>
      </c>
      <c r="F100" s="115">
        <v>20</v>
      </c>
      <c r="G100" s="115">
        <v>5</v>
      </c>
      <c r="H100" s="115">
        <v>2.25</v>
      </c>
      <c r="I100" s="115">
        <v>35.198888888888888</v>
      </c>
      <c r="J100" s="116">
        <v>2</v>
      </c>
    </row>
    <row r="101" spans="1:10" x14ac:dyDescent="0.25">
      <c r="A101" s="117">
        <v>20</v>
      </c>
      <c r="B101" s="118">
        <v>2100</v>
      </c>
      <c r="C101" s="118">
        <v>0</v>
      </c>
      <c r="D101" s="118">
        <v>0</v>
      </c>
      <c r="E101" s="118">
        <v>0</v>
      </c>
      <c r="F101" s="118">
        <v>1</v>
      </c>
      <c r="G101" s="118"/>
      <c r="H101" s="118"/>
      <c r="I101" s="118"/>
      <c r="J101" s="119">
        <v>2</v>
      </c>
    </row>
    <row r="102" spans="1:10" x14ac:dyDescent="0.25">
      <c r="A102" s="114">
        <v>22</v>
      </c>
      <c r="B102" s="115">
        <v>600</v>
      </c>
      <c r="C102" s="115">
        <v>0</v>
      </c>
      <c r="D102" s="115">
        <v>0</v>
      </c>
      <c r="E102" s="115">
        <v>0</v>
      </c>
      <c r="F102" s="115">
        <v>3</v>
      </c>
      <c r="G102" s="115"/>
      <c r="H102" s="115"/>
      <c r="I102" s="115"/>
      <c r="J102" s="116">
        <v>3</v>
      </c>
    </row>
    <row r="103" spans="1:10" x14ac:dyDescent="0.25">
      <c r="A103" s="117">
        <v>22</v>
      </c>
      <c r="B103" s="118">
        <v>700</v>
      </c>
      <c r="C103" s="118">
        <v>1850.1</v>
      </c>
      <c r="D103" s="118">
        <v>23</v>
      </c>
      <c r="E103" s="118">
        <v>36</v>
      </c>
      <c r="F103" s="118">
        <v>186</v>
      </c>
      <c r="G103" s="118">
        <v>8.0869565217391308</v>
      </c>
      <c r="H103" s="118">
        <v>1.5652173913043479</v>
      </c>
      <c r="I103" s="118">
        <v>51.391666666666666</v>
      </c>
      <c r="J103" s="119">
        <v>3</v>
      </c>
    </row>
    <row r="104" spans="1:10" x14ac:dyDescent="0.25">
      <c r="A104" s="114">
        <v>22</v>
      </c>
      <c r="B104" s="115">
        <v>800</v>
      </c>
      <c r="C104" s="115">
        <v>2405.7199999999998</v>
      </c>
      <c r="D104" s="115">
        <v>25</v>
      </c>
      <c r="E104" s="115">
        <v>46</v>
      </c>
      <c r="F104" s="115">
        <v>304</v>
      </c>
      <c r="G104" s="115">
        <v>12.16</v>
      </c>
      <c r="H104" s="115">
        <v>1.84</v>
      </c>
      <c r="I104" s="115">
        <v>52.298260869565212</v>
      </c>
      <c r="J104" s="116">
        <v>3</v>
      </c>
    </row>
    <row r="105" spans="1:10" x14ac:dyDescent="0.25">
      <c r="A105" s="117">
        <v>22</v>
      </c>
      <c r="B105" s="118">
        <v>900</v>
      </c>
      <c r="C105" s="118">
        <v>3350.4</v>
      </c>
      <c r="D105" s="118">
        <v>39</v>
      </c>
      <c r="E105" s="118">
        <v>73</v>
      </c>
      <c r="F105" s="118">
        <v>309</v>
      </c>
      <c r="G105" s="118">
        <v>7.9230769230769234</v>
      </c>
      <c r="H105" s="118">
        <v>1.8717948717948718</v>
      </c>
      <c r="I105" s="118">
        <v>45.895890410958906</v>
      </c>
      <c r="J105" s="119">
        <v>3</v>
      </c>
    </row>
    <row r="106" spans="1:10" x14ac:dyDescent="0.25">
      <c r="A106" s="114">
        <v>22</v>
      </c>
      <c r="B106" s="115">
        <v>1000</v>
      </c>
      <c r="C106" s="115">
        <v>3940.81</v>
      </c>
      <c r="D106" s="115">
        <v>46</v>
      </c>
      <c r="E106" s="115">
        <v>81</v>
      </c>
      <c r="F106" s="115">
        <v>380</v>
      </c>
      <c r="G106" s="115">
        <v>8.2608695652173907</v>
      </c>
      <c r="H106" s="115">
        <v>1.7608695652173914</v>
      </c>
      <c r="I106" s="115">
        <v>48.651975308641973</v>
      </c>
      <c r="J106" s="116">
        <v>3</v>
      </c>
    </row>
    <row r="107" spans="1:10" x14ac:dyDescent="0.25">
      <c r="A107" s="117">
        <v>22</v>
      </c>
      <c r="B107" s="118">
        <v>1100</v>
      </c>
      <c r="C107" s="118">
        <v>2808.97</v>
      </c>
      <c r="D107" s="118">
        <v>33</v>
      </c>
      <c r="E107" s="118">
        <v>59</v>
      </c>
      <c r="F107" s="118">
        <v>362</v>
      </c>
      <c r="G107" s="118">
        <v>10.969696969696969</v>
      </c>
      <c r="H107" s="118">
        <v>1.7878787878787878</v>
      </c>
      <c r="I107" s="118">
        <v>47.609661016949147</v>
      </c>
      <c r="J107" s="119">
        <v>3</v>
      </c>
    </row>
    <row r="108" spans="1:10" x14ac:dyDescent="0.25">
      <c r="A108" s="114">
        <v>22</v>
      </c>
      <c r="B108" s="115">
        <v>1200</v>
      </c>
      <c r="C108" s="115">
        <v>3406.7</v>
      </c>
      <c r="D108" s="115">
        <v>40</v>
      </c>
      <c r="E108" s="115">
        <v>71</v>
      </c>
      <c r="F108" s="115">
        <v>405</v>
      </c>
      <c r="G108" s="115">
        <v>10.125</v>
      </c>
      <c r="H108" s="115">
        <v>1.7749999999999999</v>
      </c>
      <c r="I108" s="115">
        <v>47.981690140845068</v>
      </c>
      <c r="J108" s="116">
        <v>3</v>
      </c>
    </row>
    <row r="109" spans="1:10" x14ac:dyDescent="0.25">
      <c r="A109" s="117">
        <v>22</v>
      </c>
      <c r="B109" s="118">
        <v>1300</v>
      </c>
      <c r="C109" s="118">
        <v>3941.25</v>
      </c>
      <c r="D109" s="118">
        <v>49</v>
      </c>
      <c r="E109" s="118">
        <v>78</v>
      </c>
      <c r="F109" s="118">
        <v>451</v>
      </c>
      <c r="G109" s="118">
        <v>9.204081632653061</v>
      </c>
      <c r="H109" s="118">
        <v>1.5918367346938775</v>
      </c>
      <c r="I109" s="118">
        <v>50.528846153846153</v>
      </c>
      <c r="J109" s="119">
        <v>3</v>
      </c>
    </row>
    <row r="110" spans="1:10" x14ac:dyDescent="0.25">
      <c r="A110" s="114">
        <v>22</v>
      </c>
      <c r="B110" s="115">
        <v>1400</v>
      </c>
      <c r="C110" s="115">
        <v>3314.79</v>
      </c>
      <c r="D110" s="115">
        <v>41</v>
      </c>
      <c r="E110" s="115">
        <v>61</v>
      </c>
      <c r="F110" s="115">
        <v>367</v>
      </c>
      <c r="G110" s="115">
        <v>8.9512195121951219</v>
      </c>
      <c r="H110" s="115">
        <v>1.4878048780487805</v>
      </c>
      <c r="I110" s="115">
        <v>54.340819672131147</v>
      </c>
      <c r="J110" s="116">
        <v>3</v>
      </c>
    </row>
    <row r="111" spans="1:10" x14ac:dyDescent="0.25">
      <c r="A111" s="117">
        <v>22</v>
      </c>
      <c r="B111" s="118">
        <v>1500</v>
      </c>
      <c r="C111" s="118">
        <v>3617.36</v>
      </c>
      <c r="D111" s="118">
        <v>40</v>
      </c>
      <c r="E111" s="118">
        <v>71</v>
      </c>
      <c r="F111" s="118">
        <v>384</v>
      </c>
      <c r="G111" s="118">
        <v>9.6</v>
      </c>
      <c r="H111" s="118">
        <v>1.7749999999999999</v>
      </c>
      <c r="I111" s="118">
        <v>50.948732394366196</v>
      </c>
      <c r="J111" s="119">
        <v>3</v>
      </c>
    </row>
    <row r="112" spans="1:10" x14ac:dyDescent="0.25">
      <c r="A112" s="114">
        <v>22</v>
      </c>
      <c r="B112" s="115">
        <v>1600</v>
      </c>
      <c r="C112" s="115">
        <v>4820.51</v>
      </c>
      <c r="D112" s="115">
        <v>55</v>
      </c>
      <c r="E112" s="115">
        <v>106</v>
      </c>
      <c r="F112" s="115">
        <v>358</v>
      </c>
      <c r="G112" s="115">
        <v>6.5090909090909088</v>
      </c>
      <c r="H112" s="115">
        <v>1.9272727272727272</v>
      </c>
      <c r="I112" s="115">
        <v>45.476509433962264</v>
      </c>
      <c r="J112" s="116">
        <v>3</v>
      </c>
    </row>
    <row r="113" spans="1:10" x14ac:dyDescent="0.25">
      <c r="A113" s="117">
        <v>22</v>
      </c>
      <c r="B113" s="118">
        <v>1700</v>
      </c>
      <c r="C113" s="118">
        <v>3441.16</v>
      </c>
      <c r="D113" s="118">
        <v>34</v>
      </c>
      <c r="E113" s="118">
        <v>67</v>
      </c>
      <c r="F113" s="118">
        <v>285</v>
      </c>
      <c r="G113" s="118">
        <v>8.382352941176471</v>
      </c>
      <c r="H113" s="118">
        <v>1.9705882352941178</v>
      </c>
      <c r="I113" s="118">
        <v>51.360597014925368</v>
      </c>
      <c r="J113" s="119">
        <v>3</v>
      </c>
    </row>
    <row r="114" spans="1:10" x14ac:dyDescent="0.25">
      <c r="A114" s="114">
        <v>22</v>
      </c>
      <c r="B114" s="115">
        <v>1800</v>
      </c>
      <c r="C114" s="115">
        <v>2944.32</v>
      </c>
      <c r="D114" s="115">
        <v>35</v>
      </c>
      <c r="E114" s="115">
        <v>58</v>
      </c>
      <c r="F114" s="115">
        <v>238</v>
      </c>
      <c r="G114" s="115">
        <v>6.8</v>
      </c>
      <c r="H114" s="115">
        <v>1.6571428571428573</v>
      </c>
      <c r="I114" s="115">
        <v>50.764137931034483</v>
      </c>
      <c r="J114" s="116">
        <v>3</v>
      </c>
    </row>
    <row r="115" spans="1:10" x14ac:dyDescent="0.25">
      <c r="A115" s="117">
        <v>22</v>
      </c>
      <c r="B115" s="118">
        <v>1900</v>
      </c>
      <c r="C115" s="118">
        <v>1721.69</v>
      </c>
      <c r="D115" s="118">
        <v>20</v>
      </c>
      <c r="E115" s="118">
        <v>38</v>
      </c>
      <c r="F115" s="118">
        <v>157</v>
      </c>
      <c r="G115" s="118">
        <v>7.85</v>
      </c>
      <c r="H115" s="118">
        <v>1.9</v>
      </c>
      <c r="I115" s="118">
        <v>45.307631578947372</v>
      </c>
      <c r="J115" s="119">
        <v>3</v>
      </c>
    </row>
    <row r="116" spans="1:10" x14ac:dyDescent="0.25">
      <c r="A116" s="114">
        <v>22</v>
      </c>
      <c r="B116" s="115">
        <v>2000</v>
      </c>
      <c r="C116" s="115">
        <v>889.73</v>
      </c>
      <c r="D116" s="115">
        <v>10</v>
      </c>
      <c r="E116" s="115">
        <v>22</v>
      </c>
      <c r="F116" s="115">
        <v>101</v>
      </c>
      <c r="G116" s="115">
        <v>10.1</v>
      </c>
      <c r="H116" s="115">
        <v>2.2000000000000002</v>
      </c>
      <c r="I116" s="115">
        <v>40.44227272727273</v>
      </c>
      <c r="J116" s="116">
        <v>3</v>
      </c>
    </row>
    <row r="117" spans="1:10" x14ac:dyDescent="0.25">
      <c r="A117" s="117">
        <v>22</v>
      </c>
      <c r="B117" s="118">
        <v>2100</v>
      </c>
      <c r="C117" s="118">
        <v>29.23</v>
      </c>
      <c r="D117" s="118">
        <v>1</v>
      </c>
      <c r="E117" s="118">
        <v>3</v>
      </c>
      <c r="F117" s="118">
        <v>1</v>
      </c>
      <c r="G117" s="118">
        <v>1</v>
      </c>
      <c r="H117" s="118">
        <v>3</v>
      </c>
      <c r="I117" s="118">
        <v>9.7433333333333341</v>
      </c>
      <c r="J117" s="119">
        <v>3</v>
      </c>
    </row>
    <row r="118" spans="1:10" x14ac:dyDescent="0.25">
      <c r="A118" s="114">
        <v>22</v>
      </c>
      <c r="B118" s="115">
        <v>2300</v>
      </c>
      <c r="C118" s="115">
        <v>74.98</v>
      </c>
      <c r="D118" s="115">
        <v>1</v>
      </c>
      <c r="E118" s="115">
        <v>2</v>
      </c>
      <c r="F118" s="115">
        <v>0</v>
      </c>
      <c r="G118" s="115">
        <v>0</v>
      </c>
      <c r="H118" s="115">
        <v>2</v>
      </c>
      <c r="I118" s="115">
        <v>37.49</v>
      </c>
      <c r="J118" s="116">
        <v>3</v>
      </c>
    </row>
    <row r="119" spans="1:10" x14ac:dyDescent="0.25">
      <c r="A119" s="117">
        <v>23</v>
      </c>
      <c r="B119" s="118">
        <v>700</v>
      </c>
      <c r="C119" s="118">
        <v>-69.989999999999995</v>
      </c>
      <c r="D119" s="118">
        <v>1</v>
      </c>
      <c r="E119" s="118">
        <v>-1</v>
      </c>
      <c r="F119" s="118">
        <v>2</v>
      </c>
      <c r="G119" s="118">
        <v>2</v>
      </c>
      <c r="H119" s="118">
        <v>-1</v>
      </c>
      <c r="I119" s="118">
        <v>69.989999999999995</v>
      </c>
      <c r="J119" s="119">
        <v>4</v>
      </c>
    </row>
    <row r="120" spans="1:10" x14ac:dyDescent="0.25">
      <c r="A120" s="114">
        <v>23</v>
      </c>
      <c r="B120" s="115">
        <v>800</v>
      </c>
      <c r="C120" s="115">
        <v>417.72</v>
      </c>
      <c r="D120" s="115">
        <v>6</v>
      </c>
      <c r="E120" s="115">
        <v>9</v>
      </c>
      <c r="F120" s="115">
        <v>18</v>
      </c>
      <c r="G120" s="115">
        <v>3</v>
      </c>
      <c r="H120" s="115">
        <v>1.5</v>
      </c>
      <c r="I120" s="115">
        <v>46.413333333333334</v>
      </c>
      <c r="J120" s="116">
        <v>4</v>
      </c>
    </row>
    <row r="121" spans="1:10" x14ac:dyDescent="0.25">
      <c r="A121" s="117">
        <v>23</v>
      </c>
      <c r="B121" s="118">
        <v>900</v>
      </c>
      <c r="C121" s="118">
        <v>796.31</v>
      </c>
      <c r="D121" s="118">
        <v>10</v>
      </c>
      <c r="E121" s="118">
        <v>16</v>
      </c>
      <c r="F121" s="118">
        <v>23</v>
      </c>
      <c r="G121" s="118">
        <v>2.2999999999999998</v>
      </c>
      <c r="H121" s="118">
        <v>1.6</v>
      </c>
      <c r="I121" s="118">
        <v>49.769374999999997</v>
      </c>
      <c r="J121" s="119">
        <v>4</v>
      </c>
    </row>
    <row r="122" spans="1:10" x14ac:dyDescent="0.25">
      <c r="A122" s="114">
        <v>23</v>
      </c>
      <c r="B122" s="115">
        <v>1000</v>
      </c>
      <c r="C122" s="115">
        <v>407.41</v>
      </c>
      <c r="D122" s="115">
        <v>4</v>
      </c>
      <c r="E122" s="115">
        <v>8</v>
      </c>
      <c r="F122" s="115">
        <v>36</v>
      </c>
      <c r="G122" s="115">
        <v>9</v>
      </c>
      <c r="H122" s="115">
        <v>2</v>
      </c>
      <c r="I122" s="115">
        <v>50.926250000000003</v>
      </c>
      <c r="J122" s="116">
        <v>4</v>
      </c>
    </row>
    <row r="123" spans="1:10" x14ac:dyDescent="0.25">
      <c r="A123" s="117">
        <v>23</v>
      </c>
      <c r="B123" s="118">
        <v>1100</v>
      </c>
      <c r="C123" s="118">
        <v>1074.48</v>
      </c>
      <c r="D123" s="118">
        <v>14</v>
      </c>
      <c r="E123" s="118">
        <v>23</v>
      </c>
      <c r="F123" s="118">
        <v>47</v>
      </c>
      <c r="G123" s="118">
        <v>3.3571428571428572</v>
      </c>
      <c r="H123" s="118">
        <v>1.6428571428571428</v>
      </c>
      <c r="I123" s="118">
        <v>46.716521739130435</v>
      </c>
      <c r="J123" s="119">
        <v>4</v>
      </c>
    </row>
    <row r="124" spans="1:10" x14ac:dyDescent="0.25">
      <c r="A124" s="114">
        <v>23</v>
      </c>
      <c r="B124" s="115">
        <v>1200</v>
      </c>
      <c r="C124" s="115">
        <v>2209.2600000000002</v>
      </c>
      <c r="D124" s="115">
        <v>26</v>
      </c>
      <c r="E124" s="115">
        <v>47</v>
      </c>
      <c r="F124" s="115">
        <v>66</v>
      </c>
      <c r="G124" s="115">
        <v>2.5384615384615383</v>
      </c>
      <c r="H124" s="115">
        <v>1.8076923076923077</v>
      </c>
      <c r="I124" s="115">
        <v>47.005531914893623</v>
      </c>
      <c r="J124" s="116">
        <v>4</v>
      </c>
    </row>
    <row r="125" spans="1:10" x14ac:dyDescent="0.25">
      <c r="A125" s="117">
        <v>23</v>
      </c>
      <c r="B125" s="118">
        <v>1300</v>
      </c>
      <c r="C125" s="118">
        <v>903.58</v>
      </c>
      <c r="D125" s="118">
        <v>13</v>
      </c>
      <c r="E125" s="118">
        <v>19</v>
      </c>
      <c r="F125" s="118">
        <v>49</v>
      </c>
      <c r="G125" s="118">
        <v>3.7692307692307692</v>
      </c>
      <c r="H125" s="118">
        <v>1.4615384615384615</v>
      </c>
      <c r="I125" s="118">
        <v>47.556842105263158</v>
      </c>
      <c r="J125" s="119">
        <v>4</v>
      </c>
    </row>
    <row r="126" spans="1:10" x14ac:dyDescent="0.25">
      <c r="A126" s="114">
        <v>23</v>
      </c>
      <c r="B126" s="115">
        <v>1400</v>
      </c>
      <c r="C126" s="115">
        <v>2166.29</v>
      </c>
      <c r="D126" s="115">
        <v>22</v>
      </c>
      <c r="E126" s="115">
        <v>44</v>
      </c>
      <c r="F126" s="115">
        <v>70</v>
      </c>
      <c r="G126" s="115">
        <v>3.1818181818181817</v>
      </c>
      <c r="H126" s="115">
        <v>2</v>
      </c>
      <c r="I126" s="115">
        <v>49.233863636363637</v>
      </c>
      <c r="J126" s="116">
        <v>4</v>
      </c>
    </row>
    <row r="127" spans="1:10" x14ac:dyDescent="0.25">
      <c r="A127" s="117">
        <v>23</v>
      </c>
      <c r="B127" s="118">
        <v>1500</v>
      </c>
      <c r="C127" s="118">
        <v>1377.91</v>
      </c>
      <c r="D127" s="118">
        <v>17</v>
      </c>
      <c r="E127" s="118">
        <v>28</v>
      </c>
      <c r="F127" s="118">
        <v>31</v>
      </c>
      <c r="G127" s="118">
        <v>1.8235294117647058</v>
      </c>
      <c r="H127" s="118">
        <v>1.6470588235294117</v>
      </c>
      <c r="I127" s="118">
        <v>49.211071428571429</v>
      </c>
      <c r="J127" s="119">
        <v>4</v>
      </c>
    </row>
    <row r="128" spans="1:10" x14ac:dyDescent="0.25">
      <c r="A128" s="114">
        <v>23</v>
      </c>
      <c r="B128" s="115">
        <v>1600</v>
      </c>
      <c r="C128" s="115">
        <v>1029.96</v>
      </c>
      <c r="D128" s="115">
        <v>13</v>
      </c>
      <c r="E128" s="115">
        <v>23</v>
      </c>
      <c r="F128" s="115">
        <v>35</v>
      </c>
      <c r="G128" s="115">
        <v>2.6923076923076925</v>
      </c>
      <c r="H128" s="115">
        <v>1.7692307692307692</v>
      </c>
      <c r="I128" s="115">
        <v>44.780869565217394</v>
      </c>
      <c r="J128" s="116">
        <v>4</v>
      </c>
    </row>
    <row r="129" spans="1:10" x14ac:dyDescent="0.25">
      <c r="A129" s="117">
        <v>23</v>
      </c>
      <c r="B129" s="118">
        <v>1700</v>
      </c>
      <c r="C129" s="118">
        <v>1013.77</v>
      </c>
      <c r="D129" s="118">
        <v>11</v>
      </c>
      <c r="E129" s="118">
        <v>24</v>
      </c>
      <c r="F129" s="118">
        <v>32</v>
      </c>
      <c r="G129" s="118">
        <v>2.9090909090909092</v>
      </c>
      <c r="H129" s="118">
        <v>2.1818181818181817</v>
      </c>
      <c r="I129" s="118">
        <v>42.240416666666668</v>
      </c>
      <c r="J129" s="119">
        <v>4</v>
      </c>
    </row>
    <row r="130" spans="1:10" x14ac:dyDescent="0.25">
      <c r="A130" s="114">
        <v>23</v>
      </c>
      <c r="B130" s="115">
        <v>1800</v>
      </c>
      <c r="C130" s="115">
        <v>739.63</v>
      </c>
      <c r="D130" s="115">
        <v>8</v>
      </c>
      <c r="E130" s="115">
        <v>17</v>
      </c>
      <c r="F130" s="115">
        <v>22</v>
      </c>
      <c r="G130" s="115">
        <v>2.75</v>
      </c>
      <c r="H130" s="115">
        <v>2.125</v>
      </c>
      <c r="I130" s="115">
        <v>43.50764705882353</v>
      </c>
      <c r="J130" s="116">
        <v>4</v>
      </c>
    </row>
    <row r="131" spans="1:10" x14ac:dyDescent="0.25">
      <c r="A131" s="117">
        <v>23</v>
      </c>
      <c r="B131" s="118">
        <v>1900</v>
      </c>
      <c r="C131" s="118">
        <v>744.88</v>
      </c>
      <c r="D131" s="118">
        <v>7</v>
      </c>
      <c r="E131" s="118">
        <v>12</v>
      </c>
      <c r="F131" s="118">
        <v>19</v>
      </c>
      <c r="G131" s="118">
        <v>2.7142857142857144</v>
      </c>
      <c r="H131" s="118">
        <v>1.7142857142857142</v>
      </c>
      <c r="I131" s="118">
        <v>62.073333333333331</v>
      </c>
      <c r="J131" s="119">
        <v>4</v>
      </c>
    </row>
    <row r="132" spans="1:10" x14ac:dyDescent="0.25">
      <c r="A132" s="114">
        <v>23</v>
      </c>
      <c r="B132" s="115">
        <v>2000</v>
      </c>
      <c r="C132" s="115">
        <v>653.58000000000004</v>
      </c>
      <c r="D132" s="115">
        <v>10</v>
      </c>
      <c r="E132" s="115">
        <v>16</v>
      </c>
      <c r="F132" s="115">
        <v>18</v>
      </c>
      <c r="G132" s="115">
        <v>1.8</v>
      </c>
      <c r="H132" s="115">
        <v>1.6</v>
      </c>
      <c r="I132" s="115">
        <v>40.848750000000003</v>
      </c>
      <c r="J132" s="116">
        <v>4</v>
      </c>
    </row>
    <row r="133" spans="1:10" x14ac:dyDescent="0.25">
      <c r="A133" s="117">
        <v>23</v>
      </c>
      <c r="B133" s="118">
        <v>2100</v>
      </c>
      <c r="C133" s="118">
        <v>54.96</v>
      </c>
      <c r="D133" s="118">
        <v>1</v>
      </c>
      <c r="E133" s="118">
        <v>2</v>
      </c>
      <c r="F133" s="118">
        <v>0</v>
      </c>
      <c r="G133" s="118">
        <v>0</v>
      </c>
      <c r="H133" s="118">
        <v>2</v>
      </c>
      <c r="I133" s="118">
        <v>27.48</v>
      </c>
      <c r="J133" s="119">
        <v>4</v>
      </c>
    </row>
    <row r="134" spans="1:10" x14ac:dyDescent="0.25">
      <c r="A134" s="114">
        <v>25</v>
      </c>
      <c r="B134" s="115">
        <v>500</v>
      </c>
      <c r="C134" s="115">
        <v>0</v>
      </c>
      <c r="D134" s="115">
        <v>0</v>
      </c>
      <c r="E134" s="115">
        <v>0</v>
      </c>
      <c r="F134" s="115">
        <v>1</v>
      </c>
      <c r="G134" s="115"/>
      <c r="H134" s="115"/>
      <c r="I134" s="115"/>
      <c r="J134" s="116">
        <v>1</v>
      </c>
    </row>
    <row r="135" spans="1:10" x14ac:dyDescent="0.25">
      <c r="A135" s="117">
        <v>25</v>
      </c>
      <c r="B135" s="118">
        <v>600</v>
      </c>
      <c r="C135" s="118">
        <v>0</v>
      </c>
      <c r="D135" s="118">
        <v>0</v>
      </c>
      <c r="E135" s="118">
        <v>0</v>
      </c>
      <c r="F135" s="118">
        <v>1</v>
      </c>
      <c r="G135" s="118"/>
      <c r="H135" s="118"/>
      <c r="I135" s="118"/>
      <c r="J135" s="119">
        <v>1</v>
      </c>
    </row>
    <row r="136" spans="1:10" x14ac:dyDescent="0.25">
      <c r="A136" s="114">
        <v>25</v>
      </c>
      <c r="B136" s="115">
        <v>700</v>
      </c>
      <c r="C136" s="115">
        <v>0</v>
      </c>
      <c r="D136" s="115">
        <v>0</v>
      </c>
      <c r="E136" s="115">
        <v>0</v>
      </c>
      <c r="F136" s="115">
        <v>7</v>
      </c>
      <c r="G136" s="115"/>
      <c r="H136" s="115"/>
      <c r="I136" s="115"/>
      <c r="J136" s="116">
        <v>1</v>
      </c>
    </row>
    <row r="137" spans="1:10" x14ac:dyDescent="0.25">
      <c r="A137" s="117">
        <v>25</v>
      </c>
      <c r="B137" s="118">
        <v>800</v>
      </c>
      <c r="C137" s="118">
        <v>677.36</v>
      </c>
      <c r="D137" s="118">
        <v>6</v>
      </c>
      <c r="E137" s="118">
        <v>14</v>
      </c>
      <c r="F137" s="118">
        <v>30</v>
      </c>
      <c r="G137" s="118">
        <v>5</v>
      </c>
      <c r="H137" s="118">
        <v>2.3333333333333335</v>
      </c>
      <c r="I137" s="118">
        <v>48.382857142857141</v>
      </c>
      <c r="J137" s="119">
        <v>1</v>
      </c>
    </row>
    <row r="138" spans="1:10" x14ac:dyDescent="0.25">
      <c r="A138" s="114">
        <v>25</v>
      </c>
      <c r="B138" s="115">
        <v>900</v>
      </c>
      <c r="C138" s="115">
        <v>210.19</v>
      </c>
      <c r="D138" s="115">
        <v>3</v>
      </c>
      <c r="E138" s="115">
        <v>6</v>
      </c>
      <c r="F138" s="115">
        <v>17</v>
      </c>
      <c r="G138" s="115">
        <v>5.666666666666667</v>
      </c>
      <c r="H138" s="115">
        <v>2</v>
      </c>
      <c r="I138" s="115">
        <v>35.031666666666666</v>
      </c>
      <c r="J138" s="116">
        <v>1</v>
      </c>
    </row>
    <row r="139" spans="1:10" x14ac:dyDescent="0.25">
      <c r="A139" s="117">
        <v>25</v>
      </c>
      <c r="B139" s="118">
        <v>1000</v>
      </c>
      <c r="C139" s="118">
        <v>755.91</v>
      </c>
      <c r="D139" s="118">
        <v>15</v>
      </c>
      <c r="E139" s="118">
        <v>20</v>
      </c>
      <c r="F139" s="118">
        <v>38</v>
      </c>
      <c r="G139" s="118">
        <v>2.5333333333333332</v>
      </c>
      <c r="H139" s="118">
        <v>1.3333333333333333</v>
      </c>
      <c r="I139" s="118">
        <v>37.795499999999997</v>
      </c>
      <c r="J139" s="119">
        <v>1</v>
      </c>
    </row>
    <row r="140" spans="1:10" x14ac:dyDescent="0.25">
      <c r="A140" s="114">
        <v>25</v>
      </c>
      <c r="B140" s="115">
        <v>1100</v>
      </c>
      <c r="C140" s="115">
        <v>807.33</v>
      </c>
      <c r="D140" s="115">
        <v>9</v>
      </c>
      <c r="E140" s="115">
        <v>16</v>
      </c>
      <c r="F140" s="115">
        <v>52</v>
      </c>
      <c r="G140" s="115">
        <v>5.7777777777777777</v>
      </c>
      <c r="H140" s="115">
        <v>1.7777777777777777</v>
      </c>
      <c r="I140" s="115">
        <v>50.458125000000003</v>
      </c>
      <c r="J140" s="116">
        <v>1</v>
      </c>
    </row>
    <row r="141" spans="1:10" x14ac:dyDescent="0.25">
      <c r="A141" s="117">
        <v>25</v>
      </c>
      <c r="B141" s="118">
        <v>1200</v>
      </c>
      <c r="C141" s="118">
        <v>1287.6400000000001</v>
      </c>
      <c r="D141" s="118">
        <v>14</v>
      </c>
      <c r="E141" s="118">
        <v>31</v>
      </c>
      <c r="F141" s="118">
        <v>47</v>
      </c>
      <c r="G141" s="118">
        <v>3.3571428571428572</v>
      </c>
      <c r="H141" s="118">
        <v>2.2142857142857144</v>
      </c>
      <c r="I141" s="118">
        <v>41.536774193548389</v>
      </c>
      <c r="J141" s="119">
        <v>1</v>
      </c>
    </row>
    <row r="142" spans="1:10" x14ac:dyDescent="0.25">
      <c r="A142" s="114">
        <v>25</v>
      </c>
      <c r="B142" s="115">
        <v>1300</v>
      </c>
      <c r="C142" s="115">
        <v>705.86</v>
      </c>
      <c r="D142" s="115">
        <v>10</v>
      </c>
      <c r="E142" s="115">
        <v>13</v>
      </c>
      <c r="F142" s="115">
        <v>58</v>
      </c>
      <c r="G142" s="115">
        <v>5.8</v>
      </c>
      <c r="H142" s="115">
        <v>1.3</v>
      </c>
      <c r="I142" s="115">
        <v>54.296923076923079</v>
      </c>
      <c r="J142" s="116">
        <v>1</v>
      </c>
    </row>
    <row r="143" spans="1:10" x14ac:dyDescent="0.25">
      <c r="A143" s="117">
        <v>25</v>
      </c>
      <c r="B143" s="118">
        <v>1400</v>
      </c>
      <c r="C143" s="118">
        <v>1276.69</v>
      </c>
      <c r="D143" s="118">
        <v>17</v>
      </c>
      <c r="E143" s="118">
        <v>34</v>
      </c>
      <c r="F143" s="118">
        <v>65</v>
      </c>
      <c r="G143" s="118">
        <v>3.8235294117647061</v>
      </c>
      <c r="H143" s="118">
        <v>2</v>
      </c>
      <c r="I143" s="118">
        <v>37.549705882352946</v>
      </c>
      <c r="J143" s="119">
        <v>1</v>
      </c>
    </row>
    <row r="144" spans="1:10" x14ac:dyDescent="0.25">
      <c r="A144" s="114">
        <v>25</v>
      </c>
      <c r="B144" s="115">
        <v>1500</v>
      </c>
      <c r="C144" s="115">
        <v>1666.55</v>
      </c>
      <c r="D144" s="115">
        <v>18</v>
      </c>
      <c r="E144" s="115">
        <v>33</v>
      </c>
      <c r="F144" s="115">
        <v>41</v>
      </c>
      <c r="G144" s="115">
        <v>2.2777777777777777</v>
      </c>
      <c r="H144" s="115">
        <v>1.8333333333333333</v>
      </c>
      <c r="I144" s="115">
        <v>50.50151515151515</v>
      </c>
      <c r="J144" s="116">
        <v>1</v>
      </c>
    </row>
    <row r="145" spans="1:10" x14ac:dyDescent="0.25">
      <c r="A145" s="117">
        <v>25</v>
      </c>
      <c r="B145" s="118">
        <v>1600</v>
      </c>
      <c r="C145" s="118">
        <v>724.92</v>
      </c>
      <c r="D145" s="118">
        <v>11</v>
      </c>
      <c r="E145" s="118">
        <v>18</v>
      </c>
      <c r="F145" s="118">
        <v>40</v>
      </c>
      <c r="G145" s="118">
        <v>3.6363636363636362</v>
      </c>
      <c r="H145" s="118">
        <v>1.6363636363636365</v>
      </c>
      <c r="I145" s="118">
        <v>40.273333333333333</v>
      </c>
      <c r="J145" s="119">
        <v>1</v>
      </c>
    </row>
    <row r="146" spans="1:10" x14ac:dyDescent="0.25">
      <c r="A146" s="114">
        <v>25</v>
      </c>
      <c r="B146" s="115">
        <v>1700</v>
      </c>
      <c r="C146" s="115">
        <v>1677.67</v>
      </c>
      <c r="D146" s="115">
        <v>20</v>
      </c>
      <c r="E146" s="115">
        <v>35</v>
      </c>
      <c r="F146" s="115">
        <v>52</v>
      </c>
      <c r="G146" s="115">
        <v>2.6</v>
      </c>
      <c r="H146" s="115">
        <v>1.75</v>
      </c>
      <c r="I146" s="115">
        <v>47.933428571428571</v>
      </c>
      <c r="J146" s="116">
        <v>1</v>
      </c>
    </row>
    <row r="147" spans="1:10" x14ac:dyDescent="0.25">
      <c r="A147" s="117">
        <v>25</v>
      </c>
      <c r="B147" s="118">
        <v>1800</v>
      </c>
      <c r="C147" s="118">
        <v>866.5</v>
      </c>
      <c r="D147" s="118">
        <v>12</v>
      </c>
      <c r="E147" s="118">
        <v>22</v>
      </c>
      <c r="F147" s="118">
        <v>39</v>
      </c>
      <c r="G147" s="118">
        <v>3.25</v>
      </c>
      <c r="H147" s="118">
        <v>1.8333333333333333</v>
      </c>
      <c r="I147" s="118">
        <v>39.386363636363633</v>
      </c>
      <c r="J147" s="119">
        <v>1</v>
      </c>
    </row>
    <row r="148" spans="1:10" x14ac:dyDescent="0.25">
      <c r="A148" s="114">
        <v>25</v>
      </c>
      <c r="B148" s="115">
        <v>1900</v>
      </c>
      <c r="C148" s="115">
        <v>517.37</v>
      </c>
      <c r="D148" s="115">
        <v>5</v>
      </c>
      <c r="E148" s="115">
        <v>10</v>
      </c>
      <c r="F148" s="115">
        <v>7</v>
      </c>
      <c r="G148" s="115">
        <v>1.4</v>
      </c>
      <c r="H148" s="115">
        <v>2</v>
      </c>
      <c r="I148" s="115">
        <v>51.737000000000002</v>
      </c>
      <c r="J148" s="116">
        <v>1</v>
      </c>
    </row>
    <row r="149" spans="1:10" x14ac:dyDescent="0.25">
      <c r="A149" s="117">
        <v>25</v>
      </c>
      <c r="B149" s="118">
        <v>2000</v>
      </c>
      <c r="C149" s="118">
        <v>204.96</v>
      </c>
      <c r="D149" s="118">
        <v>2</v>
      </c>
      <c r="E149" s="118">
        <v>4</v>
      </c>
      <c r="F149" s="118">
        <v>22</v>
      </c>
      <c r="G149" s="118">
        <v>11</v>
      </c>
      <c r="H149" s="118">
        <v>2</v>
      </c>
      <c r="I149" s="118">
        <v>51.24</v>
      </c>
      <c r="J149" s="119">
        <v>1</v>
      </c>
    </row>
    <row r="150" spans="1:10" x14ac:dyDescent="0.25">
      <c r="A150" s="114">
        <v>25</v>
      </c>
      <c r="B150" s="115">
        <v>2100</v>
      </c>
      <c r="C150" s="115">
        <v>0</v>
      </c>
      <c r="D150" s="115">
        <v>0</v>
      </c>
      <c r="E150" s="115">
        <v>0</v>
      </c>
      <c r="F150" s="115">
        <v>2</v>
      </c>
      <c r="G150" s="115"/>
      <c r="H150" s="115"/>
      <c r="I150" s="115"/>
      <c r="J150" s="116">
        <v>1</v>
      </c>
    </row>
    <row r="151" spans="1:10" x14ac:dyDescent="0.25">
      <c r="A151" s="117">
        <v>26</v>
      </c>
      <c r="B151" s="118">
        <v>500</v>
      </c>
      <c r="C151" s="118">
        <v>0</v>
      </c>
      <c r="D151" s="118">
        <v>0</v>
      </c>
      <c r="E151" s="118">
        <v>0</v>
      </c>
      <c r="F151" s="118">
        <v>1</v>
      </c>
      <c r="G151" s="118"/>
      <c r="H151" s="118"/>
      <c r="I151" s="118"/>
      <c r="J151" s="119">
        <v>2</v>
      </c>
    </row>
    <row r="152" spans="1:10" x14ac:dyDescent="0.25">
      <c r="A152" s="114">
        <v>26</v>
      </c>
      <c r="B152" s="115">
        <v>600</v>
      </c>
      <c r="C152" s="115">
        <v>0</v>
      </c>
      <c r="D152" s="115">
        <v>0</v>
      </c>
      <c r="E152" s="115">
        <v>0</v>
      </c>
      <c r="F152" s="115">
        <v>2</v>
      </c>
      <c r="G152" s="115"/>
      <c r="H152" s="115"/>
      <c r="I152" s="115"/>
      <c r="J152" s="116">
        <v>2</v>
      </c>
    </row>
    <row r="153" spans="1:10" x14ac:dyDescent="0.25">
      <c r="A153" s="117">
        <v>26</v>
      </c>
      <c r="B153" s="118">
        <v>700</v>
      </c>
      <c r="C153" s="118">
        <v>304.95</v>
      </c>
      <c r="D153" s="118">
        <v>3</v>
      </c>
      <c r="E153" s="118">
        <v>5</v>
      </c>
      <c r="F153" s="118">
        <v>12</v>
      </c>
      <c r="G153" s="118">
        <v>4</v>
      </c>
      <c r="H153" s="118">
        <v>1.6666666666666667</v>
      </c>
      <c r="I153" s="118">
        <v>60.989999999999995</v>
      </c>
      <c r="J153" s="119">
        <v>2</v>
      </c>
    </row>
    <row r="154" spans="1:10" x14ac:dyDescent="0.25">
      <c r="A154" s="114">
        <v>26</v>
      </c>
      <c r="B154" s="115">
        <v>800</v>
      </c>
      <c r="C154" s="115">
        <v>447.45</v>
      </c>
      <c r="D154" s="115">
        <v>8</v>
      </c>
      <c r="E154" s="115">
        <v>9</v>
      </c>
      <c r="F154" s="115">
        <v>15</v>
      </c>
      <c r="G154" s="115">
        <v>1.875</v>
      </c>
      <c r="H154" s="115">
        <v>1.125</v>
      </c>
      <c r="I154" s="115">
        <v>49.716666666666669</v>
      </c>
      <c r="J154" s="116">
        <v>2</v>
      </c>
    </row>
    <row r="155" spans="1:10" x14ac:dyDescent="0.25">
      <c r="A155" s="117">
        <v>26</v>
      </c>
      <c r="B155" s="118">
        <v>900</v>
      </c>
      <c r="C155" s="118">
        <v>169.97</v>
      </c>
      <c r="D155" s="118">
        <v>3</v>
      </c>
      <c r="E155" s="118">
        <v>3</v>
      </c>
      <c r="F155" s="118">
        <v>33</v>
      </c>
      <c r="G155" s="118">
        <v>11</v>
      </c>
      <c r="H155" s="118">
        <v>1</v>
      </c>
      <c r="I155" s="118">
        <v>56.656666666666666</v>
      </c>
      <c r="J155" s="119">
        <v>2</v>
      </c>
    </row>
    <row r="156" spans="1:10" x14ac:dyDescent="0.25">
      <c r="A156" s="114">
        <v>26</v>
      </c>
      <c r="B156" s="115">
        <v>1000</v>
      </c>
      <c r="C156" s="115">
        <v>1484.67</v>
      </c>
      <c r="D156" s="115">
        <v>18</v>
      </c>
      <c r="E156" s="115">
        <v>30</v>
      </c>
      <c r="F156" s="115">
        <v>50</v>
      </c>
      <c r="G156" s="115">
        <v>2.7777777777777777</v>
      </c>
      <c r="H156" s="115">
        <v>1.6666666666666667</v>
      </c>
      <c r="I156" s="115">
        <v>49.489000000000004</v>
      </c>
      <c r="J156" s="116">
        <v>2</v>
      </c>
    </row>
    <row r="157" spans="1:10" x14ac:dyDescent="0.25">
      <c r="A157" s="117">
        <v>26</v>
      </c>
      <c r="B157" s="118">
        <v>1100</v>
      </c>
      <c r="C157" s="118">
        <v>656.3</v>
      </c>
      <c r="D157" s="118">
        <v>11</v>
      </c>
      <c r="E157" s="118">
        <v>18</v>
      </c>
      <c r="F157" s="118">
        <v>45</v>
      </c>
      <c r="G157" s="118">
        <v>4.0909090909090908</v>
      </c>
      <c r="H157" s="118">
        <v>1.6363636363636365</v>
      </c>
      <c r="I157" s="118">
        <v>36.461111111111109</v>
      </c>
      <c r="J157" s="119">
        <v>2</v>
      </c>
    </row>
    <row r="158" spans="1:10" x14ac:dyDescent="0.25">
      <c r="A158" s="114">
        <v>26</v>
      </c>
      <c r="B158" s="115">
        <v>1200</v>
      </c>
      <c r="C158" s="115">
        <v>1473.69</v>
      </c>
      <c r="D158" s="115">
        <v>20</v>
      </c>
      <c r="E158" s="115">
        <v>35</v>
      </c>
      <c r="F158" s="115">
        <v>70</v>
      </c>
      <c r="G158" s="115">
        <v>3.5</v>
      </c>
      <c r="H158" s="115">
        <v>1.75</v>
      </c>
      <c r="I158" s="115">
        <v>42.105428571428575</v>
      </c>
      <c r="J158" s="116">
        <v>2</v>
      </c>
    </row>
    <row r="159" spans="1:10" x14ac:dyDescent="0.25">
      <c r="A159" s="117">
        <v>26</v>
      </c>
      <c r="B159" s="118">
        <v>1300</v>
      </c>
      <c r="C159" s="118">
        <v>1612.16</v>
      </c>
      <c r="D159" s="118">
        <v>21</v>
      </c>
      <c r="E159" s="118">
        <v>32</v>
      </c>
      <c r="F159" s="118">
        <v>80</v>
      </c>
      <c r="G159" s="118">
        <v>3.8095238095238093</v>
      </c>
      <c r="H159" s="118">
        <v>1.5238095238095237</v>
      </c>
      <c r="I159" s="118">
        <v>50.38</v>
      </c>
      <c r="J159" s="119">
        <v>2</v>
      </c>
    </row>
    <row r="160" spans="1:10" x14ac:dyDescent="0.25">
      <c r="A160" s="114">
        <v>26</v>
      </c>
      <c r="B160" s="115">
        <v>1400</v>
      </c>
      <c r="C160" s="115">
        <v>2283.7199999999998</v>
      </c>
      <c r="D160" s="115">
        <v>26</v>
      </c>
      <c r="E160" s="115">
        <v>45</v>
      </c>
      <c r="F160" s="115">
        <v>100</v>
      </c>
      <c r="G160" s="115">
        <v>3.8461538461538463</v>
      </c>
      <c r="H160" s="115">
        <v>1.7307692307692308</v>
      </c>
      <c r="I160" s="115">
        <v>50.749333333333325</v>
      </c>
      <c r="J160" s="116">
        <v>2</v>
      </c>
    </row>
    <row r="161" spans="1:10" x14ac:dyDescent="0.25">
      <c r="A161" s="117">
        <v>26</v>
      </c>
      <c r="B161" s="118">
        <v>1500</v>
      </c>
      <c r="C161" s="118">
        <v>3374.16</v>
      </c>
      <c r="D161" s="118">
        <v>27</v>
      </c>
      <c r="E161" s="118">
        <v>71</v>
      </c>
      <c r="F161" s="118">
        <v>94</v>
      </c>
      <c r="G161" s="118">
        <v>3.4814814814814814</v>
      </c>
      <c r="H161" s="118">
        <v>2.6296296296296298</v>
      </c>
      <c r="I161" s="118">
        <v>47.523380281690137</v>
      </c>
      <c r="J161" s="119">
        <v>2</v>
      </c>
    </row>
    <row r="162" spans="1:10" x14ac:dyDescent="0.25">
      <c r="A162" s="114">
        <v>26</v>
      </c>
      <c r="B162" s="115">
        <v>1600</v>
      </c>
      <c r="C162" s="115">
        <v>2253.38</v>
      </c>
      <c r="D162" s="115">
        <v>26</v>
      </c>
      <c r="E162" s="115">
        <v>50</v>
      </c>
      <c r="F162" s="115">
        <v>73</v>
      </c>
      <c r="G162" s="115">
        <v>2.8076923076923075</v>
      </c>
      <c r="H162" s="115">
        <v>1.9230769230769231</v>
      </c>
      <c r="I162" s="115">
        <v>45.067599999999999</v>
      </c>
      <c r="J162" s="116">
        <v>2</v>
      </c>
    </row>
    <row r="163" spans="1:10" x14ac:dyDescent="0.25">
      <c r="A163" s="117">
        <v>26</v>
      </c>
      <c r="B163" s="118">
        <v>1700</v>
      </c>
      <c r="C163" s="118">
        <v>2228.4899999999998</v>
      </c>
      <c r="D163" s="118">
        <v>18</v>
      </c>
      <c r="E163" s="118">
        <v>50</v>
      </c>
      <c r="F163" s="118">
        <v>62</v>
      </c>
      <c r="G163" s="118">
        <v>3.4444444444444446</v>
      </c>
      <c r="H163" s="118">
        <v>2.7777777777777777</v>
      </c>
      <c r="I163" s="118">
        <v>44.569799999999994</v>
      </c>
      <c r="J163" s="119">
        <v>2</v>
      </c>
    </row>
    <row r="164" spans="1:10" x14ac:dyDescent="0.25">
      <c r="A164" s="114">
        <v>26</v>
      </c>
      <c r="B164" s="115">
        <v>1800</v>
      </c>
      <c r="C164" s="115">
        <v>1288.19</v>
      </c>
      <c r="D164" s="115">
        <v>13</v>
      </c>
      <c r="E164" s="115">
        <v>26</v>
      </c>
      <c r="F164" s="115">
        <v>53</v>
      </c>
      <c r="G164" s="115">
        <v>4.0769230769230766</v>
      </c>
      <c r="H164" s="115">
        <v>2</v>
      </c>
      <c r="I164" s="115">
        <v>49.545769230769231</v>
      </c>
      <c r="J164" s="116">
        <v>2</v>
      </c>
    </row>
    <row r="165" spans="1:10" x14ac:dyDescent="0.25">
      <c r="A165" s="117">
        <v>26</v>
      </c>
      <c r="B165" s="118">
        <v>1900</v>
      </c>
      <c r="C165" s="118">
        <v>1166.6500000000001</v>
      </c>
      <c r="D165" s="118">
        <v>11</v>
      </c>
      <c r="E165" s="118">
        <v>27</v>
      </c>
      <c r="F165" s="118">
        <v>39</v>
      </c>
      <c r="G165" s="118">
        <v>3.5454545454545454</v>
      </c>
      <c r="H165" s="118">
        <v>2.4545454545454546</v>
      </c>
      <c r="I165" s="118">
        <v>43.209259259259262</v>
      </c>
      <c r="J165" s="119">
        <v>2</v>
      </c>
    </row>
    <row r="166" spans="1:10" x14ac:dyDescent="0.25">
      <c r="A166" s="114">
        <v>26</v>
      </c>
      <c r="B166" s="115">
        <v>2000</v>
      </c>
      <c r="C166" s="115">
        <v>452.37</v>
      </c>
      <c r="D166" s="115">
        <v>4</v>
      </c>
      <c r="E166" s="115">
        <v>10</v>
      </c>
      <c r="F166" s="115">
        <v>9</v>
      </c>
      <c r="G166" s="115">
        <v>2.25</v>
      </c>
      <c r="H166" s="115">
        <v>2.5</v>
      </c>
      <c r="I166" s="115">
        <v>45.237000000000002</v>
      </c>
      <c r="J166" s="116">
        <v>2</v>
      </c>
    </row>
    <row r="167" spans="1:10" x14ac:dyDescent="0.25">
      <c r="A167" s="117">
        <v>26</v>
      </c>
      <c r="B167" s="118">
        <v>2100</v>
      </c>
      <c r="C167" s="118">
        <v>59.99</v>
      </c>
      <c r="D167" s="118">
        <v>1</v>
      </c>
      <c r="E167" s="118">
        <v>1</v>
      </c>
      <c r="F167" s="118">
        <v>3</v>
      </c>
      <c r="G167" s="118">
        <v>3</v>
      </c>
      <c r="H167" s="118">
        <v>1</v>
      </c>
      <c r="I167" s="118">
        <v>59.99</v>
      </c>
      <c r="J167" s="119">
        <v>2</v>
      </c>
    </row>
    <row r="168" spans="1:10" x14ac:dyDescent="0.25">
      <c r="A168" s="114">
        <v>27</v>
      </c>
      <c r="B168" s="115">
        <v>400</v>
      </c>
      <c r="C168" s="115">
        <v>0</v>
      </c>
      <c r="D168" s="115">
        <v>0</v>
      </c>
      <c r="E168" s="115">
        <v>0</v>
      </c>
      <c r="F168" s="115">
        <v>1</v>
      </c>
      <c r="G168" s="115"/>
      <c r="H168" s="115"/>
      <c r="I168" s="115"/>
      <c r="J168" s="116">
        <v>3</v>
      </c>
    </row>
    <row r="169" spans="1:10" x14ac:dyDescent="0.25">
      <c r="A169" s="117">
        <v>27</v>
      </c>
      <c r="B169" s="118">
        <v>600</v>
      </c>
      <c r="C169" s="118">
        <v>714.85</v>
      </c>
      <c r="D169" s="118">
        <v>8</v>
      </c>
      <c r="E169" s="118">
        <v>13</v>
      </c>
      <c r="F169" s="118">
        <v>157</v>
      </c>
      <c r="G169" s="118">
        <v>19.625</v>
      </c>
      <c r="H169" s="118">
        <v>1.625</v>
      </c>
      <c r="I169" s="118">
        <v>54.988461538461543</v>
      </c>
      <c r="J169" s="119">
        <v>3</v>
      </c>
    </row>
    <row r="170" spans="1:10" x14ac:dyDescent="0.25">
      <c r="A170" s="114">
        <v>27</v>
      </c>
      <c r="B170" s="115">
        <v>700</v>
      </c>
      <c r="C170" s="115">
        <v>1690.66</v>
      </c>
      <c r="D170" s="115">
        <v>27</v>
      </c>
      <c r="E170" s="115">
        <v>32</v>
      </c>
      <c r="F170" s="115">
        <v>247</v>
      </c>
      <c r="G170" s="115">
        <v>9.1481481481481488</v>
      </c>
      <c r="H170" s="115">
        <v>1.1851851851851851</v>
      </c>
      <c r="I170" s="115">
        <v>52.833125000000003</v>
      </c>
      <c r="J170" s="116">
        <v>3</v>
      </c>
    </row>
    <row r="171" spans="1:10" x14ac:dyDescent="0.25">
      <c r="A171" s="117">
        <v>27</v>
      </c>
      <c r="B171" s="118">
        <v>800</v>
      </c>
      <c r="C171" s="118">
        <v>1946.06</v>
      </c>
      <c r="D171" s="118">
        <v>25</v>
      </c>
      <c r="E171" s="118">
        <v>40</v>
      </c>
      <c r="F171" s="118">
        <v>259</v>
      </c>
      <c r="G171" s="118">
        <v>10.36</v>
      </c>
      <c r="H171" s="118">
        <v>1.6</v>
      </c>
      <c r="I171" s="118">
        <v>48.651499999999999</v>
      </c>
      <c r="J171" s="119">
        <v>3</v>
      </c>
    </row>
    <row r="172" spans="1:10" x14ac:dyDescent="0.25">
      <c r="A172" s="114">
        <v>27</v>
      </c>
      <c r="B172" s="115">
        <v>900</v>
      </c>
      <c r="C172" s="115">
        <v>2059.6799999999998</v>
      </c>
      <c r="D172" s="115">
        <v>25</v>
      </c>
      <c r="E172" s="115">
        <v>35</v>
      </c>
      <c r="F172" s="115">
        <v>312</v>
      </c>
      <c r="G172" s="115">
        <v>12.48</v>
      </c>
      <c r="H172" s="115">
        <v>1.4</v>
      </c>
      <c r="I172" s="115">
        <v>58.847999999999992</v>
      </c>
      <c r="J172" s="116">
        <v>3</v>
      </c>
    </row>
    <row r="173" spans="1:10" x14ac:dyDescent="0.25">
      <c r="A173" s="117">
        <v>27</v>
      </c>
      <c r="B173" s="118">
        <v>1000</v>
      </c>
      <c r="C173" s="118">
        <v>2734.19</v>
      </c>
      <c r="D173" s="118">
        <v>31</v>
      </c>
      <c r="E173" s="118">
        <v>57</v>
      </c>
      <c r="F173" s="118">
        <v>372</v>
      </c>
      <c r="G173" s="118">
        <v>12</v>
      </c>
      <c r="H173" s="118">
        <v>1.8387096774193548</v>
      </c>
      <c r="I173" s="118">
        <v>47.968245614035091</v>
      </c>
      <c r="J173" s="119">
        <v>3</v>
      </c>
    </row>
    <row r="174" spans="1:10" x14ac:dyDescent="0.25">
      <c r="A174" s="114">
        <v>27</v>
      </c>
      <c r="B174" s="115">
        <v>1100</v>
      </c>
      <c r="C174" s="115">
        <v>2530.71</v>
      </c>
      <c r="D174" s="115">
        <v>32</v>
      </c>
      <c r="E174" s="115">
        <v>56</v>
      </c>
      <c r="F174" s="115">
        <v>372</v>
      </c>
      <c r="G174" s="115">
        <v>11.625</v>
      </c>
      <c r="H174" s="115">
        <v>1.75</v>
      </c>
      <c r="I174" s="115">
        <v>45.191250000000004</v>
      </c>
      <c r="J174" s="116">
        <v>3</v>
      </c>
    </row>
    <row r="175" spans="1:10" x14ac:dyDescent="0.25">
      <c r="A175" s="117">
        <v>27</v>
      </c>
      <c r="B175" s="118">
        <v>1200</v>
      </c>
      <c r="C175" s="118">
        <v>3932</v>
      </c>
      <c r="D175" s="118">
        <v>48</v>
      </c>
      <c r="E175" s="118">
        <v>74</v>
      </c>
      <c r="F175" s="118">
        <v>459</v>
      </c>
      <c r="G175" s="118">
        <v>9.5625</v>
      </c>
      <c r="H175" s="118">
        <v>1.5416666666666667</v>
      </c>
      <c r="I175" s="118">
        <v>53.135135135135137</v>
      </c>
      <c r="J175" s="119">
        <v>3</v>
      </c>
    </row>
    <row r="176" spans="1:10" x14ac:dyDescent="0.25">
      <c r="A176" s="114">
        <v>27</v>
      </c>
      <c r="B176" s="115">
        <v>1300</v>
      </c>
      <c r="C176" s="115">
        <v>3868.83</v>
      </c>
      <c r="D176" s="115">
        <v>48</v>
      </c>
      <c r="E176" s="115">
        <v>73</v>
      </c>
      <c r="F176" s="115">
        <v>431</v>
      </c>
      <c r="G176" s="115">
        <v>8.9791666666666661</v>
      </c>
      <c r="H176" s="115">
        <v>1.5208333333333333</v>
      </c>
      <c r="I176" s="115">
        <v>52.997671232876712</v>
      </c>
      <c r="J176" s="116">
        <v>3</v>
      </c>
    </row>
    <row r="177" spans="1:10" x14ac:dyDescent="0.25">
      <c r="A177" s="117">
        <v>27</v>
      </c>
      <c r="B177" s="118">
        <v>1400</v>
      </c>
      <c r="C177" s="118">
        <v>2896.92</v>
      </c>
      <c r="D177" s="118">
        <v>38</v>
      </c>
      <c r="E177" s="118">
        <v>54</v>
      </c>
      <c r="F177" s="118">
        <v>453</v>
      </c>
      <c r="G177" s="118">
        <v>11.921052631578947</v>
      </c>
      <c r="H177" s="118">
        <v>1.4210526315789473</v>
      </c>
      <c r="I177" s="118">
        <v>53.646666666666668</v>
      </c>
      <c r="J177" s="119">
        <v>3</v>
      </c>
    </row>
    <row r="178" spans="1:10" x14ac:dyDescent="0.25">
      <c r="A178" s="114">
        <v>27</v>
      </c>
      <c r="B178" s="115">
        <v>1500</v>
      </c>
      <c r="C178" s="115">
        <v>2787.28</v>
      </c>
      <c r="D178" s="115">
        <v>37</v>
      </c>
      <c r="E178" s="115">
        <v>59</v>
      </c>
      <c r="F178" s="115">
        <v>380</v>
      </c>
      <c r="G178" s="115">
        <v>10.27027027027027</v>
      </c>
      <c r="H178" s="115">
        <v>1.5945945945945945</v>
      </c>
      <c r="I178" s="115">
        <v>47.242033898305088</v>
      </c>
      <c r="J178" s="116">
        <v>3</v>
      </c>
    </row>
    <row r="179" spans="1:10" x14ac:dyDescent="0.25">
      <c r="A179" s="117">
        <v>27</v>
      </c>
      <c r="B179" s="118">
        <v>1600</v>
      </c>
      <c r="C179" s="118">
        <v>2976.05</v>
      </c>
      <c r="D179" s="118">
        <v>32</v>
      </c>
      <c r="E179" s="118">
        <v>54</v>
      </c>
      <c r="F179" s="118">
        <v>371</v>
      </c>
      <c r="G179" s="118">
        <v>11.59375</v>
      </c>
      <c r="H179" s="118">
        <v>1.6875</v>
      </c>
      <c r="I179" s="118">
        <v>55.112037037037041</v>
      </c>
      <c r="J179" s="119">
        <v>3</v>
      </c>
    </row>
    <row r="180" spans="1:10" x14ac:dyDescent="0.25">
      <c r="A180" s="114">
        <v>27</v>
      </c>
      <c r="B180" s="115">
        <v>1700</v>
      </c>
      <c r="C180" s="115">
        <v>2159.2399999999998</v>
      </c>
      <c r="D180" s="115">
        <v>27</v>
      </c>
      <c r="E180" s="115">
        <v>42</v>
      </c>
      <c r="F180" s="115">
        <v>299</v>
      </c>
      <c r="G180" s="115">
        <v>11.074074074074074</v>
      </c>
      <c r="H180" s="115">
        <v>1.5555555555555556</v>
      </c>
      <c r="I180" s="115">
        <v>51.410476190476189</v>
      </c>
      <c r="J180" s="116">
        <v>3</v>
      </c>
    </row>
    <row r="181" spans="1:10" x14ac:dyDescent="0.25">
      <c r="A181" s="117">
        <v>27</v>
      </c>
      <c r="B181" s="118">
        <v>1800</v>
      </c>
      <c r="C181" s="118">
        <v>2694.72</v>
      </c>
      <c r="D181" s="118">
        <v>27</v>
      </c>
      <c r="E181" s="118">
        <v>47</v>
      </c>
      <c r="F181" s="118">
        <v>271</v>
      </c>
      <c r="G181" s="118">
        <v>10.037037037037036</v>
      </c>
      <c r="H181" s="118">
        <v>1.7407407407407407</v>
      </c>
      <c r="I181" s="118">
        <v>57.33446808510638</v>
      </c>
      <c r="J181" s="119">
        <v>3</v>
      </c>
    </row>
    <row r="182" spans="1:10" x14ac:dyDescent="0.25">
      <c r="A182" s="114">
        <v>27</v>
      </c>
      <c r="B182" s="115">
        <v>1900</v>
      </c>
      <c r="C182" s="115">
        <v>2143.37</v>
      </c>
      <c r="D182" s="115">
        <v>26</v>
      </c>
      <c r="E182" s="115">
        <v>42</v>
      </c>
      <c r="F182" s="115">
        <v>160</v>
      </c>
      <c r="G182" s="115">
        <v>6.1538461538461542</v>
      </c>
      <c r="H182" s="115">
        <v>1.6153846153846154</v>
      </c>
      <c r="I182" s="115">
        <v>51.032619047619043</v>
      </c>
      <c r="J182" s="116">
        <v>3</v>
      </c>
    </row>
    <row r="183" spans="1:10" x14ac:dyDescent="0.25">
      <c r="A183" s="117">
        <v>27</v>
      </c>
      <c r="B183" s="118">
        <v>2000</v>
      </c>
      <c r="C183" s="118">
        <v>1161.76</v>
      </c>
      <c r="D183" s="118">
        <v>15</v>
      </c>
      <c r="E183" s="118">
        <v>24</v>
      </c>
      <c r="F183" s="118">
        <v>105</v>
      </c>
      <c r="G183" s="118">
        <v>7</v>
      </c>
      <c r="H183" s="118">
        <v>1.6</v>
      </c>
      <c r="I183" s="118">
        <v>48.406666666666666</v>
      </c>
      <c r="J183" s="119">
        <v>3</v>
      </c>
    </row>
    <row r="184" spans="1:10" x14ac:dyDescent="0.25">
      <c r="A184" s="114">
        <v>29</v>
      </c>
      <c r="B184" s="115">
        <v>0</v>
      </c>
      <c r="C184" s="115">
        <v>69.05</v>
      </c>
      <c r="D184" s="115">
        <v>1</v>
      </c>
      <c r="E184" s="115">
        <v>1</v>
      </c>
      <c r="F184" s="115">
        <v>0</v>
      </c>
      <c r="G184" s="115">
        <v>0</v>
      </c>
      <c r="H184" s="115">
        <v>1</v>
      </c>
      <c r="I184" s="115">
        <v>69.05</v>
      </c>
      <c r="J184" s="116">
        <v>4</v>
      </c>
    </row>
    <row r="185" spans="1:10" x14ac:dyDescent="0.25">
      <c r="A185" s="117">
        <v>29</v>
      </c>
      <c r="B185" s="118">
        <v>500</v>
      </c>
      <c r="C185" s="118">
        <v>0</v>
      </c>
      <c r="D185" s="118">
        <v>0</v>
      </c>
      <c r="E185" s="118">
        <v>0</v>
      </c>
      <c r="F185" s="118">
        <v>4</v>
      </c>
      <c r="G185" s="118"/>
      <c r="H185" s="118"/>
      <c r="I185" s="118"/>
      <c r="J185" s="119">
        <v>4</v>
      </c>
    </row>
    <row r="186" spans="1:10" x14ac:dyDescent="0.25">
      <c r="A186" s="114">
        <v>29</v>
      </c>
      <c r="B186" s="115">
        <v>600</v>
      </c>
      <c r="C186" s="115">
        <v>42.98</v>
      </c>
      <c r="D186" s="115">
        <v>2</v>
      </c>
      <c r="E186" s="115">
        <v>3</v>
      </c>
      <c r="F186" s="115">
        <v>61</v>
      </c>
      <c r="G186" s="115">
        <v>30.5</v>
      </c>
      <c r="H186" s="115">
        <v>1.5</v>
      </c>
      <c r="I186" s="115">
        <v>14.326666666666666</v>
      </c>
      <c r="J186" s="116">
        <v>4</v>
      </c>
    </row>
    <row r="187" spans="1:10" x14ac:dyDescent="0.25">
      <c r="A187" s="117">
        <v>29</v>
      </c>
      <c r="B187" s="118">
        <v>700</v>
      </c>
      <c r="C187" s="118">
        <v>145.96</v>
      </c>
      <c r="D187" s="118">
        <v>3</v>
      </c>
      <c r="E187" s="118">
        <v>5</v>
      </c>
      <c r="F187" s="118">
        <v>103</v>
      </c>
      <c r="G187" s="118">
        <v>34.333333333333336</v>
      </c>
      <c r="H187" s="118">
        <v>1.6666666666666667</v>
      </c>
      <c r="I187" s="118">
        <v>29.192</v>
      </c>
      <c r="J187" s="119">
        <v>4</v>
      </c>
    </row>
    <row r="188" spans="1:10" x14ac:dyDescent="0.25">
      <c r="A188" s="114">
        <v>29</v>
      </c>
      <c r="B188" s="115">
        <v>800</v>
      </c>
      <c r="C188" s="115">
        <v>816.28</v>
      </c>
      <c r="D188" s="115">
        <v>10</v>
      </c>
      <c r="E188" s="115">
        <v>16</v>
      </c>
      <c r="F188" s="115">
        <v>149</v>
      </c>
      <c r="G188" s="115">
        <v>14.9</v>
      </c>
      <c r="H188" s="115">
        <v>1.6</v>
      </c>
      <c r="I188" s="115">
        <v>51.017499999999998</v>
      </c>
      <c r="J188" s="116">
        <v>4</v>
      </c>
    </row>
    <row r="189" spans="1:10" x14ac:dyDescent="0.25">
      <c r="A189" s="117">
        <v>29</v>
      </c>
      <c r="B189" s="118">
        <v>900</v>
      </c>
      <c r="C189" s="118">
        <v>1235.04</v>
      </c>
      <c r="D189" s="118">
        <v>15</v>
      </c>
      <c r="E189" s="118">
        <v>30</v>
      </c>
      <c r="F189" s="118">
        <v>215</v>
      </c>
      <c r="G189" s="118">
        <v>14.333333333333334</v>
      </c>
      <c r="H189" s="118">
        <v>2</v>
      </c>
      <c r="I189" s="118">
        <v>41.167999999999999</v>
      </c>
      <c r="J189" s="119">
        <v>4</v>
      </c>
    </row>
    <row r="190" spans="1:10" x14ac:dyDescent="0.25">
      <c r="A190" s="114">
        <v>29</v>
      </c>
      <c r="B190" s="115">
        <v>1000</v>
      </c>
      <c r="C190" s="115">
        <v>1537.14</v>
      </c>
      <c r="D190" s="115">
        <v>18</v>
      </c>
      <c r="E190" s="115">
        <v>34</v>
      </c>
      <c r="F190" s="115">
        <v>287</v>
      </c>
      <c r="G190" s="115">
        <v>15.944444444444445</v>
      </c>
      <c r="H190" s="115">
        <v>1.8888888888888888</v>
      </c>
      <c r="I190" s="115">
        <v>45.21</v>
      </c>
      <c r="J190" s="116">
        <v>4</v>
      </c>
    </row>
    <row r="191" spans="1:10" x14ac:dyDescent="0.25">
      <c r="A191" s="117">
        <v>29</v>
      </c>
      <c r="B191" s="118">
        <v>1100</v>
      </c>
      <c r="C191" s="118">
        <v>2207.7800000000002</v>
      </c>
      <c r="D191" s="118">
        <v>28</v>
      </c>
      <c r="E191" s="118">
        <v>43</v>
      </c>
      <c r="F191" s="118">
        <v>290</v>
      </c>
      <c r="G191" s="118">
        <v>10.357142857142858</v>
      </c>
      <c r="H191" s="118">
        <v>1.5357142857142858</v>
      </c>
      <c r="I191" s="118">
        <v>51.343720930232564</v>
      </c>
      <c r="J191" s="119">
        <v>4</v>
      </c>
    </row>
    <row r="192" spans="1:10" x14ac:dyDescent="0.25">
      <c r="A192" s="114">
        <v>29</v>
      </c>
      <c r="B192" s="115">
        <v>1200</v>
      </c>
      <c r="C192" s="115">
        <v>2061.0100000000002</v>
      </c>
      <c r="D192" s="115">
        <v>24</v>
      </c>
      <c r="E192" s="115">
        <v>41</v>
      </c>
      <c r="F192" s="115">
        <v>364</v>
      </c>
      <c r="G192" s="115">
        <v>15.166666666666666</v>
      </c>
      <c r="H192" s="115">
        <v>1.7083333333333333</v>
      </c>
      <c r="I192" s="115">
        <v>50.268536585365858</v>
      </c>
      <c r="J192" s="116">
        <v>4</v>
      </c>
    </row>
    <row r="193" spans="1:10" x14ac:dyDescent="0.25">
      <c r="A193" s="117">
        <v>29</v>
      </c>
      <c r="B193" s="118">
        <v>1300</v>
      </c>
      <c r="C193" s="118">
        <v>3574.03</v>
      </c>
      <c r="D193" s="118">
        <v>40</v>
      </c>
      <c r="E193" s="118">
        <v>71</v>
      </c>
      <c r="F193" s="118">
        <v>412</v>
      </c>
      <c r="G193" s="118">
        <v>10.3</v>
      </c>
      <c r="H193" s="118">
        <v>1.7749999999999999</v>
      </c>
      <c r="I193" s="118">
        <v>50.338450704225352</v>
      </c>
      <c r="J193" s="119">
        <v>4</v>
      </c>
    </row>
    <row r="194" spans="1:10" x14ac:dyDescent="0.25">
      <c r="A194" s="114">
        <v>29</v>
      </c>
      <c r="B194" s="115">
        <v>1400</v>
      </c>
      <c r="C194" s="115">
        <v>1880.85</v>
      </c>
      <c r="D194" s="115">
        <v>27</v>
      </c>
      <c r="E194" s="115">
        <v>40</v>
      </c>
      <c r="F194" s="115">
        <v>368</v>
      </c>
      <c r="G194" s="115">
        <v>13.62962962962963</v>
      </c>
      <c r="H194" s="115">
        <v>1.4814814814814814</v>
      </c>
      <c r="I194" s="115">
        <v>47.021249999999995</v>
      </c>
      <c r="J194" s="116">
        <v>4</v>
      </c>
    </row>
    <row r="195" spans="1:10" x14ac:dyDescent="0.25">
      <c r="A195" s="117">
        <v>29</v>
      </c>
      <c r="B195" s="118">
        <v>1500</v>
      </c>
      <c r="C195" s="118">
        <v>4755.6499999999996</v>
      </c>
      <c r="D195" s="118">
        <v>45</v>
      </c>
      <c r="E195" s="118">
        <v>87</v>
      </c>
      <c r="F195" s="118">
        <v>338</v>
      </c>
      <c r="G195" s="118">
        <v>7.5111111111111111</v>
      </c>
      <c r="H195" s="118">
        <v>1.9333333333333333</v>
      </c>
      <c r="I195" s="118">
        <v>54.662643678160919</v>
      </c>
      <c r="J195" s="119">
        <v>4</v>
      </c>
    </row>
    <row r="196" spans="1:10" x14ac:dyDescent="0.25">
      <c r="A196" s="114">
        <v>29</v>
      </c>
      <c r="B196" s="115">
        <v>1600</v>
      </c>
      <c r="C196" s="115">
        <v>2265.59</v>
      </c>
      <c r="D196" s="115">
        <v>31</v>
      </c>
      <c r="E196" s="115">
        <v>40</v>
      </c>
      <c r="F196" s="115">
        <v>298</v>
      </c>
      <c r="G196" s="115">
        <v>9.612903225806452</v>
      </c>
      <c r="H196" s="115">
        <v>1.2903225806451613</v>
      </c>
      <c r="I196" s="115">
        <v>56.639750000000006</v>
      </c>
      <c r="J196" s="116">
        <v>4</v>
      </c>
    </row>
    <row r="197" spans="1:10" x14ac:dyDescent="0.25">
      <c r="A197" s="117">
        <v>29</v>
      </c>
      <c r="B197" s="118">
        <v>1700</v>
      </c>
      <c r="C197" s="118">
        <v>2887.85</v>
      </c>
      <c r="D197" s="118">
        <v>35</v>
      </c>
      <c r="E197" s="118">
        <v>59</v>
      </c>
      <c r="F197" s="118">
        <v>241</v>
      </c>
      <c r="G197" s="118">
        <v>6.8857142857142861</v>
      </c>
      <c r="H197" s="118">
        <v>1.6857142857142857</v>
      </c>
      <c r="I197" s="118">
        <v>48.946610169491521</v>
      </c>
      <c r="J197" s="119">
        <v>4</v>
      </c>
    </row>
    <row r="198" spans="1:10" x14ac:dyDescent="0.25">
      <c r="A198" s="114">
        <v>29</v>
      </c>
      <c r="B198" s="115">
        <v>1800</v>
      </c>
      <c r="C198" s="115">
        <v>2184</v>
      </c>
      <c r="D198" s="115">
        <v>29</v>
      </c>
      <c r="E198" s="115">
        <v>42</v>
      </c>
      <c r="F198" s="115">
        <v>296</v>
      </c>
      <c r="G198" s="115">
        <v>10.206896551724139</v>
      </c>
      <c r="H198" s="115">
        <v>1.4482758620689655</v>
      </c>
      <c r="I198" s="115">
        <v>52</v>
      </c>
      <c r="J198" s="116">
        <v>4</v>
      </c>
    </row>
    <row r="199" spans="1:10" x14ac:dyDescent="0.25">
      <c r="A199" s="117">
        <v>29</v>
      </c>
      <c r="B199" s="118">
        <v>1900</v>
      </c>
      <c r="C199" s="118">
        <v>1462.02</v>
      </c>
      <c r="D199" s="118">
        <v>18</v>
      </c>
      <c r="E199" s="118">
        <v>30</v>
      </c>
      <c r="F199" s="118">
        <v>223</v>
      </c>
      <c r="G199" s="118">
        <v>12.388888888888889</v>
      </c>
      <c r="H199" s="118">
        <v>1.6666666666666667</v>
      </c>
      <c r="I199" s="118">
        <v>48.734000000000002</v>
      </c>
      <c r="J199" s="119">
        <v>4</v>
      </c>
    </row>
    <row r="200" spans="1:10" x14ac:dyDescent="0.25">
      <c r="A200" s="114">
        <v>29</v>
      </c>
      <c r="B200" s="115">
        <v>2000</v>
      </c>
      <c r="C200" s="115">
        <v>997.29</v>
      </c>
      <c r="D200" s="115">
        <v>12</v>
      </c>
      <c r="E200" s="115">
        <v>21</v>
      </c>
      <c r="F200" s="115">
        <v>110</v>
      </c>
      <c r="G200" s="115">
        <v>9.1666666666666661</v>
      </c>
      <c r="H200" s="115">
        <v>1.75</v>
      </c>
      <c r="I200" s="115">
        <v>47.489999999999995</v>
      </c>
      <c r="J200" s="116">
        <v>4</v>
      </c>
    </row>
    <row r="201" spans="1:10" x14ac:dyDescent="0.25">
      <c r="A201" s="117">
        <v>29</v>
      </c>
      <c r="B201" s="118">
        <v>2100</v>
      </c>
      <c r="C201" s="118">
        <v>32.99</v>
      </c>
      <c r="D201" s="118">
        <v>1</v>
      </c>
      <c r="E201" s="118">
        <v>1</v>
      </c>
      <c r="F201" s="118">
        <v>1</v>
      </c>
      <c r="G201" s="118">
        <v>1</v>
      </c>
      <c r="H201" s="118">
        <v>1</v>
      </c>
      <c r="I201" s="118">
        <v>32.99</v>
      </c>
      <c r="J201" s="119">
        <v>4</v>
      </c>
    </row>
    <row r="202" spans="1:10" x14ac:dyDescent="0.25">
      <c r="A202" s="114">
        <v>29</v>
      </c>
      <c r="B202" s="115">
        <v>2300</v>
      </c>
      <c r="C202" s="115">
        <v>44.99</v>
      </c>
      <c r="D202" s="115">
        <v>1</v>
      </c>
      <c r="E202" s="115">
        <v>1</v>
      </c>
      <c r="F202" s="115">
        <v>0</v>
      </c>
      <c r="G202" s="115">
        <v>0</v>
      </c>
      <c r="H202" s="115">
        <v>1</v>
      </c>
      <c r="I202" s="115">
        <v>44.99</v>
      </c>
      <c r="J202" s="116">
        <v>4</v>
      </c>
    </row>
    <row r="203" spans="1:10" x14ac:dyDescent="0.25">
      <c r="A203" s="117">
        <v>32</v>
      </c>
      <c r="B203" s="118">
        <v>600</v>
      </c>
      <c r="C203" s="118">
        <v>0</v>
      </c>
      <c r="D203" s="118">
        <v>0</v>
      </c>
      <c r="E203" s="118">
        <v>0</v>
      </c>
      <c r="F203" s="118">
        <v>1</v>
      </c>
      <c r="G203" s="118"/>
      <c r="H203" s="118"/>
      <c r="I203" s="118"/>
      <c r="J203" s="119">
        <v>1</v>
      </c>
    </row>
    <row r="204" spans="1:10" x14ac:dyDescent="0.25">
      <c r="A204" s="114">
        <v>32</v>
      </c>
      <c r="B204" s="115">
        <v>700</v>
      </c>
      <c r="C204" s="115">
        <v>0</v>
      </c>
      <c r="D204" s="115">
        <v>0</v>
      </c>
      <c r="E204" s="115">
        <v>0</v>
      </c>
      <c r="F204" s="115">
        <v>3</v>
      </c>
      <c r="G204" s="115"/>
      <c r="H204" s="115"/>
      <c r="I204" s="115"/>
      <c r="J204" s="116">
        <v>1</v>
      </c>
    </row>
    <row r="205" spans="1:10" x14ac:dyDescent="0.25">
      <c r="A205" s="117">
        <v>32</v>
      </c>
      <c r="B205" s="118">
        <v>800</v>
      </c>
      <c r="C205" s="118">
        <v>63.22</v>
      </c>
      <c r="D205" s="118">
        <v>2</v>
      </c>
      <c r="E205" s="118">
        <v>3</v>
      </c>
      <c r="F205" s="118">
        <v>3</v>
      </c>
      <c r="G205" s="118">
        <v>1.5</v>
      </c>
      <c r="H205" s="118">
        <v>1.5</v>
      </c>
      <c r="I205" s="118">
        <v>21.073333333333334</v>
      </c>
      <c r="J205" s="119">
        <v>1</v>
      </c>
    </row>
    <row r="206" spans="1:10" x14ac:dyDescent="0.25">
      <c r="A206" s="114">
        <v>32</v>
      </c>
      <c r="B206" s="115">
        <v>900</v>
      </c>
      <c r="C206" s="115">
        <v>319.91000000000003</v>
      </c>
      <c r="D206" s="115">
        <v>4</v>
      </c>
      <c r="E206" s="115">
        <v>7</v>
      </c>
      <c r="F206" s="115">
        <v>13</v>
      </c>
      <c r="G206" s="115">
        <v>3.25</v>
      </c>
      <c r="H206" s="115">
        <v>1.75</v>
      </c>
      <c r="I206" s="115">
        <v>45.701428571428572</v>
      </c>
      <c r="J206" s="116">
        <v>1</v>
      </c>
    </row>
    <row r="207" spans="1:10" x14ac:dyDescent="0.25">
      <c r="A207" s="117">
        <v>32</v>
      </c>
      <c r="B207" s="118">
        <v>1000</v>
      </c>
      <c r="C207" s="118">
        <v>388.01</v>
      </c>
      <c r="D207" s="118">
        <v>6</v>
      </c>
      <c r="E207" s="118">
        <v>9</v>
      </c>
      <c r="F207" s="118">
        <v>30</v>
      </c>
      <c r="G207" s="118">
        <v>5</v>
      </c>
      <c r="H207" s="118">
        <v>1.5</v>
      </c>
      <c r="I207" s="118">
        <v>43.112222222222222</v>
      </c>
      <c r="J207" s="119">
        <v>1</v>
      </c>
    </row>
    <row r="208" spans="1:10" x14ac:dyDescent="0.25">
      <c r="A208" s="114">
        <v>32</v>
      </c>
      <c r="B208" s="115">
        <v>1100</v>
      </c>
      <c r="C208" s="115">
        <v>647.35</v>
      </c>
      <c r="D208" s="115">
        <v>8</v>
      </c>
      <c r="E208" s="115">
        <v>13</v>
      </c>
      <c r="F208" s="115">
        <v>35</v>
      </c>
      <c r="G208" s="115">
        <v>4.375</v>
      </c>
      <c r="H208" s="115">
        <v>1.625</v>
      </c>
      <c r="I208" s="115">
        <v>49.79615384615385</v>
      </c>
      <c r="J208" s="116">
        <v>1</v>
      </c>
    </row>
    <row r="209" spans="1:10" x14ac:dyDescent="0.25">
      <c r="A209" s="117">
        <v>32</v>
      </c>
      <c r="B209" s="118">
        <v>1200</v>
      </c>
      <c r="C209" s="118">
        <v>414.87</v>
      </c>
      <c r="D209" s="118">
        <v>6</v>
      </c>
      <c r="E209" s="118">
        <v>9</v>
      </c>
      <c r="F209" s="118">
        <v>33</v>
      </c>
      <c r="G209" s="118">
        <v>5.5</v>
      </c>
      <c r="H209" s="118">
        <v>1.5</v>
      </c>
      <c r="I209" s="118">
        <v>46.096666666666664</v>
      </c>
      <c r="J209" s="119">
        <v>1</v>
      </c>
    </row>
    <row r="210" spans="1:10" x14ac:dyDescent="0.25">
      <c r="A210" s="114">
        <v>32</v>
      </c>
      <c r="B210" s="115">
        <v>1300</v>
      </c>
      <c r="C210" s="115">
        <v>144.46</v>
      </c>
      <c r="D210" s="115">
        <v>2</v>
      </c>
      <c r="E210" s="115">
        <v>3</v>
      </c>
      <c r="F210" s="115">
        <v>41</v>
      </c>
      <c r="G210" s="115">
        <v>20.5</v>
      </c>
      <c r="H210" s="115">
        <v>1.5</v>
      </c>
      <c r="I210" s="115">
        <v>48.153333333333336</v>
      </c>
      <c r="J210" s="116">
        <v>1</v>
      </c>
    </row>
    <row r="211" spans="1:10" x14ac:dyDescent="0.25">
      <c r="A211" s="117">
        <v>32</v>
      </c>
      <c r="B211" s="118">
        <v>1400</v>
      </c>
      <c r="C211" s="118">
        <v>1262.04</v>
      </c>
      <c r="D211" s="118">
        <v>20</v>
      </c>
      <c r="E211" s="118">
        <v>29</v>
      </c>
      <c r="F211" s="118">
        <v>70</v>
      </c>
      <c r="G211" s="118">
        <v>3.5</v>
      </c>
      <c r="H211" s="118">
        <v>1.45</v>
      </c>
      <c r="I211" s="118">
        <v>43.518620689655172</v>
      </c>
      <c r="J211" s="119">
        <v>1</v>
      </c>
    </row>
    <row r="212" spans="1:10" x14ac:dyDescent="0.25">
      <c r="A212" s="114">
        <v>32</v>
      </c>
      <c r="B212" s="115">
        <v>1500</v>
      </c>
      <c r="C212" s="115">
        <v>1368.65</v>
      </c>
      <c r="D212" s="115">
        <v>19</v>
      </c>
      <c r="E212" s="115">
        <v>30</v>
      </c>
      <c r="F212" s="115">
        <v>78</v>
      </c>
      <c r="G212" s="115">
        <v>4.1052631578947372</v>
      </c>
      <c r="H212" s="115">
        <v>1.5789473684210527</v>
      </c>
      <c r="I212" s="115">
        <v>45.62166666666667</v>
      </c>
      <c r="J212" s="116">
        <v>1</v>
      </c>
    </row>
    <row r="213" spans="1:10" x14ac:dyDescent="0.25">
      <c r="A213" s="117">
        <v>32</v>
      </c>
      <c r="B213" s="118">
        <v>1600</v>
      </c>
      <c r="C213" s="118">
        <v>1282.1600000000001</v>
      </c>
      <c r="D213" s="118">
        <v>13</v>
      </c>
      <c r="E213" s="118">
        <v>34</v>
      </c>
      <c r="F213" s="118">
        <v>63</v>
      </c>
      <c r="G213" s="118">
        <v>4.8461538461538458</v>
      </c>
      <c r="H213" s="118">
        <v>2.6153846153846154</v>
      </c>
      <c r="I213" s="118">
        <v>37.710588235294118</v>
      </c>
      <c r="J213" s="119">
        <v>1</v>
      </c>
    </row>
    <row r="214" spans="1:10" x14ac:dyDescent="0.25">
      <c r="A214" s="114">
        <v>32</v>
      </c>
      <c r="B214" s="115">
        <v>1700</v>
      </c>
      <c r="C214" s="115">
        <v>985</v>
      </c>
      <c r="D214" s="115">
        <v>16</v>
      </c>
      <c r="E214" s="115">
        <v>28</v>
      </c>
      <c r="F214" s="115">
        <v>44</v>
      </c>
      <c r="G214" s="115">
        <v>2.75</v>
      </c>
      <c r="H214" s="115">
        <v>1.75</v>
      </c>
      <c r="I214" s="115">
        <v>35.178571428571431</v>
      </c>
      <c r="J214" s="116">
        <v>1</v>
      </c>
    </row>
    <row r="215" spans="1:10" x14ac:dyDescent="0.25">
      <c r="A215" s="117">
        <v>32</v>
      </c>
      <c r="B215" s="118">
        <v>1800</v>
      </c>
      <c r="C215" s="118">
        <v>162.41999999999999</v>
      </c>
      <c r="D215" s="118">
        <v>4</v>
      </c>
      <c r="E215" s="118">
        <v>6</v>
      </c>
      <c r="F215" s="118">
        <v>22</v>
      </c>
      <c r="G215" s="118">
        <v>5.5</v>
      </c>
      <c r="H215" s="118">
        <v>1.5</v>
      </c>
      <c r="I215" s="118">
        <v>27.069999999999997</v>
      </c>
      <c r="J215" s="119">
        <v>1</v>
      </c>
    </row>
    <row r="216" spans="1:10" x14ac:dyDescent="0.25">
      <c r="A216" s="114">
        <v>32</v>
      </c>
      <c r="B216" s="115">
        <v>1900</v>
      </c>
      <c r="C216" s="115">
        <v>59.99</v>
      </c>
      <c r="D216" s="115">
        <v>1</v>
      </c>
      <c r="E216" s="115">
        <v>1</v>
      </c>
      <c r="F216" s="115">
        <v>12</v>
      </c>
      <c r="G216" s="115">
        <v>12</v>
      </c>
      <c r="H216" s="115">
        <v>1</v>
      </c>
      <c r="I216" s="115">
        <v>59.99</v>
      </c>
      <c r="J216" s="116">
        <v>1</v>
      </c>
    </row>
    <row r="217" spans="1:10" x14ac:dyDescent="0.25">
      <c r="A217" s="117">
        <v>32</v>
      </c>
      <c r="B217" s="118">
        <v>2000</v>
      </c>
      <c r="C217" s="118">
        <v>0</v>
      </c>
      <c r="D217" s="118">
        <v>0</v>
      </c>
      <c r="E217" s="118">
        <v>0</v>
      </c>
      <c r="F217" s="118">
        <v>5</v>
      </c>
      <c r="G217" s="118"/>
      <c r="H217" s="118"/>
      <c r="I217" s="118"/>
      <c r="J217" s="119">
        <v>1</v>
      </c>
    </row>
    <row r="218" spans="1:10" x14ac:dyDescent="0.25">
      <c r="A218" s="114">
        <v>34</v>
      </c>
      <c r="B218" s="115">
        <v>700</v>
      </c>
      <c r="C218" s="115">
        <v>0</v>
      </c>
      <c r="D218" s="115">
        <v>0</v>
      </c>
      <c r="E218" s="115">
        <v>0</v>
      </c>
      <c r="F218" s="115">
        <v>1</v>
      </c>
      <c r="G218" s="115"/>
      <c r="H218" s="115"/>
      <c r="I218" s="115"/>
      <c r="J218" s="116">
        <v>2</v>
      </c>
    </row>
    <row r="219" spans="1:10" x14ac:dyDescent="0.25">
      <c r="A219" s="117">
        <v>34</v>
      </c>
      <c r="B219" s="118">
        <v>800</v>
      </c>
      <c r="C219" s="118">
        <v>0</v>
      </c>
      <c r="D219" s="118">
        <v>0</v>
      </c>
      <c r="E219" s="118">
        <v>0</v>
      </c>
      <c r="F219" s="118">
        <v>1</v>
      </c>
      <c r="G219" s="118"/>
      <c r="H219" s="118"/>
      <c r="I219" s="118"/>
      <c r="J219" s="119">
        <v>2</v>
      </c>
    </row>
    <row r="220" spans="1:10" x14ac:dyDescent="0.25">
      <c r="A220" s="114">
        <v>34</v>
      </c>
      <c r="B220" s="115">
        <v>900</v>
      </c>
      <c r="C220" s="115">
        <v>0</v>
      </c>
      <c r="D220" s="115">
        <v>0</v>
      </c>
      <c r="E220" s="115">
        <v>0</v>
      </c>
      <c r="F220" s="115">
        <v>3</v>
      </c>
      <c r="G220" s="115"/>
      <c r="H220" s="115"/>
      <c r="I220" s="115"/>
      <c r="J220" s="116">
        <v>2</v>
      </c>
    </row>
    <row r="221" spans="1:10" x14ac:dyDescent="0.25">
      <c r="A221" s="117">
        <v>34</v>
      </c>
      <c r="B221" s="118">
        <v>1000</v>
      </c>
      <c r="C221" s="118">
        <v>500.39</v>
      </c>
      <c r="D221" s="118">
        <v>3</v>
      </c>
      <c r="E221" s="118">
        <v>11</v>
      </c>
      <c r="F221" s="118">
        <v>26</v>
      </c>
      <c r="G221" s="118">
        <v>8.6666666666666661</v>
      </c>
      <c r="H221" s="118">
        <v>3.6666666666666665</v>
      </c>
      <c r="I221" s="118">
        <v>45.49</v>
      </c>
      <c r="J221" s="119">
        <v>2</v>
      </c>
    </row>
    <row r="222" spans="1:10" x14ac:dyDescent="0.25">
      <c r="A222" s="114">
        <v>34</v>
      </c>
      <c r="B222" s="115">
        <v>1100</v>
      </c>
      <c r="C222" s="115">
        <v>389.39</v>
      </c>
      <c r="D222" s="115">
        <v>5</v>
      </c>
      <c r="E222" s="115">
        <v>8</v>
      </c>
      <c r="F222" s="115">
        <v>17</v>
      </c>
      <c r="G222" s="115">
        <v>3.4</v>
      </c>
      <c r="H222" s="115">
        <v>1.6</v>
      </c>
      <c r="I222" s="115">
        <v>48.673749999999998</v>
      </c>
      <c r="J222" s="116">
        <v>2</v>
      </c>
    </row>
    <row r="223" spans="1:10" x14ac:dyDescent="0.25">
      <c r="A223" s="117">
        <v>34</v>
      </c>
      <c r="B223" s="118">
        <v>1200</v>
      </c>
      <c r="C223" s="118">
        <v>466.54</v>
      </c>
      <c r="D223" s="118">
        <v>6</v>
      </c>
      <c r="E223" s="118">
        <v>12</v>
      </c>
      <c r="F223" s="118">
        <v>23</v>
      </c>
      <c r="G223" s="118">
        <v>3.8333333333333335</v>
      </c>
      <c r="H223" s="118">
        <v>2</v>
      </c>
      <c r="I223" s="118">
        <v>38.878333333333337</v>
      </c>
      <c r="J223" s="119">
        <v>2</v>
      </c>
    </row>
    <row r="224" spans="1:10" x14ac:dyDescent="0.25">
      <c r="A224" s="114">
        <v>34</v>
      </c>
      <c r="B224" s="115">
        <v>1300</v>
      </c>
      <c r="C224" s="115">
        <v>553.91999999999996</v>
      </c>
      <c r="D224" s="115">
        <v>8</v>
      </c>
      <c r="E224" s="115">
        <v>17</v>
      </c>
      <c r="F224" s="115">
        <v>24</v>
      </c>
      <c r="G224" s="115">
        <v>3</v>
      </c>
      <c r="H224" s="115">
        <v>2.125</v>
      </c>
      <c r="I224" s="115">
        <v>32.583529411764701</v>
      </c>
      <c r="J224" s="116">
        <v>2</v>
      </c>
    </row>
    <row r="225" spans="1:10" x14ac:dyDescent="0.25">
      <c r="A225" s="117">
        <v>34</v>
      </c>
      <c r="B225" s="118">
        <v>1400</v>
      </c>
      <c r="C225" s="118">
        <v>674.81</v>
      </c>
      <c r="D225" s="118">
        <v>8</v>
      </c>
      <c r="E225" s="118">
        <v>15</v>
      </c>
      <c r="F225" s="118">
        <v>43</v>
      </c>
      <c r="G225" s="118">
        <v>5.375</v>
      </c>
      <c r="H225" s="118">
        <v>1.875</v>
      </c>
      <c r="I225" s="118">
        <v>44.987333333333332</v>
      </c>
      <c r="J225" s="119">
        <v>2</v>
      </c>
    </row>
    <row r="226" spans="1:10" x14ac:dyDescent="0.25">
      <c r="A226" s="114">
        <v>34</v>
      </c>
      <c r="B226" s="115">
        <v>1500</v>
      </c>
      <c r="C226" s="115">
        <v>682.84</v>
      </c>
      <c r="D226" s="115">
        <v>6</v>
      </c>
      <c r="E226" s="115">
        <v>13</v>
      </c>
      <c r="F226" s="115">
        <v>34</v>
      </c>
      <c r="G226" s="115">
        <v>5.666666666666667</v>
      </c>
      <c r="H226" s="115">
        <v>2.1666666666666665</v>
      </c>
      <c r="I226" s="115">
        <v>52.526153846153846</v>
      </c>
      <c r="J226" s="116">
        <v>2</v>
      </c>
    </row>
    <row r="227" spans="1:10" x14ac:dyDescent="0.25">
      <c r="A227" s="117">
        <v>34</v>
      </c>
      <c r="B227" s="118">
        <v>1600</v>
      </c>
      <c r="C227" s="118">
        <v>281.42</v>
      </c>
      <c r="D227" s="118">
        <v>4</v>
      </c>
      <c r="E227" s="118">
        <v>6</v>
      </c>
      <c r="F227" s="118">
        <v>29</v>
      </c>
      <c r="G227" s="118">
        <v>7.25</v>
      </c>
      <c r="H227" s="118">
        <v>1.5</v>
      </c>
      <c r="I227" s="118">
        <v>46.903333333333336</v>
      </c>
      <c r="J227" s="119">
        <v>2</v>
      </c>
    </row>
    <row r="228" spans="1:10" x14ac:dyDescent="0.25">
      <c r="A228" s="114">
        <v>34</v>
      </c>
      <c r="B228" s="115">
        <v>1700</v>
      </c>
      <c r="C228" s="115">
        <v>590.63</v>
      </c>
      <c r="D228" s="115">
        <v>6</v>
      </c>
      <c r="E228" s="115">
        <v>13</v>
      </c>
      <c r="F228" s="115">
        <v>27</v>
      </c>
      <c r="G228" s="115">
        <v>4.5</v>
      </c>
      <c r="H228" s="115">
        <v>2.1666666666666665</v>
      </c>
      <c r="I228" s="115">
        <v>45.433076923076925</v>
      </c>
      <c r="J228" s="116">
        <v>2</v>
      </c>
    </row>
    <row r="229" spans="1:10" x14ac:dyDescent="0.25">
      <c r="A229" s="117">
        <v>34</v>
      </c>
      <c r="B229" s="118">
        <v>1800</v>
      </c>
      <c r="C229" s="118">
        <v>119.98</v>
      </c>
      <c r="D229" s="118">
        <v>1</v>
      </c>
      <c r="E229" s="118">
        <v>2</v>
      </c>
      <c r="F229" s="118">
        <v>10</v>
      </c>
      <c r="G229" s="118">
        <v>10</v>
      </c>
      <c r="H229" s="118">
        <v>2</v>
      </c>
      <c r="I229" s="118">
        <v>59.99</v>
      </c>
      <c r="J229" s="119">
        <v>2</v>
      </c>
    </row>
    <row r="230" spans="1:10" x14ac:dyDescent="0.25">
      <c r="A230" s="114">
        <v>34</v>
      </c>
      <c r="B230" s="115">
        <v>1900</v>
      </c>
      <c r="C230" s="115">
        <v>94.99</v>
      </c>
      <c r="D230" s="115">
        <v>1</v>
      </c>
      <c r="E230" s="115">
        <v>1</v>
      </c>
      <c r="F230" s="115">
        <v>7</v>
      </c>
      <c r="G230" s="115">
        <v>7</v>
      </c>
      <c r="H230" s="115">
        <v>1</v>
      </c>
      <c r="I230" s="115">
        <v>94.99</v>
      </c>
      <c r="J230" s="116">
        <v>2</v>
      </c>
    </row>
    <row r="231" spans="1:10" x14ac:dyDescent="0.25">
      <c r="A231" s="117">
        <v>34</v>
      </c>
      <c r="B231" s="118">
        <v>2000</v>
      </c>
      <c r="C231" s="118">
        <v>387.79</v>
      </c>
      <c r="D231" s="118">
        <v>3</v>
      </c>
      <c r="E231" s="118">
        <v>9</v>
      </c>
      <c r="F231" s="118">
        <v>6</v>
      </c>
      <c r="G231" s="118">
        <v>2</v>
      </c>
      <c r="H231" s="118">
        <v>3</v>
      </c>
      <c r="I231" s="118">
        <v>43.087777777777781</v>
      </c>
      <c r="J231" s="119">
        <v>2</v>
      </c>
    </row>
    <row r="232" spans="1:10" x14ac:dyDescent="0.25">
      <c r="A232" s="114">
        <v>34</v>
      </c>
      <c r="B232" s="115">
        <v>2100</v>
      </c>
      <c r="C232" s="115">
        <v>168.19</v>
      </c>
      <c r="D232" s="115">
        <v>2</v>
      </c>
      <c r="E232" s="115">
        <v>6</v>
      </c>
      <c r="F232" s="115">
        <v>2</v>
      </c>
      <c r="G232" s="115">
        <v>1</v>
      </c>
      <c r="H232" s="115">
        <v>3</v>
      </c>
      <c r="I232" s="115">
        <v>28.031666666666666</v>
      </c>
      <c r="J232" s="116">
        <v>2</v>
      </c>
    </row>
    <row r="233" spans="1:10" x14ac:dyDescent="0.25">
      <c r="A233" s="117">
        <v>36</v>
      </c>
      <c r="B233" s="118">
        <v>600</v>
      </c>
      <c r="C233" s="118">
        <v>0</v>
      </c>
      <c r="D233" s="118">
        <v>0</v>
      </c>
      <c r="E233" s="118">
        <v>0</v>
      </c>
      <c r="F233" s="118">
        <v>1</v>
      </c>
      <c r="G233" s="118"/>
      <c r="H233" s="118"/>
      <c r="I233" s="118"/>
      <c r="J233" s="119">
        <v>3</v>
      </c>
    </row>
    <row r="234" spans="1:10" x14ac:dyDescent="0.25">
      <c r="A234" s="114">
        <v>36</v>
      </c>
      <c r="B234" s="115">
        <v>700</v>
      </c>
      <c r="C234" s="115">
        <v>0</v>
      </c>
      <c r="D234" s="115">
        <v>0</v>
      </c>
      <c r="E234" s="115">
        <v>0</v>
      </c>
      <c r="F234" s="115">
        <v>5</v>
      </c>
      <c r="G234" s="115"/>
      <c r="H234" s="115"/>
      <c r="I234" s="115"/>
      <c r="J234" s="116">
        <v>3</v>
      </c>
    </row>
    <row r="235" spans="1:10" x14ac:dyDescent="0.25">
      <c r="A235" s="117">
        <v>36</v>
      </c>
      <c r="B235" s="118">
        <v>800</v>
      </c>
      <c r="C235" s="118">
        <v>956.19</v>
      </c>
      <c r="D235" s="118">
        <v>13</v>
      </c>
      <c r="E235" s="118">
        <v>24</v>
      </c>
      <c r="F235" s="118">
        <v>158</v>
      </c>
      <c r="G235" s="118">
        <v>12.153846153846153</v>
      </c>
      <c r="H235" s="118">
        <v>1.8461538461538463</v>
      </c>
      <c r="I235" s="118">
        <v>39.841250000000002</v>
      </c>
      <c r="J235" s="119">
        <v>3</v>
      </c>
    </row>
    <row r="236" spans="1:10" x14ac:dyDescent="0.25">
      <c r="A236" s="114">
        <v>36</v>
      </c>
      <c r="B236" s="115">
        <v>900</v>
      </c>
      <c r="C236" s="115">
        <v>1464.24</v>
      </c>
      <c r="D236" s="115">
        <v>15</v>
      </c>
      <c r="E236" s="115">
        <v>25</v>
      </c>
      <c r="F236" s="115">
        <v>165</v>
      </c>
      <c r="G236" s="115">
        <v>11</v>
      </c>
      <c r="H236" s="115">
        <v>1.6666666666666667</v>
      </c>
      <c r="I236" s="115">
        <v>58.569600000000001</v>
      </c>
      <c r="J236" s="116">
        <v>3</v>
      </c>
    </row>
    <row r="237" spans="1:10" x14ac:dyDescent="0.25">
      <c r="A237" s="117">
        <v>36</v>
      </c>
      <c r="B237" s="118">
        <v>1000</v>
      </c>
      <c r="C237" s="118">
        <v>1575.67</v>
      </c>
      <c r="D237" s="118">
        <v>20</v>
      </c>
      <c r="E237" s="118">
        <v>33</v>
      </c>
      <c r="F237" s="118">
        <v>285</v>
      </c>
      <c r="G237" s="118">
        <v>14.25</v>
      </c>
      <c r="H237" s="118">
        <v>1.65</v>
      </c>
      <c r="I237" s="118">
        <v>47.74757575757576</v>
      </c>
      <c r="J237" s="119">
        <v>3</v>
      </c>
    </row>
    <row r="238" spans="1:10" x14ac:dyDescent="0.25">
      <c r="A238" s="114">
        <v>36</v>
      </c>
      <c r="B238" s="115">
        <v>1100</v>
      </c>
      <c r="C238" s="115">
        <v>2423.88</v>
      </c>
      <c r="D238" s="115">
        <v>33</v>
      </c>
      <c r="E238" s="115">
        <v>49</v>
      </c>
      <c r="F238" s="115">
        <v>373</v>
      </c>
      <c r="G238" s="115">
        <v>11.303030303030303</v>
      </c>
      <c r="H238" s="115">
        <v>1.4848484848484849</v>
      </c>
      <c r="I238" s="115">
        <v>49.466938775510208</v>
      </c>
      <c r="J238" s="116">
        <v>3</v>
      </c>
    </row>
    <row r="239" spans="1:10" x14ac:dyDescent="0.25">
      <c r="A239" s="117">
        <v>36</v>
      </c>
      <c r="B239" s="118">
        <v>1200</v>
      </c>
      <c r="C239" s="118">
        <v>4542.3500000000004</v>
      </c>
      <c r="D239" s="118">
        <v>45</v>
      </c>
      <c r="E239" s="118">
        <v>86</v>
      </c>
      <c r="F239" s="118">
        <v>370</v>
      </c>
      <c r="G239" s="118">
        <v>8.2222222222222214</v>
      </c>
      <c r="H239" s="118">
        <v>1.9111111111111112</v>
      </c>
      <c r="I239" s="118">
        <v>52.818023255813955</v>
      </c>
      <c r="J239" s="119">
        <v>3</v>
      </c>
    </row>
    <row r="240" spans="1:10" x14ac:dyDescent="0.25">
      <c r="A240" s="114">
        <v>36</v>
      </c>
      <c r="B240" s="115">
        <v>1300</v>
      </c>
      <c r="C240" s="115">
        <v>3945.25</v>
      </c>
      <c r="D240" s="115">
        <v>40</v>
      </c>
      <c r="E240" s="115">
        <v>76</v>
      </c>
      <c r="F240" s="115">
        <v>464</v>
      </c>
      <c r="G240" s="115">
        <v>11.6</v>
      </c>
      <c r="H240" s="115">
        <v>1.9</v>
      </c>
      <c r="I240" s="115">
        <v>51.911184210526315</v>
      </c>
      <c r="J240" s="116">
        <v>3</v>
      </c>
    </row>
    <row r="241" spans="1:10" x14ac:dyDescent="0.25">
      <c r="A241" s="117">
        <v>36</v>
      </c>
      <c r="B241" s="118">
        <v>1400</v>
      </c>
      <c r="C241" s="118">
        <v>4472.92</v>
      </c>
      <c r="D241" s="118">
        <v>53</v>
      </c>
      <c r="E241" s="118">
        <v>93</v>
      </c>
      <c r="F241" s="118">
        <v>394</v>
      </c>
      <c r="G241" s="118">
        <v>7.4339622641509431</v>
      </c>
      <c r="H241" s="118">
        <v>1.7547169811320755</v>
      </c>
      <c r="I241" s="118">
        <v>48.095913978494622</v>
      </c>
      <c r="J241" s="119">
        <v>3</v>
      </c>
    </row>
    <row r="242" spans="1:10" x14ac:dyDescent="0.25">
      <c r="A242" s="114">
        <v>36</v>
      </c>
      <c r="B242" s="115">
        <v>1500</v>
      </c>
      <c r="C242" s="115">
        <v>3689.74</v>
      </c>
      <c r="D242" s="115">
        <v>35</v>
      </c>
      <c r="E242" s="115">
        <v>74</v>
      </c>
      <c r="F242" s="115">
        <v>469</v>
      </c>
      <c r="G242" s="115">
        <v>13.4</v>
      </c>
      <c r="H242" s="115">
        <v>2.1142857142857143</v>
      </c>
      <c r="I242" s="115">
        <v>49.861351351351345</v>
      </c>
      <c r="J242" s="116">
        <v>3</v>
      </c>
    </row>
    <row r="243" spans="1:10" x14ac:dyDescent="0.25">
      <c r="A243" s="117">
        <v>36</v>
      </c>
      <c r="B243" s="118">
        <v>1600</v>
      </c>
      <c r="C243" s="118">
        <v>4914.8599999999997</v>
      </c>
      <c r="D243" s="118">
        <v>55</v>
      </c>
      <c r="E243" s="118">
        <v>94</v>
      </c>
      <c r="F243" s="118">
        <v>409</v>
      </c>
      <c r="G243" s="118">
        <v>7.4363636363636365</v>
      </c>
      <c r="H243" s="118">
        <v>1.709090909090909</v>
      </c>
      <c r="I243" s="118">
        <v>52.28574468085106</v>
      </c>
      <c r="J243" s="119">
        <v>3</v>
      </c>
    </row>
    <row r="244" spans="1:10" x14ac:dyDescent="0.25">
      <c r="A244" s="114">
        <v>36</v>
      </c>
      <c r="B244" s="115">
        <v>1700</v>
      </c>
      <c r="C244" s="115">
        <v>2195.35</v>
      </c>
      <c r="D244" s="115">
        <v>27</v>
      </c>
      <c r="E244" s="115">
        <v>45</v>
      </c>
      <c r="F244" s="115">
        <v>305</v>
      </c>
      <c r="G244" s="115">
        <v>11.296296296296296</v>
      </c>
      <c r="H244" s="115">
        <v>1.6666666666666667</v>
      </c>
      <c r="I244" s="115">
        <v>48.785555555555554</v>
      </c>
      <c r="J244" s="116">
        <v>3</v>
      </c>
    </row>
    <row r="245" spans="1:10" x14ac:dyDescent="0.25">
      <c r="A245" s="117">
        <v>36</v>
      </c>
      <c r="B245" s="118">
        <v>1800</v>
      </c>
      <c r="C245" s="118">
        <v>2353.5</v>
      </c>
      <c r="D245" s="118">
        <v>35</v>
      </c>
      <c r="E245" s="118">
        <v>53</v>
      </c>
      <c r="F245" s="118">
        <v>244</v>
      </c>
      <c r="G245" s="118">
        <v>6.9714285714285715</v>
      </c>
      <c r="H245" s="118">
        <v>1.5142857142857142</v>
      </c>
      <c r="I245" s="118">
        <v>44.405660377358494</v>
      </c>
      <c r="J245" s="119">
        <v>3</v>
      </c>
    </row>
    <row r="246" spans="1:10" x14ac:dyDescent="0.25">
      <c r="A246" s="114">
        <v>36</v>
      </c>
      <c r="B246" s="115">
        <v>1900</v>
      </c>
      <c r="C246" s="115">
        <v>1584.31</v>
      </c>
      <c r="D246" s="115">
        <v>16</v>
      </c>
      <c r="E246" s="115">
        <v>31</v>
      </c>
      <c r="F246" s="115">
        <v>187</v>
      </c>
      <c r="G246" s="115">
        <v>11.6875</v>
      </c>
      <c r="H246" s="115">
        <v>1.9375</v>
      </c>
      <c r="I246" s="115">
        <v>51.106774193548382</v>
      </c>
      <c r="J246" s="116">
        <v>3</v>
      </c>
    </row>
    <row r="247" spans="1:10" x14ac:dyDescent="0.25">
      <c r="A247" s="117">
        <v>36</v>
      </c>
      <c r="B247" s="118">
        <v>2000</v>
      </c>
      <c r="C247" s="118">
        <v>1371.22</v>
      </c>
      <c r="D247" s="118">
        <v>16</v>
      </c>
      <c r="E247" s="118">
        <v>29</v>
      </c>
      <c r="F247" s="118">
        <v>98</v>
      </c>
      <c r="G247" s="118">
        <v>6.125</v>
      </c>
      <c r="H247" s="118">
        <v>1.8125</v>
      </c>
      <c r="I247" s="118">
        <v>47.283448275862071</v>
      </c>
      <c r="J247" s="119">
        <v>3</v>
      </c>
    </row>
    <row r="248" spans="1:10" x14ac:dyDescent="0.25">
      <c r="A248" s="114">
        <v>36</v>
      </c>
      <c r="B248" s="115">
        <v>2100</v>
      </c>
      <c r="C248" s="115">
        <v>0</v>
      </c>
      <c r="D248" s="115">
        <v>0</v>
      </c>
      <c r="E248" s="115">
        <v>0</v>
      </c>
      <c r="F248" s="115">
        <v>1</v>
      </c>
      <c r="G248" s="115"/>
      <c r="H248" s="115"/>
      <c r="I248" s="115"/>
      <c r="J248" s="116">
        <v>3</v>
      </c>
    </row>
    <row r="249" spans="1:10" x14ac:dyDescent="0.25">
      <c r="A249" s="117">
        <v>38</v>
      </c>
      <c r="B249" s="118">
        <v>600</v>
      </c>
      <c r="C249" s="118">
        <v>0</v>
      </c>
      <c r="D249" s="118">
        <v>0</v>
      </c>
      <c r="E249" s="118">
        <v>0</v>
      </c>
      <c r="F249" s="118">
        <v>1</v>
      </c>
      <c r="G249" s="118"/>
      <c r="H249" s="118"/>
      <c r="I249" s="118"/>
      <c r="J249" s="119">
        <v>4</v>
      </c>
    </row>
    <row r="250" spans="1:10" x14ac:dyDescent="0.25">
      <c r="A250" s="114">
        <v>38</v>
      </c>
      <c r="B250" s="115">
        <v>700</v>
      </c>
      <c r="C250" s="115">
        <v>0</v>
      </c>
      <c r="D250" s="115">
        <v>0</v>
      </c>
      <c r="E250" s="115">
        <v>0</v>
      </c>
      <c r="F250" s="115">
        <v>1</v>
      </c>
      <c r="G250" s="115"/>
      <c r="H250" s="115"/>
      <c r="I250" s="115"/>
      <c r="J250" s="116">
        <v>4</v>
      </c>
    </row>
    <row r="251" spans="1:10" x14ac:dyDescent="0.25">
      <c r="A251" s="117">
        <v>38</v>
      </c>
      <c r="B251" s="118">
        <v>800</v>
      </c>
      <c r="C251" s="118">
        <v>59.99</v>
      </c>
      <c r="D251" s="118">
        <v>1</v>
      </c>
      <c r="E251" s="118">
        <v>1</v>
      </c>
      <c r="F251" s="118">
        <v>2</v>
      </c>
      <c r="G251" s="118">
        <v>2</v>
      </c>
      <c r="H251" s="118">
        <v>1</v>
      </c>
      <c r="I251" s="118">
        <v>59.99</v>
      </c>
      <c r="J251" s="119">
        <v>4</v>
      </c>
    </row>
    <row r="252" spans="1:10" x14ac:dyDescent="0.25">
      <c r="A252" s="114">
        <v>38</v>
      </c>
      <c r="B252" s="115">
        <v>900</v>
      </c>
      <c r="C252" s="115">
        <v>79.98</v>
      </c>
      <c r="D252" s="115">
        <v>1</v>
      </c>
      <c r="E252" s="115">
        <v>2</v>
      </c>
      <c r="F252" s="115">
        <v>11</v>
      </c>
      <c r="G252" s="115">
        <v>11</v>
      </c>
      <c r="H252" s="115">
        <v>2</v>
      </c>
      <c r="I252" s="115">
        <v>39.99</v>
      </c>
      <c r="J252" s="116">
        <v>4</v>
      </c>
    </row>
    <row r="253" spans="1:10" x14ac:dyDescent="0.25">
      <c r="A253" s="117">
        <v>38</v>
      </c>
      <c r="B253" s="118">
        <v>1000</v>
      </c>
      <c r="C253" s="118">
        <v>1198.8699999999999</v>
      </c>
      <c r="D253" s="118">
        <v>11</v>
      </c>
      <c r="E253" s="118">
        <v>21</v>
      </c>
      <c r="F253" s="118">
        <v>26</v>
      </c>
      <c r="G253" s="118">
        <v>2.3636363636363638</v>
      </c>
      <c r="H253" s="118">
        <v>1.9090909090909092</v>
      </c>
      <c r="I253" s="118">
        <v>57.089047619047612</v>
      </c>
      <c r="J253" s="119">
        <v>4</v>
      </c>
    </row>
    <row r="254" spans="1:10" x14ac:dyDescent="0.25">
      <c r="A254" s="114">
        <v>38</v>
      </c>
      <c r="B254" s="115">
        <v>1100</v>
      </c>
      <c r="C254" s="115">
        <v>450.38</v>
      </c>
      <c r="D254" s="115">
        <v>6</v>
      </c>
      <c r="E254" s="115">
        <v>12</v>
      </c>
      <c r="F254" s="115">
        <v>32</v>
      </c>
      <c r="G254" s="115">
        <v>5.333333333333333</v>
      </c>
      <c r="H254" s="115">
        <v>2</v>
      </c>
      <c r="I254" s="115">
        <v>37.531666666666666</v>
      </c>
      <c r="J254" s="116">
        <v>4</v>
      </c>
    </row>
    <row r="255" spans="1:10" x14ac:dyDescent="0.25">
      <c r="A255" s="117">
        <v>38</v>
      </c>
      <c r="B255" s="118">
        <v>1200</v>
      </c>
      <c r="C255" s="118">
        <v>483.06</v>
      </c>
      <c r="D255" s="118">
        <v>8</v>
      </c>
      <c r="E255" s="118">
        <v>16</v>
      </c>
      <c r="F255" s="118">
        <v>37</v>
      </c>
      <c r="G255" s="118">
        <v>4.625</v>
      </c>
      <c r="H255" s="118">
        <v>2</v>
      </c>
      <c r="I255" s="118">
        <v>30.19125</v>
      </c>
      <c r="J255" s="119">
        <v>4</v>
      </c>
    </row>
    <row r="256" spans="1:10" x14ac:dyDescent="0.25">
      <c r="A256" s="114">
        <v>38</v>
      </c>
      <c r="B256" s="115">
        <v>1300</v>
      </c>
      <c r="C256" s="115">
        <v>599.88</v>
      </c>
      <c r="D256" s="115">
        <v>7</v>
      </c>
      <c r="E256" s="115">
        <v>12</v>
      </c>
      <c r="F256" s="115">
        <v>27</v>
      </c>
      <c r="G256" s="115">
        <v>3.8571428571428572</v>
      </c>
      <c r="H256" s="115">
        <v>1.7142857142857142</v>
      </c>
      <c r="I256" s="115">
        <v>49.99</v>
      </c>
      <c r="J256" s="116">
        <v>4</v>
      </c>
    </row>
    <row r="257" spans="1:10" x14ac:dyDescent="0.25">
      <c r="A257" s="117">
        <v>38</v>
      </c>
      <c r="B257" s="118">
        <v>1400</v>
      </c>
      <c r="C257" s="118">
        <v>1221.47</v>
      </c>
      <c r="D257" s="118">
        <v>13</v>
      </c>
      <c r="E257" s="118">
        <v>22</v>
      </c>
      <c r="F257" s="118">
        <v>34</v>
      </c>
      <c r="G257" s="118">
        <v>2.6153846153846154</v>
      </c>
      <c r="H257" s="118">
        <v>1.6923076923076923</v>
      </c>
      <c r="I257" s="118">
        <v>55.521363636363638</v>
      </c>
      <c r="J257" s="119">
        <v>4</v>
      </c>
    </row>
    <row r="258" spans="1:10" x14ac:dyDescent="0.25">
      <c r="A258" s="114">
        <v>38</v>
      </c>
      <c r="B258" s="115">
        <v>1500</v>
      </c>
      <c r="C258" s="115">
        <v>208.94</v>
      </c>
      <c r="D258" s="115">
        <v>6</v>
      </c>
      <c r="E258" s="115">
        <v>7</v>
      </c>
      <c r="F258" s="115">
        <v>18</v>
      </c>
      <c r="G258" s="115">
        <v>3</v>
      </c>
      <c r="H258" s="115">
        <v>1.1666666666666667</v>
      </c>
      <c r="I258" s="115">
        <v>29.848571428571429</v>
      </c>
      <c r="J258" s="116">
        <v>4</v>
      </c>
    </row>
    <row r="259" spans="1:10" x14ac:dyDescent="0.25">
      <c r="A259" s="117">
        <v>38</v>
      </c>
      <c r="B259" s="118">
        <v>1600</v>
      </c>
      <c r="C259" s="118">
        <v>483.99</v>
      </c>
      <c r="D259" s="118">
        <v>8</v>
      </c>
      <c r="E259" s="118">
        <v>12</v>
      </c>
      <c r="F259" s="118">
        <v>41</v>
      </c>
      <c r="G259" s="118">
        <v>5.125</v>
      </c>
      <c r="H259" s="118">
        <v>1.5</v>
      </c>
      <c r="I259" s="118">
        <v>40.332500000000003</v>
      </c>
      <c r="J259" s="119">
        <v>4</v>
      </c>
    </row>
    <row r="260" spans="1:10" x14ac:dyDescent="0.25">
      <c r="A260" s="114">
        <v>38</v>
      </c>
      <c r="B260" s="115">
        <v>1700</v>
      </c>
      <c r="C260" s="115">
        <v>506.1</v>
      </c>
      <c r="D260" s="115">
        <v>7</v>
      </c>
      <c r="E260" s="115">
        <v>13</v>
      </c>
      <c r="F260" s="115">
        <v>20</v>
      </c>
      <c r="G260" s="115">
        <v>2.8571428571428572</v>
      </c>
      <c r="H260" s="115">
        <v>1.8571428571428572</v>
      </c>
      <c r="I260" s="115">
        <v>38.930769230769229</v>
      </c>
      <c r="J260" s="116">
        <v>4</v>
      </c>
    </row>
    <row r="261" spans="1:10" x14ac:dyDescent="0.25">
      <c r="A261" s="117">
        <v>38</v>
      </c>
      <c r="B261" s="118">
        <v>1800</v>
      </c>
      <c r="C261" s="118">
        <v>74.97</v>
      </c>
      <c r="D261" s="118">
        <v>1</v>
      </c>
      <c r="E261" s="118">
        <v>2</v>
      </c>
      <c r="F261" s="118">
        <v>23</v>
      </c>
      <c r="G261" s="118">
        <v>23</v>
      </c>
      <c r="H261" s="118">
        <v>2</v>
      </c>
      <c r="I261" s="118">
        <v>37.484999999999999</v>
      </c>
      <c r="J261" s="119">
        <v>4</v>
      </c>
    </row>
    <row r="262" spans="1:10" x14ac:dyDescent="0.25">
      <c r="A262" s="114">
        <v>38</v>
      </c>
      <c r="B262" s="115">
        <v>1900</v>
      </c>
      <c r="C262" s="115">
        <v>71.97</v>
      </c>
      <c r="D262" s="115">
        <v>2</v>
      </c>
      <c r="E262" s="115">
        <v>3</v>
      </c>
      <c r="F262" s="115">
        <v>10</v>
      </c>
      <c r="G262" s="115">
        <v>5</v>
      </c>
      <c r="H262" s="115">
        <v>1.5</v>
      </c>
      <c r="I262" s="115">
        <v>23.99</v>
      </c>
      <c r="J262" s="116">
        <v>4</v>
      </c>
    </row>
    <row r="263" spans="1:10" x14ac:dyDescent="0.25">
      <c r="A263" s="117">
        <v>38</v>
      </c>
      <c r="B263" s="118">
        <v>2000</v>
      </c>
      <c r="C263" s="118">
        <v>149.44999999999999</v>
      </c>
      <c r="D263" s="118">
        <v>2</v>
      </c>
      <c r="E263" s="118">
        <v>3</v>
      </c>
      <c r="F263" s="118">
        <v>3</v>
      </c>
      <c r="G263" s="118">
        <v>1.5</v>
      </c>
      <c r="H263" s="118">
        <v>1.5</v>
      </c>
      <c r="I263" s="118">
        <v>49.816666666666663</v>
      </c>
      <c r="J263" s="119">
        <v>4</v>
      </c>
    </row>
    <row r="264" spans="1:10" x14ac:dyDescent="0.25">
      <c r="A264" s="114">
        <v>38</v>
      </c>
      <c r="B264" s="115">
        <v>2100</v>
      </c>
      <c r="C264" s="115">
        <v>62.48</v>
      </c>
      <c r="D264" s="115">
        <v>1</v>
      </c>
      <c r="E264" s="115">
        <v>2</v>
      </c>
      <c r="F264" s="115">
        <v>0</v>
      </c>
      <c r="G264" s="115">
        <v>0</v>
      </c>
      <c r="H264" s="115">
        <v>2</v>
      </c>
      <c r="I264" s="115">
        <v>31.24</v>
      </c>
      <c r="J264" s="116">
        <v>4</v>
      </c>
    </row>
    <row r="265" spans="1:10" x14ac:dyDescent="0.25">
      <c r="A265" s="117">
        <v>43</v>
      </c>
      <c r="B265" s="118">
        <v>700</v>
      </c>
      <c r="C265" s="118">
        <v>0</v>
      </c>
      <c r="D265" s="118">
        <v>0</v>
      </c>
      <c r="E265" s="118">
        <v>0</v>
      </c>
      <c r="F265" s="118">
        <v>3</v>
      </c>
      <c r="G265" s="118"/>
      <c r="H265" s="118"/>
      <c r="I265" s="118"/>
      <c r="J265" s="119">
        <v>1</v>
      </c>
    </row>
    <row r="266" spans="1:10" x14ac:dyDescent="0.25">
      <c r="A266" s="114">
        <v>43</v>
      </c>
      <c r="B266" s="115">
        <v>800</v>
      </c>
      <c r="C266" s="115">
        <v>144.96</v>
      </c>
      <c r="D266" s="115">
        <v>3</v>
      </c>
      <c r="E266" s="115">
        <v>4</v>
      </c>
      <c r="F266" s="115">
        <v>9</v>
      </c>
      <c r="G266" s="115">
        <v>3</v>
      </c>
      <c r="H266" s="115">
        <v>1.3333333333333333</v>
      </c>
      <c r="I266" s="115">
        <v>36.24</v>
      </c>
      <c r="J266" s="116">
        <v>1</v>
      </c>
    </row>
    <row r="267" spans="1:10" x14ac:dyDescent="0.25">
      <c r="A267" s="117">
        <v>43</v>
      </c>
      <c r="B267" s="118">
        <v>900</v>
      </c>
      <c r="C267" s="118">
        <v>429.52</v>
      </c>
      <c r="D267" s="118">
        <v>5</v>
      </c>
      <c r="E267" s="118">
        <v>8</v>
      </c>
      <c r="F267" s="118">
        <v>26</v>
      </c>
      <c r="G267" s="118">
        <v>5.2</v>
      </c>
      <c r="H267" s="118">
        <v>1.6</v>
      </c>
      <c r="I267" s="118">
        <v>53.69</v>
      </c>
      <c r="J267" s="119">
        <v>1</v>
      </c>
    </row>
    <row r="268" spans="1:10" x14ac:dyDescent="0.25">
      <c r="A268" s="114">
        <v>43</v>
      </c>
      <c r="B268" s="115">
        <v>1000</v>
      </c>
      <c r="C268" s="115">
        <v>658.87</v>
      </c>
      <c r="D268" s="115">
        <v>11</v>
      </c>
      <c r="E268" s="115">
        <v>13</v>
      </c>
      <c r="F268" s="115">
        <v>30</v>
      </c>
      <c r="G268" s="115">
        <v>2.7272727272727271</v>
      </c>
      <c r="H268" s="115">
        <v>1.1818181818181819</v>
      </c>
      <c r="I268" s="115">
        <v>50.682307692307695</v>
      </c>
      <c r="J268" s="116">
        <v>1</v>
      </c>
    </row>
    <row r="269" spans="1:10" x14ac:dyDescent="0.25">
      <c r="A269" s="117">
        <v>43</v>
      </c>
      <c r="B269" s="118">
        <v>1100</v>
      </c>
      <c r="C269" s="118">
        <v>707.35</v>
      </c>
      <c r="D269" s="118">
        <v>8</v>
      </c>
      <c r="E269" s="118">
        <v>13</v>
      </c>
      <c r="F269" s="118">
        <v>37</v>
      </c>
      <c r="G269" s="118">
        <v>4.625</v>
      </c>
      <c r="H269" s="118">
        <v>1.625</v>
      </c>
      <c r="I269" s="118">
        <v>54.411538461538463</v>
      </c>
      <c r="J269" s="119">
        <v>1</v>
      </c>
    </row>
    <row r="270" spans="1:10" x14ac:dyDescent="0.25">
      <c r="A270" s="114">
        <v>43</v>
      </c>
      <c r="B270" s="115">
        <v>1200</v>
      </c>
      <c r="C270" s="115">
        <v>2083.17</v>
      </c>
      <c r="D270" s="115">
        <v>23</v>
      </c>
      <c r="E270" s="115">
        <v>39</v>
      </c>
      <c r="F270" s="115">
        <v>89</v>
      </c>
      <c r="G270" s="115">
        <v>3.8695652173913042</v>
      </c>
      <c r="H270" s="115">
        <v>1.6956521739130435</v>
      </c>
      <c r="I270" s="115">
        <v>53.414615384615388</v>
      </c>
      <c r="J270" s="116">
        <v>1</v>
      </c>
    </row>
    <row r="271" spans="1:10" x14ac:dyDescent="0.25">
      <c r="A271" s="117">
        <v>43</v>
      </c>
      <c r="B271" s="118">
        <v>1300</v>
      </c>
      <c r="C271" s="118">
        <v>2184.0300000000002</v>
      </c>
      <c r="D271" s="118">
        <v>23</v>
      </c>
      <c r="E271" s="118">
        <v>53</v>
      </c>
      <c r="F271" s="118">
        <v>81</v>
      </c>
      <c r="G271" s="118">
        <v>3.5217391304347827</v>
      </c>
      <c r="H271" s="118">
        <v>2.3043478260869565</v>
      </c>
      <c r="I271" s="118">
        <v>41.208113207547171</v>
      </c>
      <c r="J271" s="119">
        <v>1</v>
      </c>
    </row>
    <row r="272" spans="1:10" x14ac:dyDescent="0.25">
      <c r="A272" s="114">
        <v>43</v>
      </c>
      <c r="B272" s="115">
        <v>1400</v>
      </c>
      <c r="C272" s="115">
        <v>1884.48</v>
      </c>
      <c r="D272" s="115">
        <v>20</v>
      </c>
      <c r="E272" s="115">
        <v>40</v>
      </c>
      <c r="F272" s="115">
        <v>71</v>
      </c>
      <c r="G272" s="115">
        <v>3.55</v>
      </c>
      <c r="H272" s="115">
        <v>2</v>
      </c>
      <c r="I272" s="115">
        <v>47.112000000000002</v>
      </c>
      <c r="J272" s="116">
        <v>1</v>
      </c>
    </row>
    <row r="273" spans="1:10" x14ac:dyDescent="0.25">
      <c r="A273" s="117">
        <v>43</v>
      </c>
      <c r="B273" s="118">
        <v>1500</v>
      </c>
      <c r="C273" s="118">
        <v>1515.13</v>
      </c>
      <c r="D273" s="118">
        <v>14</v>
      </c>
      <c r="E273" s="118">
        <v>28</v>
      </c>
      <c r="F273" s="118">
        <v>63</v>
      </c>
      <c r="G273" s="118">
        <v>4.5</v>
      </c>
      <c r="H273" s="118">
        <v>2</v>
      </c>
      <c r="I273" s="118">
        <v>54.111785714285716</v>
      </c>
      <c r="J273" s="119">
        <v>1</v>
      </c>
    </row>
    <row r="274" spans="1:10" x14ac:dyDescent="0.25">
      <c r="A274" s="114">
        <v>43</v>
      </c>
      <c r="B274" s="115">
        <v>1600</v>
      </c>
      <c r="C274" s="115">
        <v>1346.99</v>
      </c>
      <c r="D274" s="115">
        <v>16</v>
      </c>
      <c r="E274" s="115">
        <v>28</v>
      </c>
      <c r="F274" s="115">
        <v>75</v>
      </c>
      <c r="G274" s="115">
        <v>4.6875</v>
      </c>
      <c r="H274" s="115">
        <v>1.75</v>
      </c>
      <c r="I274" s="115">
        <v>48.106785714285714</v>
      </c>
      <c r="J274" s="116">
        <v>1</v>
      </c>
    </row>
    <row r="275" spans="1:10" x14ac:dyDescent="0.25">
      <c r="A275" s="117">
        <v>43</v>
      </c>
      <c r="B275" s="118">
        <v>1700</v>
      </c>
      <c r="C275" s="118">
        <v>447.37</v>
      </c>
      <c r="D275" s="118">
        <v>8</v>
      </c>
      <c r="E275" s="118">
        <v>11</v>
      </c>
      <c r="F275" s="118">
        <v>48</v>
      </c>
      <c r="G275" s="118">
        <v>6</v>
      </c>
      <c r="H275" s="118">
        <v>1.375</v>
      </c>
      <c r="I275" s="118">
        <v>40.67</v>
      </c>
      <c r="J275" s="119">
        <v>1</v>
      </c>
    </row>
    <row r="276" spans="1:10" x14ac:dyDescent="0.25">
      <c r="A276" s="114">
        <v>43</v>
      </c>
      <c r="B276" s="115">
        <v>1800</v>
      </c>
      <c r="C276" s="115">
        <v>1370.76</v>
      </c>
      <c r="D276" s="115">
        <v>15</v>
      </c>
      <c r="E276" s="115">
        <v>22</v>
      </c>
      <c r="F276" s="115">
        <v>56</v>
      </c>
      <c r="G276" s="115">
        <v>3.7333333333333334</v>
      </c>
      <c r="H276" s="115">
        <v>1.4666666666666666</v>
      </c>
      <c r="I276" s="115">
        <v>62.307272727272725</v>
      </c>
      <c r="J276" s="116">
        <v>1</v>
      </c>
    </row>
    <row r="277" spans="1:10" x14ac:dyDescent="0.25">
      <c r="A277" s="117">
        <v>43</v>
      </c>
      <c r="B277" s="118">
        <v>1900</v>
      </c>
      <c r="C277" s="118">
        <v>1085.7</v>
      </c>
      <c r="D277" s="118">
        <v>12</v>
      </c>
      <c r="E277" s="118">
        <v>21</v>
      </c>
      <c r="F277" s="118">
        <v>39</v>
      </c>
      <c r="G277" s="118">
        <v>3.25</v>
      </c>
      <c r="H277" s="118">
        <v>1.75</v>
      </c>
      <c r="I277" s="118">
        <v>51.7</v>
      </c>
      <c r="J277" s="119">
        <v>1</v>
      </c>
    </row>
    <row r="278" spans="1:10" x14ac:dyDescent="0.25">
      <c r="A278" s="114">
        <v>43</v>
      </c>
      <c r="B278" s="115">
        <v>2000</v>
      </c>
      <c r="C278" s="115">
        <v>250.24</v>
      </c>
      <c r="D278" s="115">
        <v>3</v>
      </c>
      <c r="E278" s="115">
        <v>7</v>
      </c>
      <c r="F278" s="115">
        <v>18</v>
      </c>
      <c r="G278" s="115">
        <v>6</v>
      </c>
      <c r="H278" s="115">
        <v>2.3333333333333335</v>
      </c>
      <c r="I278" s="115">
        <v>35.748571428571431</v>
      </c>
      <c r="J278" s="116">
        <v>1</v>
      </c>
    </row>
    <row r="279" spans="1:10" x14ac:dyDescent="0.25">
      <c r="A279" s="117">
        <v>43</v>
      </c>
      <c r="B279" s="118">
        <v>2300</v>
      </c>
      <c r="C279" s="118">
        <v>29.99</v>
      </c>
      <c r="D279" s="118">
        <v>1</v>
      </c>
      <c r="E279" s="118">
        <v>1</v>
      </c>
      <c r="F279" s="118">
        <v>0</v>
      </c>
      <c r="G279" s="118">
        <v>0</v>
      </c>
      <c r="H279" s="118">
        <v>1</v>
      </c>
      <c r="I279" s="118">
        <v>29.99</v>
      </c>
      <c r="J279" s="119">
        <v>1</v>
      </c>
    </row>
    <row r="280" spans="1:10" x14ac:dyDescent="0.25">
      <c r="A280" s="114">
        <v>45</v>
      </c>
      <c r="B280" s="115">
        <v>600</v>
      </c>
      <c r="C280" s="115">
        <v>0</v>
      </c>
      <c r="D280" s="115">
        <v>0</v>
      </c>
      <c r="E280" s="115">
        <v>0</v>
      </c>
      <c r="F280" s="115">
        <v>2</v>
      </c>
      <c r="G280" s="115"/>
      <c r="H280" s="115"/>
      <c r="I280" s="115"/>
      <c r="J280" s="116">
        <v>2</v>
      </c>
    </row>
    <row r="281" spans="1:10" x14ac:dyDescent="0.25">
      <c r="A281" s="117">
        <v>45</v>
      </c>
      <c r="B281" s="118">
        <v>700</v>
      </c>
      <c r="C281" s="118">
        <v>187.46</v>
      </c>
      <c r="D281" s="118">
        <v>1</v>
      </c>
      <c r="E281" s="118">
        <v>4</v>
      </c>
      <c r="F281" s="118">
        <v>3</v>
      </c>
      <c r="G281" s="118">
        <v>3</v>
      </c>
      <c r="H281" s="118">
        <v>4</v>
      </c>
      <c r="I281" s="118">
        <v>46.865000000000002</v>
      </c>
      <c r="J281" s="119">
        <v>2</v>
      </c>
    </row>
    <row r="282" spans="1:10" x14ac:dyDescent="0.25">
      <c r="A282" s="114">
        <v>45</v>
      </c>
      <c r="B282" s="115">
        <v>800</v>
      </c>
      <c r="C282" s="115">
        <v>0</v>
      </c>
      <c r="D282" s="115">
        <v>0</v>
      </c>
      <c r="E282" s="115">
        <v>0</v>
      </c>
      <c r="F282" s="115">
        <v>3</v>
      </c>
      <c r="G282" s="115"/>
      <c r="H282" s="115"/>
      <c r="I282" s="115"/>
      <c r="J282" s="116">
        <v>2</v>
      </c>
    </row>
    <row r="283" spans="1:10" x14ac:dyDescent="0.25">
      <c r="A283" s="117">
        <v>45</v>
      </c>
      <c r="B283" s="118">
        <v>900</v>
      </c>
      <c r="C283" s="118">
        <v>39.99</v>
      </c>
      <c r="D283" s="118">
        <v>1</v>
      </c>
      <c r="E283" s="118">
        <v>1</v>
      </c>
      <c r="F283" s="118">
        <v>11</v>
      </c>
      <c r="G283" s="118">
        <v>11</v>
      </c>
      <c r="H283" s="118">
        <v>1</v>
      </c>
      <c r="I283" s="118">
        <v>39.99</v>
      </c>
      <c r="J283" s="119">
        <v>2</v>
      </c>
    </row>
    <row r="284" spans="1:10" x14ac:dyDescent="0.25">
      <c r="A284" s="114">
        <v>45</v>
      </c>
      <c r="B284" s="115">
        <v>1000</v>
      </c>
      <c r="C284" s="115">
        <v>175.97</v>
      </c>
      <c r="D284" s="115">
        <v>3</v>
      </c>
      <c r="E284" s="115">
        <v>4</v>
      </c>
      <c r="F284" s="115">
        <v>19</v>
      </c>
      <c r="G284" s="115">
        <v>6.333333333333333</v>
      </c>
      <c r="H284" s="115">
        <v>1.3333333333333333</v>
      </c>
      <c r="I284" s="115">
        <v>43.9925</v>
      </c>
      <c r="J284" s="116">
        <v>2</v>
      </c>
    </row>
    <row r="285" spans="1:10" x14ac:dyDescent="0.25">
      <c r="A285" s="117">
        <v>45</v>
      </c>
      <c r="B285" s="118">
        <v>1100</v>
      </c>
      <c r="C285" s="118">
        <v>721.83</v>
      </c>
      <c r="D285" s="118">
        <v>8</v>
      </c>
      <c r="E285" s="118">
        <v>14</v>
      </c>
      <c r="F285" s="118">
        <v>29</v>
      </c>
      <c r="G285" s="118">
        <v>3.625</v>
      </c>
      <c r="H285" s="118">
        <v>1.75</v>
      </c>
      <c r="I285" s="118">
        <v>51.559285714285714</v>
      </c>
      <c r="J285" s="119">
        <v>2</v>
      </c>
    </row>
    <row r="286" spans="1:10" x14ac:dyDescent="0.25">
      <c r="A286" s="114">
        <v>45</v>
      </c>
      <c r="B286" s="115">
        <v>1200</v>
      </c>
      <c r="C286" s="115">
        <v>202.45</v>
      </c>
      <c r="D286" s="115">
        <v>3</v>
      </c>
      <c r="E286" s="115">
        <v>6</v>
      </c>
      <c r="F286" s="115">
        <v>25</v>
      </c>
      <c r="G286" s="115">
        <v>8.3333333333333339</v>
      </c>
      <c r="H286" s="115">
        <v>2</v>
      </c>
      <c r="I286" s="115">
        <v>33.741666666666667</v>
      </c>
      <c r="J286" s="116">
        <v>2</v>
      </c>
    </row>
    <row r="287" spans="1:10" x14ac:dyDescent="0.25">
      <c r="A287" s="117">
        <v>45</v>
      </c>
      <c r="B287" s="118">
        <v>1300</v>
      </c>
      <c r="C287" s="118">
        <v>326.18</v>
      </c>
      <c r="D287" s="118">
        <v>5</v>
      </c>
      <c r="E287" s="118">
        <v>7</v>
      </c>
      <c r="F287" s="118">
        <v>28</v>
      </c>
      <c r="G287" s="118">
        <v>5.6</v>
      </c>
      <c r="H287" s="118">
        <v>1.4</v>
      </c>
      <c r="I287" s="118">
        <v>46.597142857142856</v>
      </c>
      <c r="J287" s="119">
        <v>2</v>
      </c>
    </row>
    <row r="288" spans="1:10" x14ac:dyDescent="0.25">
      <c r="A288" s="114">
        <v>45</v>
      </c>
      <c r="B288" s="115">
        <v>1400</v>
      </c>
      <c r="C288" s="115">
        <v>595.37</v>
      </c>
      <c r="D288" s="115">
        <v>8</v>
      </c>
      <c r="E288" s="115">
        <v>13</v>
      </c>
      <c r="F288" s="115">
        <v>63</v>
      </c>
      <c r="G288" s="115">
        <v>7.875</v>
      </c>
      <c r="H288" s="115">
        <v>1.625</v>
      </c>
      <c r="I288" s="115">
        <v>45.797692307692309</v>
      </c>
      <c r="J288" s="116">
        <v>2</v>
      </c>
    </row>
    <row r="289" spans="1:10" x14ac:dyDescent="0.25">
      <c r="A289" s="117">
        <v>45</v>
      </c>
      <c r="B289" s="118">
        <v>1500</v>
      </c>
      <c r="C289" s="118">
        <v>1269.6400000000001</v>
      </c>
      <c r="D289" s="118">
        <v>14</v>
      </c>
      <c r="E289" s="118">
        <v>24</v>
      </c>
      <c r="F289" s="118">
        <v>68</v>
      </c>
      <c r="G289" s="118">
        <v>4.8571428571428568</v>
      </c>
      <c r="H289" s="118">
        <v>1.7142857142857142</v>
      </c>
      <c r="I289" s="118">
        <v>52.901666666666671</v>
      </c>
      <c r="J289" s="119">
        <v>2</v>
      </c>
    </row>
    <row r="290" spans="1:10" x14ac:dyDescent="0.25">
      <c r="A290" s="114">
        <v>45</v>
      </c>
      <c r="B290" s="115">
        <v>1600</v>
      </c>
      <c r="C290" s="115">
        <v>635.33000000000004</v>
      </c>
      <c r="D290" s="115">
        <v>11</v>
      </c>
      <c r="E290" s="115">
        <v>14</v>
      </c>
      <c r="F290" s="115">
        <v>60</v>
      </c>
      <c r="G290" s="115">
        <v>5.4545454545454541</v>
      </c>
      <c r="H290" s="115">
        <v>1.2727272727272727</v>
      </c>
      <c r="I290" s="115">
        <v>45.380714285714291</v>
      </c>
      <c r="J290" s="116">
        <v>2</v>
      </c>
    </row>
    <row r="291" spans="1:10" x14ac:dyDescent="0.25">
      <c r="A291" s="117">
        <v>45</v>
      </c>
      <c r="B291" s="118">
        <v>1700</v>
      </c>
      <c r="C291" s="118">
        <v>716.34</v>
      </c>
      <c r="D291" s="118">
        <v>10</v>
      </c>
      <c r="E291" s="118">
        <v>14</v>
      </c>
      <c r="F291" s="118">
        <v>36</v>
      </c>
      <c r="G291" s="118">
        <v>3.6</v>
      </c>
      <c r="H291" s="118">
        <v>1.4</v>
      </c>
      <c r="I291" s="118">
        <v>51.167142857142856</v>
      </c>
      <c r="J291" s="119">
        <v>2</v>
      </c>
    </row>
    <row r="292" spans="1:10" x14ac:dyDescent="0.25">
      <c r="A292" s="114">
        <v>45</v>
      </c>
      <c r="B292" s="115">
        <v>1800</v>
      </c>
      <c r="C292" s="115">
        <v>376.41</v>
      </c>
      <c r="D292" s="115">
        <v>5</v>
      </c>
      <c r="E292" s="115">
        <v>9</v>
      </c>
      <c r="F292" s="115">
        <v>18</v>
      </c>
      <c r="G292" s="115">
        <v>3.6</v>
      </c>
      <c r="H292" s="115">
        <v>1.8</v>
      </c>
      <c r="I292" s="115">
        <v>41.823333333333338</v>
      </c>
      <c r="J292" s="116">
        <v>2</v>
      </c>
    </row>
    <row r="293" spans="1:10" x14ac:dyDescent="0.25">
      <c r="A293" s="117">
        <v>45</v>
      </c>
      <c r="B293" s="118">
        <v>1900</v>
      </c>
      <c r="C293" s="118">
        <v>89.98</v>
      </c>
      <c r="D293" s="118">
        <v>1</v>
      </c>
      <c r="E293" s="118">
        <v>2</v>
      </c>
      <c r="F293" s="118">
        <v>5</v>
      </c>
      <c r="G293" s="118">
        <v>5</v>
      </c>
      <c r="H293" s="118">
        <v>2</v>
      </c>
      <c r="I293" s="118">
        <v>44.99</v>
      </c>
      <c r="J293" s="119">
        <v>2</v>
      </c>
    </row>
    <row r="294" spans="1:10" x14ac:dyDescent="0.25">
      <c r="A294" s="114">
        <v>45</v>
      </c>
      <c r="B294" s="115">
        <v>2000</v>
      </c>
      <c r="C294" s="115">
        <v>110.85</v>
      </c>
      <c r="D294" s="115">
        <v>2</v>
      </c>
      <c r="E294" s="115">
        <v>5</v>
      </c>
      <c r="F294" s="115">
        <v>14</v>
      </c>
      <c r="G294" s="115">
        <v>7</v>
      </c>
      <c r="H294" s="115">
        <v>2.5</v>
      </c>
      <c r="I294" s="115">
        <v>22.169999999999998</v>
      </c>
      <c r="J294" s="116">
        <v>2</v>
      </c>
    </row>
    <row r="295" spans="1:10" x14ac:dyDescent="0.25">
      <c r="A295" s="117">
        <v>45</v>
      </c>
      <c r="B295" s="118">
        <v>2100</v>
      </c>
      <c r="C295" s="118">
        <v>0</v>
      </c>
      <c r="D295" s="118">
        <v>0</v>
      </c>
      <c r="E295" s="118">
        <v>0</v>
      </c>
      <c r="F295" s="118">
        <v>1</v>
      </c>
      <c r="G295" s="118"/>
      <c r="H295" s="118"/>
      <c r="I295" s="118"/>
      <c r="J295" s="119">
        <v>2</v>
      </c>
    </row>
    <row r="296" spans="1:10" x14ac:dyDescent="0.25">
      <c r="A296" s="114">
        <v>47</v>
      </c>
      <c r="B296" s="115">
        <v>600</v>
      </c>
      <c r="C296" s="115">
        <v>0</v>
      </c>
      <c r="D296" s="115">
        <v>0</v>
      </c>
      <c r="E296" s="115">
        <v>0</v>
      </c>
      <c r="F296" s="115">
        <v>1</v>
      </c>
      <c r="G296" s="115"/>
      <c r="H296" s="115"/>
      <c r="I296" s="115"/>
      <c r="J296" s="116">
        <v>3</v>
      </c>
    </row>
    <row r="297" spans="1:10" x14ac:dyDescent="0.25">
      <c r="A297" s="117">
        <v>47</v>
      </c>
      <c r="B297" s="118">
        <v>800</v>
      </c>
      <c r="C297" s="118">
        <v>284.93</v>
      </c>
      <c r="D297" s="118">
        <v>4</v>
      </c>
      <c r="E297" s="118">
        <v>6</v>
      </c>
      <c r="F297" s="118">
        <v>13</v>
      </c>
      <c r="G297" s="118">
        <v>3.25</v>
      </c>
      <c r="H297" s="118">
        <v>1.5</v>
      </c>
      <c r="I297" s="118">
        <v>47.488333333333337</v>
      </c>
      <c r="J297" s="119">
        <v>3</v>
      </c>
    </row>
    <row r="298" spans="1:10" x14ac:dyDescent="0.25">
      <c r="A298" s="114">
        <v>47</v>
      </c>
      <c r="B298" s="115">
        <v>900</v>
      </c>
      <c r="C298" s="115">
        <v>442.38</v>
      </c>
      <c r="D298" s="115">
        <v>5</v>
      </c>
      <c r="E298" s="115">
        <v>11</v>
      </c>
      <c r="F298" s="115">
        <v>16</v>
      </c>
      <c r="G298" s="115">
        <v>3.2</v>
      </c>
      <c r="H298" s="115">
        <v>2.2000000000000002</v>
      </c>
      <c r="I298" s="115">
        <v>40.216363636363639</v>
      </c>
      <c r="J298" s="116">
        <v>3</v>
      </c>
    </row>
    <row r="299" spans="1:10" x14ac:dyDescent="0.25">
      <c r="A299" s="117">
        <v>47</v>
      </c>
      <c r="B299" s="118">
        <v>1000</v>
      </c>
      <c r="C299" s="118">
        <v>575.35</v>
      </c>
      <c r="D299" s="118">
        <v>8</v>
      </c>
      <c r="E299" s="118">
        <v>14</v>
      </c>
      <c r="F299" s="118">
        <v>56</v>
      </c>
      <c r="G299" s="118">
        <v>7</v>
      </c>
      <c r="H299" s="118">
        <v>1.75</v>
      </c>
      <c r="I299" s="118">
        <v>41.096428571428575</v>
      </c>
      <c r="J299" s="119">
        <v>3</v>
      </c>
    </row>
    <row r="300" spans="1:10" x14ac:dyDescent="0.25">
      <c r="A300" s="114">
        <v>47</v>
      </c>
      <c r="B300" s="115">
        <v>1100</v>
      </c>
      <c r="C300" s="115">
        <v>2613.3000000000002</v>
      </c>
      <c r="D300" s="115">
        <v>24</v>
      </c>
      <c r="E300" s="115">
        <v>65</v>
      </c>
      <c r="F300" s="115">
        <v>92</v>
      </c>
      <c r="G300" s="115">
        <v>3.8333333333333335</v>
      </c>
      <c r="H300" s="115">
        <v>2.7083333333333335</v>
      </c>
      <c r="I300" s="115">
        <v>40.204615384615387</v>
      </c>
      <c r="J300" s="116">
        <v>3</v>
      </c>
    </row>
    <row r="301" spans="1:10" x14ac:dyDescent="0.25">
      <c r="A301" s="117">
        <v>47</v>
      </c>
      <c r="B301" s="118">
        <v>1200</v>
      </c>
      <c r="C301" s="118">
        <v>754.26</v>
      </c>
      <c r="D301" s="118">
        <v>11</v>
      </c>
      <c r="E301" s="118">
        <v>22</v>
      </c>
      <c r="F301" s="118">
        <v>76</v>
      </c>
      <c r="G301" s="118">
        <v>6.9090909090909092</v>
      </c>
      <c r="H301" s="118">
        <v>2</v>
      </c>
      <c r="I301" s="118">
        <v>34.284545454545452</v>
      </c>
      <c r="J301" s="119">
        <v>3</v>
      </c>
    </row>
    <row r="302" spans="1:10" x14ac:dyDescent="0.25">
      <c r="A302" s="114">
        <v>47</v>
      </c>
      <c r="B302" s="115">
        <v>1300</v>
      </c>
      <c r="C302" s="115">
        <v>1818.88</v>
      </c>
      <c r="D302" s="115">
        <v>20</v>
      </c>
      <c r="E302" s="115">
        <v>37</v>
      </c>
      <c r="F302" s="115">
        <v>70</v>
      </c>
      <c r="G302" s="115">
        <v>3.5</v>
      </c>
      <c r="H302" s="115">
        <v>1.85</v>
      </c>
      <c r="I302" s="115">
        <v>49.158918918918921</v>
      </c>
      <c r="J302" s="116">
        <v>3</v>
      </c>
    </row>
    <row r="303" spans="1:10" x14ac:dyDescent="0.25">
      <c r="A303" s="117">
        <v>47</v>
      </c>
      <c r="B303" s="118">
        <v>1400</v>
      </c>
      <c r="C303" s="118">
        <v>2169.52</v>
      </c>
      <c r="D303" s="118">
        <v>24</v>
      </c>
      <c r="E303" s="118">
        <v>41</v>
      </c>
      <c r="F303" s="118">
        <v>98</v>
      </c>
      <c r="G303" s="118">
        <v>4.083333333333333</v>
      </c>
      <c r="H303" s="118">
        <v>1.7083333333333333</v>
      </c>
      <c r="I303" s="118">
        <v>52.915121951219511</v>
      </c>
      <c r="J303" s="119">
        <v>3</v>
      </c>
    </row>
    <row r="304" spans="1:10" x14ac:dyDescent="0.25">
      <c r="A304" s="114">
        <v>47</v>
      </c>
      <c r="B304" s="115">
        <v>1500</v>
      </c>
      <c r="C304" s="115">
        <v>1707.7</v>
      </c>
      <c r="D304" s="115">
        <v>23</v>
      </c>
      <c r="E304" s="115">
        <v>35</v>
      </c>
      <c r="F304" s="115">
        <v>91</v>
      </c>
      <c r="G304" s="115">
        <v>3.9565217391304346</v>
      </c>
      <c r="H304" s="115">
        <v>1.5217391304347827</v>
      </c>
      <c r="I304" s="115">
        <v>48.791428571428575</v>
      </c>
      <c r="J304" s="116">
        <v>3</v>
      </c>
    </row>
    <row r="305" spans="1:10" x14ac:dyDescent="0.25">
      <c r="A305" s="117">
        <v>47</v>
      </c>
      <c r="B305" s="118">
        <v>1600</v>
      </c>
      <c r="C305" s="118">
        <v>1585.84</v>
      </c>
      <c r="D305" s="118">
        <v>20</v>
      </c>
      <c r="E305" s="118">
        <v>33</v>
      </c>
      <c r="F305" s="118">
        <v>77</v>
      </c>
      <c r="G305" s="118">
        <v>3.85</v>
      </c>
      <c r="H305" s="118">
        <v>1.65</v>
      </c>
      <c r="I305" s="118">
        <v>48.055757575757575</v>
      </c>
      <c r="J305" s="119">
        <v>3</v>
      </c>
    </row>
    <row r="306" spans="1:10" x14ac:dyDescent="0.25">
      <c r="A306" s="114">
        <v>47</v>
      </c>
      <c r="B306" s="115">
        <v>1700</v>
      </c>
      <c r="C306" s="115">
        <v>862.86</v>
      </c>
      <c r="D306" s="115">
        <v>13</v>
      </c>
      <c r="E306" s="115">
        <v>16</v>
      </c>
      <c r="F306" s="115">
        <v>67</v>
      </c>
      <c r="G306" s="115">
        <v>5.1538461538461542</v>
      </c>
      <c r="H306" s="115">
        <v>1.2307692307692308</v>
      </c>
      <c r="I306" s="115">
        <v>53.928750000000001</v>
      </c>
      <c r="J306" s="116">
        <v>3</v>
      </c>
    </row>
    <row r="307" spans="1:10" x14ac:dyDescent="0.25">
      <c r="A307" s="117">
        <v>47</v>
      </c>
      <c r="B307" s="118">
        <v>1800</v>
      </c>
      <c r="C307" s="118">
        <v>1247.2</v>
      </c>
      <c r="D307" s="118">
        <v>12</v>
      </c>
      <c r="E307" s="118">
        <v>23</v>
      </c>
      <c r="F307" s="118">
        <v>55</v>
      </c>
      <c r="G307" s="118">
        <v>4.583333333333333</v>
      </c>
      <c r="H307" s="118">
        <v>1.9166666666666667</v>
      </c>
      <c r="I307" s="118">
        <v>54.22608695652174</v>
      </c>
      <c r="J307" s="119">
        <v>3</v>
      </c>
    </row>
    <row r="308" spans="1:10" x14ac:dyDescent="0.25">
      <c r="A308" s="114">
        <v>47</v>
      </c>
      <c r="B308" s="115">
        <v>1900</v>
      </c>
      <c r="C308" s="115">
        <v>513.85</v>
      </c>
      <c r="D308" s="115">
        <v>6</v>
      </c>
      <c r="E308" s="115">
        <v>13</v>
      </c>
      <c r="F308" s="115">
        <v>26</v>
      </c>
      <c r="G308" s="115">
        <v>4.333333333333333</v>
      </c>
      <c r="H308" s="115">
        <v>2.1666666666666665</v>
      </c>
      <c r="I308" s="115">
        <v>39.526923076923076</v>
      </c>
      <c r="J308" s="116">
        <v>3</v>
      </c>
    </row>
    <row r="309" spans="1:10" x14ac:dyDescent="0.25">
      <c r="A309" s="117">
        <v>47</v>
      </c>
      <c r="B309" s="118">
        <v>2000</v>
      </c>
      <c r="C309" s="118">
        <v>304.92</v>
      </c>
      <c r="D309" s="118">
        <v>4</v>
      </c>
      <c r="E309" s="118">
        <v>6</v>
      </c>
      <c r="F309" s="118">
        <v>21</v>
      </c>
      <c r="G309" s="118">
        <v>5.25</v>
      </c>
      <c r="H309" s="118">
        <v>1.5</v>
      </c>
      <c r="I309" s="118">
        <v>50.82</v>
      </c>
      <c r="J309" s="119">
        <v>3</v>
      </c>
    </row>
    <row r="310" spans="1:10" x14ac:dyDescent="0.25">
      <c r="A310" s="114">
        <v>47</v>
      </c>
      <c r="B310" s="115">
        <v>2100</v>
      </c>
      <c r="C310" s="115">
        <v>0</v>
      </c>
      <c r="D310" s="115">
        <v>0</v>
      </c>
      <c r="E310" s="115">
        <v>0</v>
      </c>
      <c r="F310" s="115">
        <v>6</v>
      </c>
      <c r="G310" s="115"/>
      <c r="H310" s="115"/>
      <c r="I310" s="115"/>
      <c r="J310" s="116">
        <v>3</v>
      </c>
    </row>
    <row r="311" spans="1:10" x14ac:dyDescent="0.25">
      <c r="A311" s="117">
        <v>49</v>
      </c>
      <c r="B311" s="118">
        <v>400</v>
      </c>
      <c r="C311" s="118">
        <v>0</v>
      </c>
      <c r="D311" s="118">
        <v>0</v>
      </c>
      <c r="E311" s="118">
        <v>0</v>
      </c>
      <c r="F311" s="118">
        <v>2</v>
      </c>
      <c r="G311" s="118"/>
      <c r="H311" s="118"/>
      <c r="I311" s="118"/>
      <c r="J311" s="119">
        <v>4</v>
      </c>
    </row>
    <row r="312" spans="1:10" x14ac:dyDescent="0.25">
      <c r="A312" s="114">
        <v>49</v>
      </c>
      <c r="B312" s="115">
        <v>600</v>
      </c>
      <c r="C312" s="115">
        <v>64.989999999999995</v>
      </c>
      <c r="D312" s="115">
        <v>1</v>
      </c>
      <c r="E312" s="115">
        <v>1</v>
      </c>
      <c r="F312" s="115">
        <v>5</v>
      </c>
      <c r="G312" s="115">
        <v>5</v>
      </c>
      <c r="H312" s="115">
        <v>1</v>
      </c>
      <c r="I312" s="115">
        <v>64.989999999999995</v>
      </c>
      <c r="J312" s="116">
        <v>4</v>
      </c>
    </row>
    <row r="313" spans="1:10" x14ac:dyDescent="0.25">
      <c r="A313" s="117">
        <v>49</v>
      </c>
      <c r="B313" s="118">
        <v>700</v>
      </c>
      <c r="C313" s="118">
        <v>69.989999999999995</v>
      </c>
      <c r="D313" s="118">
        <v>1</v>
      </c>
      <c r="E313" s="118">
        <v>1</v>
      </c>
      <c r="F313" s="118">
        <v>13</v>
      </c>
      <c r="G313" s="118">
        <v>13</v>
      </c>
      <c r="H313" s="118">
        <v>1</v>
      </c>
      <c r="I313" s="118">
        <v>69.989999999999995</v>
      </c>
      <c r="J313" s="119">
        <v>4</v>
      </c>
    </row>
    <row r="314" spans="1:10" x14ac:dyDescent="0.25">
      <c r="A314" s="114">
        <v>49</v>
      </c>
      <c r="B314" s="115">
        <v>800</v>
      </c>
      <c r="C314" s="115">
        <v>465.92</v>
      </c>
      <c r="D314" s="115">
        <v>3</v>
      </c>
      <c r="E314" s="115">
        <v>11</v>
      </c>
      <c r="F314" s="115">
        <v>9</v>
      </c>
      <c r="G314" s="115">
        <v>3</v>
      </c>
      <c r="H314" s="115">
        <v>3.6666666666666665</v>
      </c>
      <c r="I314" s="115">
        <v>42.356363636363639</v>
      </c>
      <c r="J314" s="116">
        <v>4</v>
      </c>
    </row>
    <row r="315" spans="1:10" x14ac:dyDescent="0.25">
      <c r="A315" s="117">
        <v>49</v>
      </c>
      <c r="B315" s="118">
        <v>900</v>
      </c>
      <c r="C315" s="118">
        <v>835.31</v>
      </c>
      <c r="D315" s="118">
        <v>8</v>
      </c>
      <c r="E315" s="118">
        <v>16</v>
      </c>
      <c r="F315" s="118">
        <v>38</v>
      </c>
      <c r="G315" s="118">
        <v>4.75</v>
      </c>
      <c r="H315" s="118">
        <v>2</v>
      </c>
      <c r="I315" s="118">
        <v>52.206874999999997</v>
      </c>
      <c r="J315" s="119">
        <v>4</v>
      </c>
    </row>
    <row r="316" spans="1:10" x14ac:dyDescent="0.25">
      <c r="A316" s="114">
        <v>49</v>
      </c>
      <c r="B316" s="115">
        <v>1000</v>
      </c>
      <c r="C316" s="115">
        <v>657.93</v>
      </c>
      <c r="D316" s="115">
        <v>9</v>
      </c>
      <c r="E316" s="115">
        <v>17</v>
      </c>
      <c r="F316" s="115">
        <v>29</v>
      </c>
      <c r="G316" s="115">
        <v>3.2222222222222223</v>
      </c>
      <c r="H316" s="115">
        <v>1.8888888888888888</v>
      </c>
      <c r="I316" s="115">
        <v>38.701764705882347</v>
      </c>
      <c r="J316" s="116">
        <v>4</v>
      </c>
    </row>
    <row r="317" spans="1:10" x14ac:dyDescent="0.25">
      <c r="A317" s="117">
        <v>49</v>
      </c>
      <c r="B317" s="118">
        <v>1100</v>
      </c>
      <c r="C317" s="118">
        <v>674.32</v>
      </c>
      <c r="D317" s="118">
        <v>8</v>
      </c>
      <c r="E317" s="118">
        <v>18</v>
      </c>
      <c r="F317" s="118">
        <v>44</v>
      </c>
      <c r="G317" s="118">
        <v>5.5</v>
      </c>
      <c r="H317" s="118">
        <v>2.25</v>
      </c>
      <c r="I317" s="118">
        <v>37.462222222222223</v>
      </c>
      <c r="J317" s="119">
        <v>4</v>
      </c>
    </row>
    <row r="318" spans="1:10" x14ac:dyDescent="0.25">
      <c r="A318" s="114">
        <v>49</v>
      </c>
      <c r="B318" s="115">
        <v>1200</v>
      </c>
      <c r="C318" s="115">
        <v>1721.42</v>
      </c>
      <c r="D318" s="115">
        <v>13</v>
      </c>
      <c r="E318" s="115">
        <v>36</v>
      </c>
      <c r="F318" s="115">
        <v>48</v>
      </c>
      <c r="G318" s="115">
        <v>3.6923076923076925</v>
      </c>
      <c r="H318" s="115">
        <v>2.7692307692307692</v>
      </c>
      <c r="I318" s="115">
        <v>47.817222222222227</v>
      </c>
      <c r="J318" s="116">
        <v>4</v>
      </c>
    </row>
    <row r="319" spans="1:10" x14ac:dyDescent="0.25">
      <c r="A319" s="117">
        <v>49</v>
      </c>
      <c r="B319" s="118">
        <v>1300</v>
      </c>
      <c r="C319" s="118">
        <v>1713.22</v>
      </c>
      <c r="D319" s="118">
        <v>18</v>
      </c>
      <c r="E319" s="118">
        <v>37</v>
      </c>
      <c r="F319" s="118">
        <v>72</v>
      </c>
      <c r="G319" s="118">
        <v>4</v>
      </c>
      <c r="H319" s="118">
        <v>2.0555555555555554</v>
      </c>
      <c r="I319" s="118">
        <v>46.303243243243244</v>
      </c>
      <c r="J319" s="119">
        <v>4</v>
      </c>
    </row>
    <row r="320" spans="1:10" x14ac:dyDescent="0.25">
      <c r="A320" s="114">
        <v>49</v>
      </c>
      <c r="B320" s="115">
        <v>1400</v>
      </c>
      <c r="C320" s="115">
        <v>1973.5</v>
      </c>
      <c r="D320" s="115">
        <v>25</v>
      </c>
      <c r="E320" s="115">
        <v>47</v>
      </c>
      <c r="F320" s="115">
        <v>63</v>
      </c>
      <c r="G320" s="115">
        <v>2.52</v>
      </c>
      <c r="H320" s="115">
        <v>1.88</v>
      </c>
      <c r="I320" s="115">
        <v>41.98936170212766</v>
      </c>
      <c r="J320" s="116">
        <v>4</v>
      </c>
    </row>
    <row r="321" spans="1:10" x14ac:dyDescent="0.25">
      <c r="A321" s="117">
        <v>49</v>
      </c>
      <c r="B321" s="118">
        <v>1500</v>
      </c>
      <c r="C321" s="118">
        <v>1445.66</v>
      </c>
      <c r="D321" s="118">
        <v>14</v>
      </c>
      <c r="E321" s="118">
        <v>32</v>
      </c>
      <c r="F321" s="118">
        <v>49</v>
      </c>
      <c r="G321" s="118">
        <v>3.5</v>
      </c>
      <c r="H321" s="118">
        <v>2.2857142857142856</v>
      </c>
      <c r="I321" s="118">
        <v>45.176875000000003</v>
      </c>
      <c r="J321" s="119">
        <v>4</v>
      </c>
    </row>
    <row r="322" spans="1:10" x14ac:dyDescent="0.25">
      <c r="A322" s="114">
        <v>49</v>
      </c>
      <c r="B322" s="115">
        <v>1600</v>
      </c>
      <c r="C322" s="115">
        <v>473.66</v>
      </c>
      <c r="D322" s="115">
        <v>5</v>
      </c>
      <c r="E322" s="115">
        <v>11</v>
      </c>
      <c r="F322" s="115">
        <v>50</v>
      </c>
      <c r="G322" s="115">
        <v>10</v>
      </c>
      <c r="H322" s="115">
        <v>2.2000000000000002</v>
      </c>
      <c r="I322" s="115">
        <v>43.06</v>
      </c>
      <c r="J322" s="116">
        <v>4</v>
      </c>
    </row>
    <row r="323" spans="1:10" x14ac:dyDescent="0.25">
      <c r="A323" s="117">
        <v>49</v>
      </c>
      <c r="B323" s="118">
        <v>1700</v>
      </c>
      <c r="C323" s="118">
        <v>535.88</v>
      </c>
      <c r="D323" s="118">
        <v>10</v>
      </c>
      <c r="E323" s="118">
        <v>12</v>
      </c>
      <c r="F323" s="118">
        <v>31</v>
      </c>
      <c r="G323" s="118">
        <v>3.1</v>
      </c>
      <c r="H323" s="118">
        <v>1.2</v>
      </c>
      <c r="I323" s="118">
        <v>44.656666666666666</v>
      </c>
      <c r="J323" s="119">
        <v>4</v>
      </c>
    </row>
    <row r="324" spans="1:10" x14ac:dyDescent="0.25">
      <c r="A324" s="114">
        <v>49</v>
      </c>
      <c r="B324" s="115">
        <v>1800</v>
      </c>
      <c r="C324" s="115">
        <v>174.97</v>
      </c>
      <c r="D324" s="115">
        <v>2</v>
      </c>
      <c r="E324" s="115">
        <v>3</v>
      </c>
      <c r="F324" s="115">
        <v>19</v>
      </c>
      <c r="G324" s="115">
        <v>9.5</v>
      </c>
      <c r="H324" s="115">
        <v>1.5</v>
      </c>
      <c r="I324" s="115">
        <v>58.323333333333331</v>
      </c>
      <c r="J324" s="116">
        <v>4</v>
      </c>
    </row>
    <row r="325" spans="1:10" x14ac:dyDescent="0.25">
      <c r="A325" s="117">
        <v>49</v>
      </c>
      <c r="B325" s="118">
        <v>1900</v>
      </c>
      <c r="C325" s="118">
        <v>369.92</v>
      </c>
      <c r="D325" s="118">
        <v>3</v>
      </c>
      <c r="E325" s="118">
        <v>6</v>
      </c>
      <c r="F325" s="118">
        <v>20</v>
      </c>
      <c r="G325" s="118">
        <v>6.666666666666667</v>
      </c>
      <c r="H325" s="118">
        <v>2</v>
      </c>
      <c r="I325" s="118">
        <v>61.653333333333336</v>
      </c>
      <c r="J325" s="119">
        <v>4</v>
      </c>
    </row>
    <row r="326" spans="1:10" x14ac:dyDescent="0.25">
      <c r="A326" s="114">
        <v>49</v>
      </c>
      <c r="B326" s="115">
        <v>2000</v>
      </c>
      <c r="C326" s="115">
        <v>307.91000000000003</v>
      </c>
      <c r="D326" s="115">
        <v>3</v>
      </c>
      <c r="E326" s="115">
        <v>10</v>
      </c>
      <c r="F326" s="115">
        <v>7</v>
      </c>
      <c r="G326" s="115">
        <v>2.3333333333333335</v>
      </c>
      <c r="H326" s="115">
        <v>3.3333333333333335</v>
      </c>
      <c r="I326" s="115">
        <v>30.791000000000004</v>
      </c>
      <c r="J326" s="116">
        <v>4</v>
      </c>
    </row>
    <row r="327" spans="1:10" x14ac:dyDescent="0.25">
      <c r="A327" s="117">
        <v>49</v>
      </c>
      <c r="B327" s="118">
        <v>2100</v>
      </c>
      <c r="C327" s="118">
        <v>79.989999999999995</v>
      </c>
      <c r="D327" s="118">
        <v>1</v>
      </c>
      <c r="E327" s="118">
        <v>1</v>
      </c>
      <c r="F327" s="118">
        <v>0</v>
      </c>
      <c r="G327" s="118">
        <v>0</v>
      </c>
      <c r="H327" s="118">
        <v>1</v>
      </c>
      <c r="I327" s="118">
        <v>79.989999999999995</v>
      </c>
      <c r="J327" s="119">
        <v>4</v>
      </c>
    </row>
    <row r="328" spans="1:10" x14ac:dyDescent="0.25">
      <c r="A328" s="114">
        <v>51</v>
      </c>
      <c r="B328" s="115">
        <v>600</v>
      </c>
      <c r="C328" s="115">
        <v>0</v>
      </c>
      <c r="D328" s="115">
        <v>0</v>
      </c>
      <c r="E328" s="115">
        <v>0</v>
      </c>
      <c r="F328" s="115">
        <v>2</v>
      </c>
      <c r="G328" s="115"/>
      <c r="H328" s="115"/>
      <c r="I328" s="115"/>
      <c r="J328" s="116">
        <v>1</v>
      </c>
    </row>
    <row r="329" spans="1:10" x14ac:dyDescent="0.25">
      <c r="A329" s="117">
        <v>51</v>
      </c>
      <c r="B329" s="118">
        <v>700</v>
      </c>
      <c r="C329" s="118">
        <v>0</v>
      </c>
      <c r="D329" s="118">
        <v>0</v>
      </c>
      <c r="E329" s="118">
        <v>0</v>
      </c>
      <c r="F329" s="118">
        <v>1</v>
      </c>
      <c r="G329" s="118"/>
      <c r="H329" s="118"/>
      <c r="I329" s="118"/>
      <c r="J329" s="119">
        <v>1</v>
      </c>
    </row>
    <row r="330" spans="1:10" x14ac:dyDescent="0.25">
      <c r="A330" s="114">
        <v>51</v>
      </c>
      <c r="B330" s="115">
        <v>800</v>
      </c>
      <c r="C330" s="115">
        <v>381.94</v>
      </c>
      <c r="D330" s="115">
        <v>4</v>
      </c>
      <c r="E330" s="115">
        <v>6</v>
      </c>
      <c r="F330" s="115">
        <v>17</v>
      </c>
      <c r="G330" s="115">
        <v>4.25</v>
      </c>
      <c r="H330" s="115">
        <v>1.5</v>
      </c>
      <c r="I330" s="115">
        <v>63.656666666666666</v>
      </c>
      <c r="J330" s="116">
        <v>1</v>
      </c>
    </row>
    <row r="331" spans="1:10" x14ac:dyDescent="0.25">
      <c r="A331" s="117">
        <v>51</v>
      </c>
      <c r="B331" s="118">
        <v>900</v>
      </c>
      <c r="C331" s="118">
        <v>1015.96</v>
      </c>
      <c r="D331" s="118">
        <v>14</v>
      </c>
      <c r="E331" s="118">
        <v>25</v>
      </c>
      <c r="F331" s="118">
        <v>44</v>
      </c>
      <c r="G331" s="118">
        <v>3.1428571428571428</v>
      </c>
      <c r="H331" s="118">
        <v>1.7857142857142858</v>
      </c>
      <c r="I331" s="118">
        <v>40.638400000000004</v>
      </c>
      <c r="J331" s="119">
        <v>1</v>
      </c>
    </row>
    <row r="332" spans="1:10" x14ac:dyDescent="0.25">
      <c r="A332" s="114">
        <v>51</v>
      </c>
      <c r="B332" s="115">
        <v>1000</v>
      </c>
      <c r="C332" s="115">
        <v>522.27</v>
      </c>
      <c r="D332" s="115">
        <v>7</v>
      </c>
      <c r="E332" s="115">
        <v>14</v>
      </c>
      <c r="F332" s="115">
        <v>37</v>
      </c>
      <c r="G332" s="115">
        <v>5.2857142857142856</v>
      </c>
      <c r="H332" s="115">
        <v>2</v>
      </c>
      <c r="I332" s="115">
        <v>37.305</v>
      </c>
      <c r="J332" s="116">
        <v>1</v>
      </c>
    </row>
    <row r="333" spans="1:10" x14ac:dyDescent="0.25">
      <c r="A333" s="117">
        <v>51</v>
      </c>
      <c r="B333" s="118">
        <v>1100</v>
      </c>
      <c r="C333" s="118">
        <v>801.95</v>
      </c>
      <c r="D333" s="118">
        <v>13</v>
      </c>
      <c r="E333" s="118">
        <v>24</v>
      </c>
      <c r="F333" s="118">
        <v>87</v>
      </c>
      <c r="G333" s="118">
        <v>6.6923076923076925</v>
      </c>
      <c r="H333" s="118">
        <v>1.8461538461538463</v>
      </c>
      <c r="I333" s="118">
        <v>33.414583333333333</v>
      </c>
      <c r="J333" s="119">
        <v>1</v>
      </c>
    </row>
    <row r="334" spans="1:10" x14ac:dyDescent="0.25">
      <c r="A334" s="114">
        <v>51</v>
      </c>
      <c r="B334" s="115">
        <v>1200</v>
      </c>
      <c r="C334" s="115">
        <v>1084.69</v>
      </c>
      <c r="D334" s="115">
        <v>13</v>
      </c>
      <c r="E334" s="115">
        <v>27</v>
      </c>
      <c r="F334" s="115">
        <v>80</v>
      </c>
      <c r="G334" s="115">
        <v>6.1538461538461542</v>
      </c>
      <c r="H334" s="115">
        <v>2.0769230769230771</v>
      </c>
      <c r="I334" s="115">
        <v>40.173703703703708</v>
      </c>
      <c r="J334" s="116">
        <v>1</v>
      </c>
    </row>
    <row r="335" spans="1:10" x14ac:dyDescent="0.25">
      <c r="A335" s="117">
        <v>51</v>
      </c>
      <c r="B335" s="118">
        <v>1300</v>
      </c>
      <c r="C335" s="118">
        <v>1553.2</v>
      </c>
      <c r="D335" s="118">
        <v>24</v>
      </c>
      <c r="E335" s="118">
        <v>39</v>
      </c>
      <c r="F335" s="118">
        <v>103</v>
      </c>
      <c r="G335" s="118">
        <v>4.291666666666667</v>
      </c>
      <c r="H335" s="118">
        <v>1.625</v>
      </c>
      <c r="I335" s="118">
        <v>39.825641025641026</v>
      </c>
      <c r="J335" s="119">
        <v>1</v>
      </c>
    </row>
    <row r="336" spans="1:10" x14ac:dyDescent="0.25">
      <c r="A336" s="114">
        <v>51</v>
      </c>
      <c r="B336" s="115">
        <v>1400</v>
      </c>
      <c r="C336" s="115">
        <v>1720.62</v>
      </c>
      <c r="D336" s="115">
        <v>20</v>
      </c>
      <c r="E336" s="115">
        <v>36</v>
      </c>
      <c r="F336" s="115">
        <v>91</v>
      </c>
      <c r="G336" s="115">
        <v>4.55</v>
      </c>
      <c r="H336" s="115">
        <v>1.8</v>
      </c>
      <c r="I336" s="115">
        <v>47.794999999999995</v>
      </c>
      <c r="J336" s="116">
        <v>1</v>
      </c>
    </row>
    <row r="337" spans="1:10" x14ac:dyDescent="0.25">
      <c r="A337" s="117">
        <v>51</v>
      </c>
      <c r="B337" s="118">
        <v>1500</v>
      </c>
      <c r="C337" s="118">
        <v>1325.84</v>
      </c>
      <c r="D337" s="118">
        <v>20</v>
      </c>
      <c r="E337" s="118">
        <v>37</v>
      </c>
      <c r="F337" s="118">
        <v>65</v>
      </c>
      <c r="G337" s="118">
        <v>3.25</v>
      </c>
      <c r="H337" s="118">
        <v>1.85</v>
      </c>
      <c r="I337" s="118">
        <v>35.833513513513509</v>
      </c>
      <c r="J337" s="119">
        <v>1</v>
      </c>
    </row>
    <row r="338" spans="1:10" x14ac:dyDescent="0.25">
      <c r="A338" s="114">
        <v>51</v>
      </c>
      <c r="B338" s="115">
        <v>1600</v>
      </c>
      <c r="C338" s="115">
        <v>658.92</v>
      </c>
      <c r="D338" s="115">
        <v>11</v>
      </c>
      <c r="E338" s="115">
        <v>22</v>
      </c>
      <c r="F338" s="115">
        <v>64</v>
      </c>
      <c r="G338" s="115">
        <v>5.8181818181818183</v>
      </c>
      <c r="H338" s="115">
        <v>2</v>
      </c>
      <c r="I338" s="115">
        <v>29.950909090909089</v>
      </c>
      <c r="J338" s="116">
        <v>1</v>
      </c>
    </row>
    <row r="339" spans="1:10" x14ac:dyDescent="0.25">
      <c r="A339" s="117">
        <v>51</v>
      </c>
      <c r="B339" s="118">
        <v>1700</v>
      </c>
      <c r="C339" s="118">
        <v>1170.69</v>
      </c>
      <c r="D339" s="118">
        <v>15</v>
      </c>
      <c r="E339" s="118">
        <v>25</v>
      </c>
      <c r="F339" s="118">
        <v>43</v>
      </c>
      <c r="G339" s="118">
        <v>2.8666666666666667</v>
      </c>
      <c r="H339" s="118">
        <v>1.6666666666666667</v>
      </c>
      <c r="I339" s="118">
        <v>46.827600000000004</v>
      </c>
      <c r="J339" s="119">
        <v>1</v>
      </c>
    </row>
    <row r="340" spans="1:10" x14ac:dyDescent="0.25">
      <c r="A340" s="114">
        <v>51</v>
      </c>
      <c r="B340" s="115">
        <v>1800</v>
      </c>
      <c r="C340" s="115">
        <v>174.97</v>
      </c>
      <c r="D340" s="115">
        <v>3</v>
      </c>
      <c r="E340" s="115">
        <v>3</v>
      </c>
      <c r="F340" s="115">
        <v>25</v>
      </c>
      <c r="G340" s="115">
        <v>8.3333333333333339</v>
      </c>
      <c r="H340" s="115">
        <v>1</v>
      </c>
      <c r="I340" s="115">
        <v>58.323333333333331</v>
      </c>
      <c r="J340" s="116">
        <v>1</v>
      </c>
    </row>
    <row r="341" spans="1:10" x14ac:dyDescent="0.25">
      <c r="A341" s="117">
        <v>51</v>
      </c>
      <c r="B341" s="118">
        <v>1900</v>
      </c>
      <c r="C341" s="118">
        <v>590.82000000000005</v>
      </c>
      <c r="D341" s="118">
        <v>5</v>
      </c>
      <c r="E341" s="118">
        <v>16</v>
      </c>
      <c r="F341" s="118">
        <v>22</v>
      </c>
      <c r="G341" s="118">
        <v>4.4000000000000004</v>
      </c>
      <c r="H341" s="118">
        <v>3.2</v>
      </c>
      <c r="I341" s="118">
        <v>36.926250000000003</v>
      </c>
      <c r="J341" s="119">
        <v>1</v>
      </c>
    </row>
    <row r="342" spans="1:10" x14ac:dyDescent="0.25">
      <c r="A342" s="114">
        <v>51</v>
      </c>
      <c r="B342" s="115">
        <v>2000</v>
      </c>
      <c r="C342" s="115">
        <v>168.46</v>
      </c>
      <c r="D342" s="115">
        <v>2</v>
      </c>
      <c r="E342" s="115">
        <v>4</v>
      </c>
      <c r="F342" s="115">
        <v>3</v>
      </c>
      <c r="G342" s="115">
        <v>1.5</v>
      </c>
      <c r="H342" s="115">
        <v>2</v>
      </c>
      <c r="I342" s="115">
        <v>42.115000000000002</v>
      </c>
      <c r="J342" s="116">
        <v>1</v>
      </c>
    </row>
    <row r="343" spans="1:10" x14ac:dyDescent="0.25">
      <c r="A343" s="117">
        <v>51</v>
      </c>
      <c r="B343" s="118">
        <v>2100</v>
      </c>
      <c r="C343" s="118">
        <v>0</v>
      </c>
      <c r="D343" s="118">
        <v>0</v>
      </c>
      <c r="E343" s="118">
        <v>0</v>
      </c>
      <c r="F343" s="118">
        <v>1</v>
      </c>
      <c r="G343" s="118"/>
      <c r="H343" s="118"/>
      <c r="I343" s="118"/>
      <c r="J343" s="119">
        <v>1</v>
      </c>
    </row>
    <row r="344" spans="1:10" x14ac:dyDescent="0.25">
      <c r="A344" s="114">
        <v>53</v>
      </c>
      <c r="B344" s="115">
        <v>700</v>
      </c>
      <c r="C344" s="115">
        <v>0</v>
      </c>
      <c r="D344" s="115">
        <v>0</v>
      </c>
      <c r="E344" s="115">
        <v>0</v>
      </c>
      <c r="F344" s="115">
        <v>1</v>
      </c>
      <c r="G344" s="115"/>
      <c r="H344" s="115"/>
      <c r="I344" s="115"/>
      <c r="J344" s="116">
        <v>2</v>
      </c>
    </row>
    <row r="345" spans="1:10" x14ac:dyDescent="0.25">
      <c r="A345" s="117">
        <v>53</v>
      </c>
      <c r="B345" s="118">
        <v>800</v>
      </c>
      <c r="C345" s="118">
        <v>0</v>
      </c>
      <c r="D345" s="118">
        <v>0</v>
      </c>
      <c r="E345" s="118">
        <v>0</v>
      </c>
      <c r="F345" s="118">
        <v>4</v>
      </c>
      <c r="G345" s="118"/>
      <c r="H345" s="118"/>
      <c r="I345" s="118"/>
      <c r="J345" s="119">
        <v>2</v>
      </c>
    </row>
    <row r="346" spans="1:10" x14ac:dyDescent="0.25">
      <c r="A346" s="114">
        <v>53</v>
      </c>
      <c r="B346" s="115">
        <v>900</v>
      </c>
      <c r="C346" s="115">
        <v>979.78</v>
      </c>
      <c r="D346" s="115">
        <v>11</v>
      </c>
      <c r="E346" s="115">
        <v>20</v>
      </c>
      <c r="F346" s="115">
        <v>70</v>
      </c>
      <c r="G346" s="115">
        <v>6.3636363636363633</v>
      </c>
      <c r="H346" s="115">
        <v>1.8181818181818181</v>
      </c>
      <c r="I346" s="115">
        <v>48.988999999999997</v>
      </c>
      <c r="J346" s="116">
        <v>2</v>
      </c>
    </row>
    <row r="347" spans="1:10" x14ac:dyDescent="0.25">
      <c r="A347" s="117">
        <v>53</v>
      </c>
      <c r="B347" s="118">
        <v>1000</v>
      </c>
      <c r="C347" s="118">
        <v>972.55</v>
      </c>
      <c r="D347" s="118">
        <v>10</v>
      </c>
      <c r="E347" s="118">
        <v>21</v>
      </c>
      <c r="F347" s="118">
        <v>99</v>
      </c>
      <c r="G347" s="118">
        <v>9.9</v>
      </c>
      <c r="H347" s="118">
        <v>2.1</v>
      </c>
      <c r="I347" s="118">
        <v>46.311904761904756</v>
      </c>
      <c r="J347" s="119">
        <v>2</v>
      </c>
    </row>
    <row r="348" spans="1:10" x14ac:dyDescent="0.25">
      <c r="A348" s="114">
        <v>53</v>
      </c>
      <c r="B348" s="115">
        <v>1100</v>
      </c>
      <c r="C348" s="115">
        <v>2099.5300000000002</v>
      </c>
      <c r="D348" s="115">
        <v>22</v>
      </c>
      <c r="E348" s="115">
        <v>43</v>
      </c>
      <c r="F348" s="115">
        <v>95</v>
      </c>
      <c r="G348" s="115">
        <v>4.3181818181818183</v>
      </c>
      <c r="H348" s="115">
        <v>1.9545454545454546</v>
      </c>
      <c r="I348" s="115">
        <v>48.826279069767445</v>
      </c>
      <c r="J348" s="116">
        <v>2</v>
      </c>
    </row>
    <row r="349" spans="1:10" x14ac:dyDescent="0.25">
      <c r="A349" s="117">
        <v>53</v>
      </c>
      <c r="B349" s="118">
        <v>1200</v>
      </c>
      <c r="C349" s="118">
        <v>2181.7600000000002</v>
      </c>
      <c r="D349" s="118">
        <v>23</v>
      </c>
      <c r="E349" s="118">
        <v>46</v>
      </c>
      <c r="F349" s="118">
        <v>107</v>
      </c>
      <c r="G349" s="118">
        <v>4.6521739130434785</v>
      </c>
      <c r="H349" s="118">
        <v>2</v>
      </c>
      <c r="I349" s="118">
        <v>47.429565217391307</v>
      </c>
      <c r="J349" s="119">
        <v>2</v>
      </c>
    </row>
    <row r="350" spans="1:10" x14ac:dyDescent="0.25">
      <c r="A350" s="114">
        <v>53</v>
      </c>
      <c r="B350" s="115">
        <v>1300</v>
      </c>
      <c r="C350" s="115">
        <v>3082.52</v>
      </c>
      <c r="D350" s="115">
        <v>33</v>
      </c>
      <c r="E350" s="115">
        <v>62</v>
      </c>
      <c r="F350" s="115">
        <v>132</v>
      </c>
      <c r="G350" s="115">
        <v>4</v>
      </c>
      <c r="H350" s="115">
        <v>1.8787878787878789</v>
      </c>
      <c r="I350" s="115">
        <v>49.718064516129033</v>
      </c>
      <c r="J350" s="116">
        <v>2</v>
      </c>
    </row>
    <row r="351" spans="1:10" x14ac:dyDescent="0.25">
      <c r="A351" s="117">
        <v>53</v>
      </c>
      <c r="B351" s="118">
        <v>1400</v>
      </c>
      <c r="C351" s="118">
        <v>2027.1</v>
      </c>
      <c r="D351" s="118">
        <v>26</v>
      </c>
      <c r="E351" s="118">
        <v>41</v>
      </c>
      <c r="F351" s="118">
        <v>94</v>
      </c>
      <c r="G351" s="118">
        <v>3.6153846153846154</v>
      </c>
      <c r="H351" s="118">
        <v>1.5769230769230769</v>
      </c>
      <c r="I351" s="118">
        <v>49.441463414634143</v>
      </c>
      <c r="J351" s="119">
        <v>2</v>
      </c>
    </row>
    <row r="352" spans="1:10" x14ac:dyDescent="0.25">
      <c r="A352" s="114">
        <v>53</v>
      </c>
      <c r="B352" s="115">
        <v>1500</v>
      </c>
      <c r="C352" s="115">
        <v>1630.2</v>
      </c>
      <c r="D352" s="115">
        <v>21</v>
      </c>
      <c r="E352" s="115">
        <v>33</v>
      </c>
      <c r="F352" s="115">
        <v>81</v>
      </c>
      <c r="G352" s="115">
        <v>3.8571428571428572</v>
      </c>
      <c r="H352" s="115">
        <v>1.5714285714285714</v>
      </c>
      <c r="I352" s="115">
        <v>49.4</v>
      </c>
      <c r="J352" s="116">
        <v>2</v>
      </c>
    </row>
    <row r="353" spans="1:10" x14ac:dyDescent="0.25">
      <c r="A353" s="117">
        <v>53</v>
      </c>
      <c r="B353" s="118">
        <v>1600</v>
      </c>
      <c r="C353" s="118">
        <v>1398.11</v>
      </c>
      <c r="D353" s="118">
        <v>18</v>
      </c>
      <c r="E353" s="118">
        <v>32</v>
      </c>
      <c r="F353" s="118">
        <v>89</v>
      </c>
      <c r="G353" s="118">
        <v>4.9444444444444446</v>
      </c>
      <c r="H353" s="118">
        <v>1.7777777777777777</v>
      </c>
      <c r="I353" s="118">
        <v>43.690937499999997</v>
      </c>
      <c r="J353" s="119">
        <v>2</v>
      </c>
    </row>
    <row r="354" spans="1:10" x14ac:dyDescent="0.25">
      <c r="A354" s="114">
        <v>53</v>
      </c>
      <c r="B354" s="115">
        <v>1700</v>
      </c>
      <c r="C354" s="115">
        <v>2009.71</v>
      </c>
      <c r="D354" s="115">
        <v>21</v>
      </c>
      <c r="E354" s="115">
        <v>47</v>
      </c>
      <c r="F354" s="115">
        <v>72</v>
      </c>
      <c r="G354" s="115">
        <v>3.4285714285714284</v>
      </c>
      <c r="H354" s="115">
        <v>2.2380952380952381</v>
      </c>
      <c r="I354" s="115">
        <v>42.759787234042555</v>
      </c>
      <c r="J354" s="116">
        <v>2</v>
      </c>
    </row>
    <row r="355" spans="1:10" x14ac:dyDescent="0.25">
      <c r="A355" s="117">
        <v>53</v>
      </c>
      <c r="B355" s="118">
        <v>1800</v>
      </c>
      <c r="C355" s="118">
        <v>523.30999999999995</v>
      </c>
      <c r="D355" s="118">
        <v>10</v>
      </c>
      <c r="E355" s="118">
        <v>14</v>
      </c>
      <c r="F355" s="118">
        <v>30</v>
      </c>
      <c r="G355" s="118">
        <v>3</v>
      </c>
      <c r="H355" s="118">
        <v>1.4</v>
      </c>
      <c r="I355" s="118">
        <v>37.379285714285707</v>
      </c>
      <c r="J355" s="119">
        <v>2</v>
      </c>
    </row>
    <row r="356" spans="1:10" x14ac:dyDescent="0.25">
      <c r="A356" s="114">
        <v>53</v>
      </c>
      <c r="B356" s="115">
        <v>1900</v>
      </c>
      <c r="C356" s="115">
        <v>634.88</v>
      </c>
      <c r="D356" s="115">
        <v>9</v>
      </c>
      <c r="E356" s="115">
        <v>12</v>
      </c>
      <c r="F356" s="115">
        <v>44</v>
      </c>
      <c r="G356" s="115">
        <v>4.8888888888888893</v>
      </c>
      <c r="H356" s="115">
        <v>1.3333333333333333</v>
      </c>
      <c r="I356" s="115">
        <v>52.906666666666666</v>
      </c>
      <c r="J356" s="116">
        <v>2</v>
      </c>
    </row>
    <row r="357" spans="1:10" x14ac:dyDescent="0.25">
      <c r="A357" s="117">
        <v>53</v>
      </c>
      <c r="B357" s="118">
        <v>2000</v>
      </c>
      <c r="C357" s="118">
        <v>776.87</v>
      </c>
      <c r="D357" s="118">
        <v>10</v>
      </c>
      <c r="E357" s="118">
        <v>17</v>
      </c>
      <c r="F357" s="118">
        <v>26</v>
      </c>
      <c r="G357" s="118">
        <v>2.6</v>
      </c>
      <c r="H357" s="118">
        <v>1.7</v>
      </c>
      <c r="I357" s="118">
        <v>45.698235294117644</v>
      </c>
      <c r="J357" s="119">
        <v>2</v>
      </c>
    </row>
    <row r="358" spans="1:10" x14ac:dyDescent="0.25">
      <c r="A358" s="114">
        <v>53</v>
      </c>
      <c r="B358" s="115">
        <v>2100</v>
      </c>
      <c r="C358" s="115">
        <v>0</v>
      </c>
      <c r="D358" s="115">
        <v>0</v>
      </c>
      <c r="E358" s="115">
        <v>0</v>
      </c>
      <c r="F358" s="115">
        <v>4</v>
      </c>
      <c r="G358" s="115"/>
      <c r="H358" s="115"/>
      <c r="I358" s="115"/>
      <c r="J358" s="116">
        <v>2</v>
      </c>
    </row>
    <row r="359" spans="1:10" x14ac:dyDescent="0.25">
      <c r="A359" s="117">
        <v>53</v>
      </c>
      <c r="B359" s="118">
        <v>2200</v>
      </c>
      <c r="C359" s="118">
        <v>80.91</v>
      </c>
      <c r="D359" s="118">
        <v>1</v>
      </c>
      <c r="E359" s="118">
        <v>1</v>
      </c>
      <c r="F359" s="118">
        <v>0</v>
      </c>
      <c r="G359" s="118">
        <v>0</v>
      </c>
      <c r="H359" s="118">
        <v>1</v>
      </c>
      <c r="I359" s="118">
        <v>80.91</v>
      </c>
      <c r="J359" s="119">
        <v>2</v>
      </c>
    </row>
    <row r="360" spans="1:10" x14ac:dyDescent="0.25">
      <c r="A360" s="114">
        <v>56</v>
      </c>
      <c r="B360" s="115">
        <v>700</v>
      </c>
      <c r="C360" s="115">
        <v>0</v>
      </c>
      <c r="D360" s="115">
        <v>0</v>
      </c>
      <c r="E360" s="115">
        <v>0</v>
      </c>
      <c r="F360" s="115">
        <v>1</v>
      </c>
      <c r="G360" s="115"/>
      <c r="H360" s="115"/>
      <c r="I360" s="115"/>
      <c r="J360" s="116">
        <v>3</v>
      </c>
    </row>
    <row r="361" spans="1:10" x14ac:dyDescent="0.25">
      <c r="A361" s="117">
        <v>56</v>
      </c>
      <c r="B361" s="118">
        <v>800</v>
      </c>
      <c r="C361" s="118">
        <v>0</v>
      </c>
      <c r="D361" s="118">
        <v>0</v>
      </c>
      <c r="E361" s="118">
        <v>0</v>
      </c>
      <c r="F361" s="118">
        <v>1</v>
      </c>
      <c r="G361" s="118"/>
      <c r="H361" s="118"/>
      <c r="I361" s="118"/>
      <c r="J361" s="119">
        <v>3</v>
      </c>
    </row>
    <row r="362" spans="1:10" x14ac:dyDescent="0.25">
      <c r="A362" s="114">
        <v>56</v>
      </c>
      <c r="B362" s="115">
        <v>900</v>
      </c>
      <c r="C362" s="115">
        <v>1395.32</v>
      </c>
      <c r="D362" s="115">
        <v>13</v>
      </c>
      <c r="E362" s="115">
        <v>28</v>
      </c>
      <c r="F362" s="115">
        <v>112</v>
      </c>
      <c r="G362" s="115">
        <v>8.615384615384615</v>
      </c>
      <c r="H362" s="115">
        <v>2.1538461538461537</v>
      </c>
      <c r="I362" s="115">
        <v>49.832857142857144</v>
      </c>
      <c r="J362" s="116">
        <v>3</v>
      </c>
    </row>
    <row r="363" spans="1:10" x14ac:dyDescent="0.25">
      <c r="A363" s="117">
        <v>56</v>
      </c>
      <c r="B363" s="118">
        <v>1000</v>
      </c>
      <c r="C363" s="118">
        <v>1563.09</v>
      </c>
      <c r="D363" s="118">
        <v>23</v>
      </c>
      <c r="E363" s="118">
        <v>45</v>
      </c>
      <c r="F363" s="118">
        <v>181</v>
      </c>
      <c r="G363" s="118">
        <v>7.8695652173913047</v>
      </c>
      <c r="H363" s="118">
        <v>1.9565217391304348</v>
      </c>
      <c r="I363" s="118">
        <v>34.73533333333333</v>
      </c>
      <c r="J363" s="119">
        <v>3</v>
      </c>
    </row>
    <row r="364" spans="1:10" x14ac:dyDescent="0.25">
      <c r="A364" s="114">
        <v>56</v>
      </c>
      <c r="B364" s="115">
        <v>1100</v>
      </c>
      <c r="C364" s="115">
        <v>3748.43</v>
      </c>
      <c r="D364" s="115">
        <v>39</v>
      </c>
      <c r="E364" s="115">
        <v>89</v>
      </c>
      <c r="F364" s="115">
        <v>279</v>
      </c>
      <c r="G364" s="115">
        <v>7.1538461538461542</v>
      </c>
      <c r="H364" s="115">
        <v>2.2820512820512819</v>
      </c>
      <c r="I364" s="115">
        <v>42.117191011235953</v>
      </c>
      <c r="J364" s="116">
        <v>3</v>
      </c>
    </row>
    <row r="365" spans="1:10" x14ac:dyDescent="0.25">
      <c r="A365" s="117">
        <v>56</v>
      </c>
      <c r="B365" s="118">
        <v>1200</v>
      </c>
      <c r="C365" s="118">
        <v>4759.6099999999997</v>
      </c>
      <c r="D365" s="118">
        <v>50</v>
      </c>
      <c r="E365" s="118">
        <v>106</v>
      </c>
      <c r="F365" s="118">
        <v>424</v>
      </c>
      <c r="G365" s="118">
        <v>8.48</v>
      </c>
      <c r="H365" s="118">
        <v>2.12</v>
      </c>
      <c r="I365" s="118">
        <v>44.90198113207547</v>
      </c>
      <c r="J365" s="119">
        <v>3</v>
      </c>
    </row>
    <row r="366" spans="1:10" x14ac:dyDescent="0.25">
      <c r="A366" s="114">
        <v>56</v>
      </c>
      <c r="B366" s="115">
        <v>1300</v>
      </c>
      <c r="C366" s="115">
        <v>5099.2299999999996</v>
      </c>
      <c r="D366" s="115">
        <v>58</v>
      </c>
      <c r="E366" s="115">
        <v>112</v>
      </c>
      <c r="F366" s="115">
        <v>366</v>
      </c>
      <c r="G366" s="115">
        <v>6.3103448275862073</v>
      </c>
      <c r="H366" s="115">
        <v>1.9310344827586208</v>
      </c>
      <c r="I366" s="115">
        <v>45.528839285714284</v>
      </c>
      <c r="J366" s="116">
        <v>3</v>
      </c>
    </row>
    <row r="367" spans="1:10" x14ac:dyDescent="0.25">
      <c r="A367" s="117">
        <v>56</v>
      </c>
      <c r="B367" s="118">
        <v>1400</v>
      </c>
      <c r="C367" s="118">
        <v>5176.54</v>
      </c>
      <c r="D367" s="118">
        <v>53</v>
      </c>
      <c r="E367" s="118">
        <v>116</v>
      </c>
      <c r="F367" s="118">
        <v>335</v>
      </c>
      <c r="G367" s="118">
        <v>6.3207547169811322</v>
      </c>
      <c r="H367" s="118">
        <v>2.1886792452830188</v>
      </c>
      <c r="I367" s="118">
        <v>44.625344827586204</v>
      </c>
      <c r="J367" s="119">
        <v>3</v>
      </c>
    </row>
    <row r="368" spans="1:10" x14ac:dyDescent="0.25">
      <c r="A368" s="114">
        <v>56</v>
      </c>
      <c r="B368" s="115">
        <v>1500</v>
      </c>
      <c r="C368" s="115">
        <v>2895.9</v>
      </c>
      <c r="D368" s="115">
        <v>31</v>
      </c>
      <c r="E368" s="115">
        <v>69</v>
      </c>
      <c r="F368" s="115">
        <v>326</v>
      </c>
      <c r="G368" s="115">
        <v>10.516129032258064</v>
      </c>
      <c r="H368" s="115">
        <v>2.225806451612903</v>
      </c>
      <c r="I368" s="115">
        <v>41.969565217391306</v>
      </c>
      <c r="J368" s="116">
        <v>3</v>
      </c>
    </row>
    <row r="369" spans="1:10" x14ac:dyDescent="0.25">
      <c r="A369" s="117">
        <v>56</v>
      </c>
      <c r="B369" s="118">
        <v>1600</v>
      </c>
      <c r="C369" s="118">
        <v>3213.69</v>
      </c>
      <c r="D369" s="118">
        <v>38</v>
      </c>
      <c r="E369" s="118">
        <v>61</v>
      </c>
      <c r="F369" s="118">
        <v>213</v>
      </c>
      <c r="G369" s="118">
        <v>5.6052631578947372</v>
      </c>
      <c r="H369" s="118">
        <v>1.6052631578947369</v>
      </c>
      <c r="I369" s="118">
        <v>52.683442622950821</v>
      </c>
      <c r="J369" s="119">
        <v>3</v>
      </c>
    </row>
    <row r="370" spans="1:10" x14ac:dyDescent="0.25">
      <c r="A370" s="114">
        <v>56</v>
      </c>
      <c r="B370" s="115">
        <v>1700</v>
      </c>
      <c r="C370" s="115">
        <v>3300.38</v>
      </c>
      <c r="D370" s="115">
        <v>44</v>
      </c>
      <c r="E370" s="115">
        <v>76</v>
      </c>
      <c r="F370" s="115">
        <v>304</v>
      </c>
      <c r="G370" s="115">
        <v>6.9090909090909092</v>
      </c>
      <c r="H370" s="115">
        <v>1.7272727272727273</v>
      </c>
      <c r="I370" s="115">
        <v>43.426052631578948</v>
      </c>
      <c r="J370" s="116">
        <v>3</v>
      </c>
    </row>
    <row r="371" spans="1:10" x14ac:dyDescent="0.25">
      <c r="A371" s="117">
        <v>56</v>
      </c>
      <c r="B371" s="118">
        <v>1800</v>
      </c>
      <c r="C371" s="118">
        <v>2506.86</v>
      </c>
      <c r="D371" s="118">
        <v>29</v>
      </c>
      <c r="E371" s="118">
        <v>61</v>
      </c>
      <c r="F371" s="118">
        <v>198</v>
      </c>
      <c r="G371" s="118">
        <v>6.8275862068965516</v>
      </c>
      <c r="H371" s="118">
        <v>2.103448275862069</v>
      </c>
      <c r="I371" s="118">
        <v>41.096065573770495</v>
      </c>
      <c r="J371" s="119">
        <v>3</v>
      </c>
    </row>
    <row r="372" spans="1:10" x14ac:dyDescent="0.25">
      <c r="A372" s="114">
        <v>56</v>
      </c>
      <c r="B372" s="115">
        <v>1900</v>
      </c>
      <c r="C372" s="115">
        <v>2070.04</v>
      </c>
      <c r="D372" s="115">
        <v>24</v>
      </c>
      <c r="E372" s="115">
        <v>44</v>
      </c>
      <c r="F372" s="115">
        <v>99</v>
      </c>
      <c r="G372" s="115">
        <v>4.125</v>
      </c>
      <c r="H372" s="115">
        <v>1.8333333333333333</v>
      </c>
      <c r="I372" s="115">
        <v>47.046363636363637</v>
      </c>
      <c r="J372" s="116">
        <v>3</v>
      </c>
    </row>
    <row r="373" spans="1:10" x14ac:dyDescent="0.25">
      <c r="A373" s="117">
        <v>56</v>
      </c>
      <c r="B373" s="118">
        <v>2000</v>
      </c>
      <c r="C373" s="118">
        <v>294.73</v>
      </c>
      <c r="D373" s="118">
        <v>4</v>
      </c>
      <c r="E373" s="118">
        <v>8</v>
      </c>
      <c r="F373" s="118">
        <v>25</v>
      </c>
      <c r="G373" s="118">
        <v>6.25</v>
      </c>
      <c r="H373" s="118">
        <v>2</v>
      </c>
      <c r="I373" s="118">
        <v>36.841250000000002</v>
      </c>
      <c r="J373" s="119">
        <v>3</v>
      </c>
    </row>
    <row r="374" spans="1:10" x14ac:dyDescent="0.25">
      <c r="A374" s="114">
        <v>56</v>
      </c>
      <c r="B374" s="115">
        <v>2100</v>
      </c>
      <c r="C374" s="115">
        <v>0</v>
      </c>
      <c r="D374" s="115">
        <v>0</v>
      </c>
      <c r="E374" s="115">
        <v>0</v>
      </c>
      <c r="F374" s="115">
        <v>1</v>
      </c>
      <c r="G374" s="115"/>
      <c r="H374" s="115"/>
      <c r="I374" s="115"/>
      <c r="J374" s="116">
        <v>3</v>
      </c>
    </row>
    <row r="375" spans="1:10" x14ac:dyDescent="0.25">
      <c r="A375" s="117">
        <v>58</v>
      </c>
      <c r="B375" s="118">
        <v>700</v>
      </c>
      <c r="C375" s="118">
        <v>0</v>
      </c>
      <c r="D375" s="118">
        <v>0</v>
      </c>
      <c r="E375" s="118">
        <v>0</v>
      </c>
      <c r="F375" s="118">
        <v>4</v>
      </c>
      <c r="G375" s="118"/>
      <c r="H375" s="118"/>
      <c r="I375" s="118"/>
      <c r="J375" s="119">
        <v>4</v>
      </c>
    </row>
    <row r="376" spans="1:10" x14ac:dyDescent="0.25">
      <c r="A376" s="114">
        <v>58</v>
      </c>
      <c r="B376" s="115">
        <v>800</v>
      </c>
      <c r="C376" s="115">
        <v>1172.23</v>
      </c>
      <c r="D376" s="115">
        <v>15</v>
      </c>
      <c r="E376" s="115">
        <v>25</v>
      </c>
      <c r="F376" s="115">
        <v>31</v>
      </c>
      <c r="G376" s="115">
        <v>2.0666666666666669</v>
      </c>
      <c r="H376" s="115">
        <v>1.6666666666666667</v>
      </c>
      <c r="I376" s="115">
        <v>46.889200000000002</v>
      </c>
      <c r="J376" s="116">
        <v>4</v>
      </c>
    </row>
    <row r="377" spans="1:10" x14ac:dyDescent="0.25">
      <c r="A377" s="117">
        <v>58</v>
      </c>
      <c r="B377" s="118">
        <v>900</v>
      </c>
      <c r="C377" s="118">
        <v>1754.44</v>
      </c>
      <c r="D377" s="118">
        <v>18</v>
      </c>
      <c r="E377" s="118">
        <v>45</v>
      </c>
      <c r="F377" s="118">
        <v>55</v>
      </c>
      <c r="G377" s="118">
        <v>3.0555555555555554</v>
      </c>
      <c r="H377" s="118">
        <v>2.5</v>
      </c>
      <c r="I377" s="118">
        <v>38.987555555555559</v>
      </c>
      <c r="J377" s="119">
        <v>4</v>
      </c>
    </row>
    <row r="378" spans="1:10" x14ac:dyDescent="0.25">
      <c r="A378" s="114">
        <v>58</v>
      </c>
      <c r="B378" s="115">
        <v>1000</v>
      </c>
      <c r="C378" s="115">
        <v>1148.8499999999999</v>
      </c>
      <c r="D378" s="115">
        <v>14</v>
      </c>
      <c r="E378" s="115">
        <v>25</v>
      </c>
      <c r="F378" s="115">
        <v>64</v>
      </c>
      <c r="G378" s="115">
        <v>4.5714285714285712</v>
      </c>
      <c r="H378" s="115">
        <v>1.7857142857142858</v>
      </c>
      <c r="I378" s="115">
        <v>45.953999999999994</v>
      </c>
      <c r="J378" s="116">
        <v>4</v>
      </c>
    </row>
    <row r="379" spans="1:10" x14ac:dyDescent="0.25">
      <c r="A379" s="117">
        <v>58</v>
      </c>
      <c r="B379" s="118">
        <v>1100</v>
      </c>
      <c r="C379" s="118">
        <v>952.99</v>
      </c>
      <c r="D379" s="118">
        <v>12</v>
      </c>
      <c r="E379" s="118">
        <v>18</v>
      </c>
      <c r="F379" s="118">
        <v>49</v>
      </c>
      <c r="G379" s="118">
        <v>4.083333333333333</v>
      </c>
      <c r="H379" s="118">
        <v>1.5</v>
      </c>
      <c r="I379" s="118">
        <v>52.943888888888893</v>
      </c>
      <c r="J379" s="119">
        <v>4</v>
      </c>
    </row>
    <row r="380" spans="1:10" x14ac:dyDescent="0.25">
      <c r="A380" s="114">
        <v>58</v>
      </c>
      <c r="B380" s="115">
        <v>1200</v>
      </c>
      <c r="C380" s="115">
        <v>1384.69</v>
      </c>
      <c r="D380" s="115">
        <v>14</v>
      </c>
      <c r="E380" s="115">
        <v>28</v>
      </c>
      <c r="F380" s="115">
        <v>74</v>
      </c>
      <c r="G380" s="115">
        <v>5.2857142857142856</v>
      </c>
      <c r="H380" s="115">
        <v>2</v>
      </c>
      <c r="I380" s="115">
        <v>49.453214285714289</v>
      </c>
      <c r="J380" s="116">
        <v>4</v>
      </c>
    </row>
    <row r="381" spans="1:10" x14ac:dyDescent="0.25">
      <c r="A381" s="117">
        <v>58</v>
      </c>
      <c r="B381" s="118">
        <v>1300</v>
      </c>
      <c r="C381" s="118">
        <v>955.29</v>
      </c>
      <c r="D381" s="118">
        <v>15</v>
      </c>
      <c r="E381" s="118">
        <v>19</v>
      </c>
      <c r="F381" s="118">
        <v>62</v>
      </c>
      <c r="G381" s="118">
        <v>4.1333333333333337</v>
      </c>
      <c r="H381" s="118">
        <v>1.2666666666666666</v>
      </c>
      <c r="I381" s="118">
        <v>50.278421052631579</v>
      </c>
      <c r="J381" s="119">
        <v>4</v>
      </c>
    </row>
    <row r="382" spans="1:10" x14ac:dyDescent="0.25">
      <c r="A382" s="114">
        <v>58</v>
      </c>
      <c r="B382" s="115">
        <v>1400</v>
      </c>
      <c r="C382" s="115">
        <v>1454.37</v>
      </c>
      <c r="D382" s="115">
        <v>18</v>
      </c>
      <c r="E382" s="115">
        <v>31</v>
      </c>
      <c r="F382" s="115">
        <v>67</v>
      </c>
      <c r="G382" s="115">
        <v>3.7222222222222223</v>
      </c>
      <c r="H382" s="115">
        <v>1.7222222222222223</v>
      </c>
      <c r="I382" s="115">
        <v>46.91516129032258</v>
      </c>
      <c r="J382" s="116">
        <v>4</v>
      </c>
    </row>
    <row r="383" spans="1:10" x14ac:dyDescent="0.25">
      <c r="A383" s="117">
        <v>58</v>
      </c>
      <c r="B383" s="118">
        <v>1500</v>
      </c>
      <c r="C383" s="118">
        <v>1201.67</v>
      </c>
      <c r="D383" s="118">
        <v>14</v>
      </c>
      <c r="E383" s="118">
        <v>29</v>
      </c>
      <c r="F383" s="118">
        <v>103</v>
      </c>
      <c r="G383" s="118">
        <v>7.3571428571428568</v>
      </c>
      <c r="H383" s="118">
        <v>2.0714285714285716</v>
      </c>
      <c r="I383" s="118">
        <v>41.436896551724139</v>
      </c>
      <c r="J383" s="119">
        <v>4</v>
      </c>
    </row>
    <row r="384" spans="1:10" x14ac:dyDescent="0.25">
      <c r="A384" s="114">
        <v>58</v>
      </c>
      <c r="B384" s="115">
        <v>1600</v>
      </c>
      <c r="C384" s="115">
        <v>1401.58</v>
      </c>
      <c r="D384" s="115">
        <v>16</v>
      </c>
      <c r="E384" s="115">
        <v>32</v>
      </c>
      <c r="F384" s="115">
        <v>74</v>
      </c>
      <c r="G384" s="115">
        <v>4.625</v>
      </c>
      <c r="H384" s="115">
        <v>2</v>
      </c>
      <c r="I384" s="115">
        <v>43.799374999999998</v>
      </c>
      <c r="J384" s="116">
        <v>4</v>
      </c>
    </row>
    <row r="385" spans="1:10" x14ac:dyDescent="0.25">
      <c r="A385" s="117">
        <v>58</v>
      </c>
      <c r="B385" s="118">
        <v>1700</v>
      </c>
      <c r="C385" s="118">
        <v>1290.7</v>
      </c>
      <c r="D385" s="118">
        <v>15</v>
      </c>
      <c r="E385" s="118">
        <v>28</v>
      </c>
      <c r="F385" s="118">
        <v>63</v>
      </c>
      <c r="G385" s="118">
        <v>4.2</v>
      </c>
      <c r="H385" s="118">
        <v>1.8666666666666667</v>
      </c>
      <c r="I385" s="118">
        <v>46.096428571428575</v>
      </c>
      <c r="J385" s="119">
        <v>4</v>
      </c>
    </row>
    <row r="386" spans="1:10" x14ac:dyDescent="0.25">
      <c r="A386" s="114">
        <v>58</v>
      </c>
      <c r="B386" s="115">
        <v>1800</v>
      </c>
      <c r="C386" s="115">
        <v>642.83000000000004</v>
      </c>
      <c r="D386" s="115">
        <v>9</v>
      </c>
      <c r="E386" s="115">
        <v>17</v>
      </c>
      <c r="F386" s="115">
        <v>55</v>
      </c>
      <c r="G386" s="115">
        <v>6.1111111111111107</v>
      </c>
      <c r="H386" s="115">
        <v>1.8888888888888888</v>
      </c>
      <c r="I386" s="115">
        <v>37.813529411764705</v>
      </c>
      <c r="J386" s="116">
        <v>4</v>
      </c>
    </row>
    <row r="387" spans="1:10" x14ac:dyDescent="0.25">
      <c r="A387" s="117">
        <v>58</v>
      </c>
      <c r="B387" s="118">
        <v>1900</v>
      </c>
      <c r="C387" s="118">
        <v>714.83</v>
      </c>
      <c r="D387" s="118">
        <v>11</v>
      </c>
      <c r="E387" s="118">
        <v>19</v>
      </c>
      <c r="F387" s="118">
        <v>44</v>
      </c>
      <c r="G387" s="118">
        <v>4</v>
      </c>
      <c r="H387" s="118">
        <v>1.7272727272727273</v>
      </c>
      <c r="I387" s="118">
        <v>37.62263157894737</v>
      </c>
      <c r="J387" s="119">
        <v>4</v>
      </c>
    </row>
    <row r="388" spans="1:10" x14ac:dyDescent="0.25">
      <c r="A388" s="114">
        <v>58</v>
      </c>
      <c r="B388" s="115">
        <v>2000</v>
      </c>
      <c r="C388" s="115">
        <v>372.42</v>
      </c>
      <c r="D388" s="115">
        <v>5</v>
      </c>
      <c r="E388" s="115">
        <v>8</v>
      </c>
      <c r="F388" s="115">
        <v>31</v>
      </c>
      <c r="G388" s="115">
        <v>6.2</v>
      </c>
      <c r="H388" s="115">
        <v>1.6</v>
      </c>
      <c r="I388" s="115">
        <v>46.552500000000002</v>
      </c>
      <c r="J388" s="116">
        <v>4</v>
      </c>
    </row>
    <row r="389" spans="1:10" x14ac:dyDescent="0.25">
      <c r="A389" s="117">
        <v>58</v>
      </c>
      <c r="B389" s="118">
        <v>2100</v>
      </c>
      <c r="C389" s="118">
        <v>207.43</v>
      </c>
      <c r="D389" s="118">
        <v>2</v>
      </c>
      <c r="E389" s="118">
        <v>4</v>
      </c>
      <c r="F389" s="118">
        <v>4</v>
      </c>
      <c r="G389" s="118">
        <v>2</v>
      </c>
      <c r="H389" s="118">
        <v>2</v>
      </c>
      <c r="I389" s="118">
        <v>51.857500000000002</v>
      </c>
      <c r="J389" s="119">
        <v>4</v>
      </c>
    </row>
    <row r="390" spans="1:10" x14ac:dyDescent="0.25">
      <c r="A390" s="114">
        <v>58</v>
      </c>
      <c r="B390" s="115">
        <v>2200</v>
      </c>
      <c r="C390" s="115">
        <v>98.8</v>
      </c>
      <c r="D390" s="115">
        <v>1</v>
      </c>
      <c r="E390" s="115">
        <v>1</v>
      </c>
      <c r="F390" s="115">
        <v>0</v>
      </c>
      <c r="G390" s="115">
        <v>0</v>
      </c>
      <c r="H390" s="115">
        <v>1</v>
      </c>
      <c r="I390" s="115">
        <v>98.8</v>
      </c>
      <c r="J390" s="116">
        <v>4</v>
      </c>
    </row>
    <row r="391" spans="1:10" x14ac:dyDescent="0.25">
      <c r="A391" s="117">
        <v>61</v>
      </c>
      <c r="B391" s="118">
        <v>500</v>
      </c>
      <c r="C391" s="118">
        <v>0</v>
      </c>
      <c r="D391" s="118">
        <v>0</v>
      </c>
      <c r="E391" s="118">
        <v>0</v>
      </c>
      <c r="F391" s="118">
        <v>1</v>
      </c>
      <c r="G391" s="118"/>
      <c r="H391" s="118"/>
      <c r="I391" s="118"/>
      <c r="J391" s="119">
        <v>1</v>
      </c>
    </row>
    <row r="392" spans="1:10" x14ac:dyDescent="0.25">
      <c r="A392" s="114">
        <v>61</v>
      </c>
      <c r="B392" s="115">
        <v>600</v>
      </c>
      <c r="C392" s="115">
        <v>0</v>
      </c>
      <c r="D392" s="115">
        <v>0</v>
      </c>
      <c r="E392" s="115">
        <v>0</v>
      </c>
      <c r="F392" s="115">
        <v>1</v>
      </c>
      <c r="G392" s="115"/>
      <c r="H392" s="115"/>
      <c r="I392" s="115"/>
      <c r="J392" s="116">
        <v>1</v>
      </c>
    </row>
    <row r="393" spans="1:10" x14ac:dyDescent="0.25">
      <c r="A393" s="117">
        <v>61</v>
      </c>
      <c r="B393" s="118">
        <v>700</v>
      </c>
      <c r="C393" s="118">
        <v>94.98</v>
      </c>
      <c r="D393" s="118">
        <v>1</v>
      </c>
      <c r="E393" s="118">
        <v>2</v>
      </c>
      <c r="F393" s="118">
        <v>8</v>
      </c>
      <c r="G393" s="118">
        <v>8</v>
      </c>
      <c r="H393" s="118">
        <v>2</v>
      </c>
      <c r="I393" s="118">
        <v>47.49</v>
      </c>
      <c r="J393" s="119">
        <v>1</v>
      </c>
    </row>
    <row r="394" spans="1:10" x14ac:dyDescent="0.25">
      <c r="A394" s="114">
        <v>61</v>
      </c>
      <c r="B394" s="115">
        <v>800</v>
      </c>
      <c r="C394" s="115">
        <v>334.91</v>
      </c>
      <c r="D394" s="115">
        <v>4</v>
      </c>
      <c r="E394" s="115">
        <v>7</v>
      </c>
      <c r="F394" s="115">
        <v>20</v>
      </c>
      <c r="G394" s="115">
        <v>5</v>
      </c>
      <c r="H394" s="115">
        <v>1.75</v>
      </c>
      <c r="I394" s="115">
        <v>47.844285714285718</v>
      </c>
      <c r="J394" s="116">
        <v>1</v>
      </c>
    </row>
    <row r="395" spans="1:10" x14ac:dyDescent="0.25">
      <c r="A395" s="117">
        <v>61</v>
      </c>
      <c r="B395" s="118">
        <v>900</v>
      </c>
      <c r="C395" s="118">
        <v>288.91000000000003</v>
      </c>
      <c r="D395" s="118">
        <v>4</v>
      </c>
      <c r="E395" s="118">
        <v>7</v>
      </c>
      <c r="F395" s="118">
        <v>15</v>
      </c>
      <c r="G395" s="118">
        <v>3.75</v>
      </c>
      <c r="H395" s="118">
        <v>1.75</v>
      </c>
      <c r="I395" s="118">
        <v>41.272857142857148</v>
      </c>
      <c r="J395" s="119">
        <v>1</v>
      </c>
    </row>
    <row r="396" spans="1:10" x14ac:dyDescent="0.25">
      <c r="A396" s="114">
        <v>61</v>
      </c>
      <c r="B396" s="115">
        <v>1000</v>
      </c>
      <c r="C396" s="115">
        <v>450.41</v>
      </c>
      <c r="D396" s="115">
        <v>7</v>
      </c>
      <c r="E396" s="115">
        <v>13</v>
      </c>
      <c r="F396" s="115">
        <v>49</v>
      </c>
      <c r="G396" s="115">
        <v>7</v>
      </c>
      <c r="H396" s="115">
        <v>1.8571428571428572</v>
      </c>
      <c r="I396" s="115">
        <v>34.64692307692308</v>
      </c>
      <c r="J396" s="116">
        <v>1</v>
      </c>
    </row>
    <row r="397" spans="1:10" x14ac:dyDescent="0.25">
      <c r="A397" s="117">
        <v>61</v>
      </c>
      <c r="B397" s="118">
        <v>1100</v>
      </c>
      <c r="C397" s="118">
        <v>1114.44</v>
      </c>
      <c r="D397" s="118">
        <v>15</v>
      </c>
      <c r="E397" s="118">
        <v>27</v>
      </c>
      <c r="F397" s="118">
        <v>37</v>
      </c>
      <c r="G397" s="118">
        <v>2.4666666666666668</v>
      </c>
      <c r="H397" s="118">
        <v>1.8</v>
      </c>
      <c r="I397" s="118">
        <v>41.275555555555556</v>
      </c>
      <c r="J397" s="119">
        <v>1</v>
      </c>
    </row>
    <row r="398" spans="1:10" x14ac:dyDescent="0.25">
      <c r="A398" s="114">
        <v>61</v>
      </c>
      <c r="B398" s="115">
        <v>1200</v>
      </c>
      <c r="C398" s="115">
        <v>597.36</v>
      </c>
      <c r="D398" s="115">
        <v>9</v>
      </c>
      <c r="E398" s="115">
        <v>15</v>
      </c>
      <c r="F398" s="115">
        <v>41</v>
      </c>
      <c r="G398" s="115">
        <v>4.5555555555555554</v>
      </c>
      <c r="H398" s="115">
        <v>1.6666666666666667</v>
      </c>
      <c r="I398" s="115">
        <v>39.823999999999998</v>
      </c>
      <c r="J398" s="116">
        <v>1</v>
      </c>
    </row>
    <row r="399" spans="1:10" x14ac:dyDescent="0.25">
      <c r="A399" s="117">
        <v>61</v>
      </c>
      <c r="B399" s="118">
        <v>1300</v>
      </c>
      <c r="C399" s="118">
        <v>804.55</v>
      </c>
      <c r="D399" s="118">
        <v>14</v>
      </c>
      <c r="E399" s="118">
        <v>20</v>
      </c>
      <c r="F399" s="118">
        <v>45</v>
      </c>
      <c r="G399" s="118">
        <v>3.2142857142857144</v>
      </c>
      <c r="H399" s="118">
        <v>1.4285714285714286</v>
      </c>
      <c r="I399" s="118">
        <v>40.227499999999999</v>
      </c>
      <c r="J399" s="119">
        <v>1</v>
      </c>
    </row>
    <row r="400" spans="1:10" x14ac:dyDescent="0.25">
      <c r="A400" s="114">
        <v>61</v>
      </c>
      <c r="B400" s="115">
        <v>1400</v>
      </c>
      <c r="C400" s="115">
        <v>283.41000000000003</v>
      </c>
      <c r="D400" s="115">
        <v>8</v>
      </c>
      <c r="E400" s="115">
        <v>9</v>
      </c>
      <c r="F400" s="115">
        <v>54</v>
      </c>
      <c r="G400" s="115">
        <v>6.75</v>
      </c>
      <c r="H400" s="115">
        <v>1.125</v>
      </c>
      <c r="I400" s="115">
        <v>31.490000000000002</v>
      </c>
      <c r="J400" s="116">
        <v>1</v>
      </c>
    </row>
    <row r="401" spans="1:10" x14ac:dyDescent="0.25">
      <c r="A401" s="117">
        <v>61</v>
      </c>
      <c r="B401" s="118">
        <v>1500</v>
      </c>
      <c r="C401" s="118">
        <v>725.68</v>
      </c>
      <c r="D401" s="118">
        <v>10</v>
      </c>
      <c r="E401" s="118">
        <v>17</v>
      </c>
      <c r="F401" s="118">
        <v>45</v>
      </c>
      <c r="G401" s="118">
        <v>4.5</v>
      </c>
      <c r="H401" s="118">
        <v>1.7</v>
      </c>
      <c r="I401" s="118">
        <v>42.687058823529412</v>
      </c>
      <c r="J401" s="119">
        <v>1</v>
      </c>
    </row>
    <row r="402" spans="1:10" x14ac:dyDescent="0.25">
      <c r="A402" s="114">
        <v>61</v>
      </c>
      <c r="B402" s="115">
        <v>1600</v>
      </c>
      <c r="C402" s="115">
        <v>1199.54</v>
      </c>
      <c r="D402" s="115">
        <v>13</v>
      </c>
      <c r="E402" s="115">
        <v>24</v>
      </c>
      <c r="F402" s="115">
        <v>41</v>
      </c>
      <c r="G402" s="115">
        <v>3.1538461538461537</v>
      </c>
      <c r="H402" s="115">
        <v>1.8461538461538463</v>
      </c>
      <c r="I402" s="115">
        <v>49.980833333333329</v>
      </c>
      <c r="J402" s="116">
        <v>1</v>
      </c>
    </row>
    <row r="403" spans="1:10" x14ac:dyDescent="0.25">
      <c r="A403" s="117">
        <v>61</v>
      </c>
      <c r="B403" s="118">
        <v>1700</v>
      </c>
      <c r="C403" s="118">
        <v>473.86</v>
      </c>
      <c r="D403" s="118">
        <v>9</v>
      </c>
      <c r="E403" s="118">
        <v>15</v>
      </c>
      <c r="F403" s="118">
        <v>28</v>
      </c>
      <c r="G403" s="118">
        <v>3.1111111111111112</v>
      </c>
      <c r="H403" s="118">
        <v>1.6666666666666667</v>
      </c>
      <c r="I403" s="118">
        <v>31.590666666666667</v>
      </c>
      <c r="J403" s="119">
        <v>1</v>
      </c>
    </row>
    <row r="404" spans="1:10" x14ac:dyDescent="0.25">
      <c r="A404" s="114">
        <v>61</v>
      </c>
      <c r="B404" s="115">
        <v>1800</v>
      </c>
      <c r="C404" s="115">
        <v>241.44</v>
      </c>
      <c r="D404" s="115">
        <v>4</v>
      </c>
      <c r="E404" s="115">
        <v>6</v>
      </c>
      <c r="F404" s="115">
        <v>10</v>
      </c>
      <c r="G404" s="115">
        <v>2.5</v>
      </c>
      <c r="H404" s="115">
        <v>1.5</v>
      </c>
      <c r="I404" s="115">
        <v>40.24</v>
      </c>
      <c r="J404" s="116">
        <v>1</v>
      </c>
    </row>
    <row r="405" spans="1:10" x14ac:dyDescent="0.25">
      <c r="A405" s="117">
        <v>61</v>
      </c>
      <c r="B405" s="118">
        <v>1900</v>
      </c>
      <c r="C405" s="118">
        <v>0</v>
      </c>
      <c r="D405" s="118">
        <v>1</v>
      </c>
      <c r="E405" s="118">
        <v>0</v>
      </c>
      <c r="F405" s="118">
        <v>6</v>
      </c>
      <c r="G405" s="118">
        <v>6</v>
      </c>
      <c r="H405" s="118">
        <v>0</v>
      </c>
      <c r="I405" s="118"/>
      <c r="J405" s="119">
        <v>1</v>
      </c>
    </row>
    <row r="406" spans="1:10" x14ac:dyDescent="0.25">
      <c r="A406" s="114">
        <v>61</v>
      </c>
      <c r="B406" s="115">
        <v>2000</v>
      </c>
      <c r="C406" s="115">
        <v>306.52999999999997</v>
      </c>
      <c r="D406" s="115">
        <v>3</v>
      </c>
      <c r="E406" s="115">
        <v>7</v>
      </c>
      <c r="F406" s="115">
        <v>8</v>
      </c>
      <c r="G406" s="115">
        <v>2.6666666666666665</v>
      </c>
      <c r="H406" s="115">
        <v>2.3333333333333335</v>
      </c>
      <c r="I406" s="115">
        <v>43.79</v>
      </c>
      <c r="J406" s="116">
        <v>1</v>
      </c>
    </row>
    <row r="407" spans="1:10" x14ac:dyDescent="0.25">
      <c r="A407" s="117">
        <v>61</v>
      </c>
      <c r="B407" s="118">
        <v>2100</v>
      </c>
      <c r="C407" s="118">
        <v>78.739999999999995</v>
      </c>
      <c r="D407" s="118">
        <v>2</v>
      </c>
      <c r="E407" s="118">
        <v>1</v>
      </c>
      <c r="F407" s="118">
        <v>3</v>
      </c>
      <c r="G407" s="118">
        <v>1.5</v>
      </c>
      <c r="H407" s="118">
        <v>0.5</v>
      </c>
      <c r="I407" s="118">
        <v>78.739999999999995</v>
      </c>
      <c r="J407" s="119">
        <v>1</v>
      </c>
    </row>
    <row r="408" spans="1:10" x14ac:dyDescent="0.25">
      <c r="A408" s="114">
        <v>64</v>
      </c>
      <c r="B408" s="115">
        <v>600</v>
      </c>
      <c r="C408" s="115">
        <v>0</v>
      </c>
      <c r="D408" s="115">
        <v>0</v>
      </c>
      <c r="E408" s="115">
        <v>0</v>
      </c>
      <c r="F408" s="115">
        <v>1</v>
      </c>
      <c r="G408" s="115"/>
      <c r="H408" s="115"/>
      <c r="I408" s="115"/>
      <c r="J408" s="116">
        <v>2</v>
      </c>
    </row>
    <row r="409" spans="1:10" x14ac:dyDescent="0.25">
      <c r="A409" s="117">
        <v>64</v>
      </c>
      <c r="B409" s="118">
        <v>800</v>
      </c>
      <c r="C409" s="118">
        <v>467.52</v>
      </c>
      <c r="D409" s="118">
        <v>4</v>
      </c>
      <c r="E409" s="118">
        <v>9</v>
      </c>
      <c r="F409" s="118">
        <v>30</v>
      </c>
      <c r="G409" s="118">
        <v>7.5</v>
      </c>
      <c r="H409" s="118">
        <v>2.25</v>
      </c>
      <c r="I409" s="118">
        <v>51.946666666666665</v>
      </c>
      <c r="J409" s="119">
        <v>2</v>
      </c>
    </row>
    <row r="410" spans="1:10" x14ac:dyDescent="0.25">
      <c r="A410" s="114">
        <v>64</v>
      </c>
      <c r="B410" s="115">
        <v>900</v>
      </c>
      <c r="C410" s="115">
        <v>868.88</v>
      </c>
      <c r="D410" s="115">
        <v>10</v>
      </c>
      <c r="E410" s="115">
        <v>19</v>
      </c>
      <c r="F410" s="115">
        <v>44</v>
      </c>
      <c r="G410" s="115">
        <v>4.4000000000000004</v>
      </c>
      <c r="H410" s="115">
        <v>1.9</v>
      </c>
      <c r="I410" s="115">
        <v>45.730526315789476</v>
      </c>
      <c r="J410" s="116">
        <v>2</v>
      </c>
    </row>
    <row r="411" spans="1:10" x14ac:dyDescent="0.25">
      <c r="A411" s="117">
        <v>64</v>
      </c>
      <c r="B411" s="118">
        <v>1000</v>
      </c>
      <c r="C411" s="118">
        <v>1692.91</v>
      </c>
      <c r="D411" s="118">
        <v>19</v>
      </c>
      <c r="E411" s="118">
        <v>37</v>
      </c>
      <c r="F411" s="118">
        <v>67</v>
      </c>
      <c r="G411" s="118">
        <v>3.5263157894736841</v>
      </c>
      <c r="H411" s="118">
        <v>1.9473684210526316</v>
      </c>
      <c r="I411" s="118">
        <v>45.75432432432433</v>
      </c>
      <c r="J411" s="119">
        <v>2</v>
      </c>
    </row>
    <row r="412" spans="1:10" x14ac:dyDescent="0.25">
      <c r="A412" s="114">
        <v>64</v>
      </c>
      <c r="B412" s="115">
        <v>1100</v>
      </c>
      <c r="C412" s="115">
        <v>2050.19</v>
      </c>
      <c r="D412" s="115">
        <v>19</v>
      </c>
      <c r="E412" s="115">
        <v>37</v>
      </c>
      <c r="F412" s="115">
        <v>82</v>
      </c>
      <c r="G412" s="115">
        <v>4.3157894736842106</v>
      </c>
      <c r="H412" s="115">
        <v>1.9473684210526316</v>
      </c>
      <c r="I412" s="115">
        <v>55.410540540540545</v>
      </c>
      <c r="J412" s="116">
        <v>2</v>
      </c>
    </row>
    <row r="413" spans="1:10" x14ac:dyDescent="0.25">
      <c r="A413" s="117">
        <v>64</v>
      </c>
      <c r="B413" s="118">
        <v>1200</v>
      </c>
      <c r="C413" s="118">
        <v>2104.67</v>
      </c>
      <c r="D413" s="118">
        <v>24</v>
      </c>
      <c r="E413" s="118">
        <v>38</v>
      </c>
      <c r="F413" s="118">
        <v>93</v>
      </c>
      <c r="G413" s="118">
        <v>3.875</v>
      </c>
      <c r="H413" s="118">
        <v>1.5833333333333333</v>
      </c>
      <c r="I413" s="118">
        <v>55.386052631578949</v>
      </c>
      <c r="J413" s="119">
        <v>2</v>
      </c>
    </row>
    <row r="414" spans="1:10" x14ac:dyDescent="0.25">
      <c r="A414" s="114">
        <v>64</v>
      </c>
      <c r="B414" s="115">
        <v>1300</v>
      </c>
      <c r="C414" s="115">
        <v>2262.9</v>
      </c>
      <c r="D414" s="115">
        <v>20</v>
      </c>
      <c r="E414" s="115">
        <v>48</v>
      </c>
      <c r="F414" s="115">
        <v>97</v>
      </c>
      <c r="G414" s="115">
        <v>4.8499999999999996</v>
      </c>
      <c r="H414" s="115">
        <v>2.4</v>
      </c>
      <c r="I414" s="115">
        <v>47.143750000000004</v>
      </c>
      <c r="J414" s="116">
        <v>2</v>
      </c>
    </row>
    <row r="415" spans="1:10" x14ac:dyDescent="0.25">
      <c r="A415" s="117">
        <v>64</v>
      </c>
      <c r="B415" s="118">
        <v>1400</v>
      </c>
      <c r="C415" s="118">
        <v>2187.88</v>
      </c>
      <c r="D415" s="118">
        <v>20</v>
      </c>
      <c r="E415" s="118">
        <v>48</v>
      </c>
      <c r="F415" s="118">
        <v>99</v>
      </c>
      <c r="G415" s="118">
        <v>4.95</v>
      </c>
      <c r="H415" s="118">
        <v>2.4</v>
      </c>
      <c r="I415" s="118">
        <v>45.580833333333338</v>
      </c>
      <c r="J415" s="119">
        <v>2</v>
      </c>
    </row>
    <row r="416" spans="1:10" x14ac:dyDescent="0.25">
      <c r="A416" s="114">
        <v>64</v>
      </c>
      <c r="B416" s="115">
        <v>1500</v>
      </c>
      <c r="C416" s="115">
        <v>1163.75</v>
      </c>
      <c r="D416" s="115">
        <v>13</v>
      </c>
      <c r="E416" s="115">
        <v>23</v>
      </c>
      <c r="F416" s="115">
        <v>61</v>
      </c>
      <c r="G416" s="115">
        <v>4.6923076923076925</v>
      </c>
      <c r="H416" s="115">
        <v>1.7692307692307692</v>
      </c>
      <c r="I416" s="115">
        <v>50.597826086956523</v>
      </c>
      <c r="J416" s="116">
        <v>2</v>
      </c>
    </row>
    <row r="417" spans="1:10" x14ac:dyDescent="0.25">
      <c r="A417" s="117">
        <v>64</v>
      </c>
      <c r="B417" s="118">
        <v>1600</v>
      </c>
      <c r="C417" s="118">
        <v>1336.54</v>
      </c>
      <c r="D417" s="118">
        <v>13</v>
      </c>
      <c r="E417" s="118">
        <v>23</v>
      </c>
      <c r="F417" s="118">
        <v>49</v>
      </c>
      <c r="G417" s="118">
        <v>3.7692307692307692</v>
      </c>
      <c r="H417" s="118">
        <v>1.7692307692307692</v>
      </c>
      <c r="I417" s="118">
        <v>58.110434782608692</v>
      </c>
      <c r="J417" s="119">
        <v>2</v>
      </c>
    </row>
    <row r="418" spans="1:10" x14ac:dyDescent="0.25">
      <c r="A418" s="114">
        <v>64</v>
      </c>
      <c r="B418" s="115">
        <v>1700</v>
      </c>
      <c r="C418" s="115">
        <v>889.86</v>
      </c>
      <c r="D418" s="115">
        <v>6</v>
      </c>
      <c r="E418" s="115">
        <v>15</v>
      </c>
      <c r="F418" s="115">
        <v>46</v>
      </c>
      <c r="G418" s="115">
        <v>7.666666666666667</v>
      </c>
      <c r="H418" s="115">
        <v>2.5</v>
      </c>
      <c r="I418" s="115">
        <v>59.323999999999998</v>
      </c>
      <c r="J418" s="116">
        <v>2</v>
      </c>
    </row>
    <row r="419" spans="1:10" x14ac:dyDescent="0.25">
      <c r="A419" s="117">
        <v>64</v>
      </c>
      <c r="B419" s="118">
        <v>1800</v>
      </c>
      <c r="C419" s="118">
        <v>2191.23</v>
      </c>
      <c r="D419" s="118">
        <v>17</v>
      </c>
      <c r="E419" s="118">
        <v>42</v>
      </c>
      <c r="F419" s="118">
        <v>33</v>
      </c>
      <c r="G419" s="118">
        <v>1.9411764705882353</v>
      </c>
      <c r="H419" s="118">
        <v>2.4705882352941178</v>
      </c>
      <c r="I419" s="118">
        <v>52.172142857142859</v>
      </c>
      <c r="J419" s="119">
        <v>2</v>
      </c>
    </row>
    <row r="420" spans="1:10" x14ac:dyDescent="0.25">
      <c r="A420" s="114">
        <v>64</v>
      </c>
      <c r="B420" s="115">
        <v>1900</v>
      </c>
      <c r="C420" s="115">
        <v>238.52</v>
      </c>
      <c r="D420" s="115">
        <v>3</v>
      </c>
      <c r="E420" s="115">
        <v>8</v>
      </c>
      <c r="F420" s="115">
        <v>15</v>
      </c>
      <c r="G420" s="115">
        <v>5</v>
      </c>
      <c r="H420" s="115">
        <v>2.6666666666666665</v>
      </c>
      <c r="I420" s="115">
        <v>29.815000000000001</v>
      </c>
      <c r="J420" s="116">
        <v>2</v>
      </c>
    </row>
    <row r="421" spans="1:10" x14ac:dyDescent="0.25">
      <c r="A421" s="117">
        <v>64</v>
      </c>
      <c r="B421" s="118">
        <v>2000</v>
      </c>
      <c r="C421" s="118">
        <v>248.24</v>
      </c>
      <c r="D421" s="118">
        <v>3</v>
      </c>
      <c r="E421" s="118">
        <v>8</v>
      </c>
      <c r="F421" s="118">
        <v>6</v>
      </c>
      <c r="G421" s="118">
        <v>2</v>
      </c>
      <c r="H421" s="118">
        <v>2.6666666666666665</v>
      </c>
      <c r="I421" s="118">
        <v>31.03</v>
      </c>
      <c r="J421" s="119">
        <v>2</v>
      </c>
    </row>
    <row r="422" spans="1:10" x14ac:dyDescent="0.25">
      <c r="A422" s="114">
        <v>67</v>
      </c>
      <c r="B422" s="115">
        <v>500</v>
      </c>
      <c r="C422" s="115">
        <v>0</v>
      </c>
      <c r="D422" s="115">
        <v>0</v>
      </c>
      <c r="E422" s="115">
        <v>0</v>
      </c>
      <c r="F422" s="115">
        <v>2</v>
      </c>
      <c r="G422" s="115"/>
      <c r="H422" s="115"/>
      <c r="I422" s="115"/>
      <c r="J422" s="116">
        <v>3</v>
      </c>
    </row>
    <row r="423" spans="1:10" x14ac:dyDescent="0.25">
      <c r="A423" s="117">
        <v>67</v>
      </c>
      <c r="B423" s="118">
        <v>600</v>
      </c>
      <c r="C423" s="118">
        <v>0</v>
      </c>
      <c r="D423" s="118">
        <v>0</v>
      </c>
      <c r="E423" s="118">
        <v>0</v>
      </c>
      <c r="F423" s="118">
        <v>3</v>
      </c>
      <c r="G423" s="118"/>
      <c r="H423" s="118"/>
      <c r="I423" s="118"/>
      <c r="J423" s="119">
        <v>3</v>
      </c>
    </row>
    <row r="424" spans="1:10" x14ac:dyDescent="0.25">
      <c r="A424" s="114">
        <v>67</v>
      </c>
      <c r="B424" s="115">
        <v>700</v>
      </c>
      <c r="C424" s="115">
        <v>0</v>
      </c>
      <c r="D424" s="115">
        <v>0</v>
      </c>
      <c r="E424" s="115">
        <v>0</v>
      </c>
      <c r="F424" s="115">
        <v>4</v>
      </c>
      <c r="G424" s="115"/>
      <c r="H424" s="115"/>
      <c r="I424" s="115"/>
      <c r="J424" s="116">
        <v>3</v>
      </c>
    </row>
    <row r="425" spans="1:10" x14ac:dyDescent="0.25">
      <c r="A425" s="117">
        <v>67</v>
      </c>
      <c r="B425" s="118">
        <v>800</v>
      </c>
      <c r="C425" s="118">
        <v>238.93</v>
      </c>
      <c r="D425" s="118">
        <v>3</v>
      </c>
      <c r="E425" s="118">
        <v>7</v>
      </c>
      <c r="F425" s="118">
        <v>10</v>
      </c>
      <c r="G425" s="118">
        <v>3.3333333333333335</v>
      </c>
      <c r="H425" s="118">
        <v>2.3333333333333335</v>
      </c>
      <c r="I425" s="118">
        <v>34.132857142857141</v>
      </c>
      <c r="J425" s="119">
        <v>3</v>
      </c>
    </row>
    <row r="426" spans="1:10" x14ac:dyDescent="0.25">
      <c r="A426" s="114">
        <v>67</v>
      </c>
      <c r="B426" s="115">
        <v>900</v>
      </c>
      <c r="C426" s="115">
        <v>659.88</v>
      </c>
      <c r="D426" s="115">
        <v>8</v>
      </c>
      <c r="E426" s="115">
        <v>12</v>
      </c>
      <c r="F426" s="115">
        <v>29</v>
      </c>
      <c r="G426" s="115">
        <v>3.625</v>
      </c>
      <c r="H426" s="115">
        <v>1.5</v>
      </c>
      <c r="I426" s="115">
        <v>54.99</v>
      </c>
      <c r="J426" s="116">
        <v>3</v>
      </c>
    </row>
    <row r="427" spans="1:10" x14ac:dyDescent="0.25">
      <c r="A427" s="117">
        <v>67</v>
      </c>
      <c r="B427" s="118">
        <v>1000</v>
      </c>
      <c r="C427" s="118">
        <v>1071.1400000000001</v>
      </c>
      <c r="D427" s="118">
        <v>16</v>
      </c>
      <c r="E427" s="118">
        <v>30</v>
      </c>
      <c r="F427" s="118">
        <v>53</v>
      </c>
      <c r="G427" s="118">
        <v>3.3125</v>
      </c>
      <c r="H427" s="118">
        <v>1.875</v>
      </c>
      <c r="I427" s="118">
        <v>35.704666666666668</v>
      </c>
      <c r="J427" s="119">
        <v>3</v>
      </c>
    </row>
    <row r="428" spans="1:10" x14ac:dyDescent="0.25">
      <c r="A428" s="114">
        <v>67</v>
      </c>
      <c r="B428" s="115">
        <v>1100</v>
      </c>
      <c r="C428" s="115">
        <v>1091.71</v>
      </c>
      <c r="D428" s="115">
        <v>16</v>
      </c>
      <c r="E428" s="115">
        <v>22</v>
      </c>
      <c r="F428" s="115">
        <v>62</v>
      </c>
      <c r="G428" s="115">
        <v>3.875</v>
      </c>
      <c r="H428" s="115">
        <v>1.375</v>
      </c>
      <c r="I428" s="115">
        <v>49.62318181818182</v>
      </c>
      <c r="J428" s="116">
        <v>3</v>
      </c>
    </row>
    <row r="429" spans="1:10" x14ac:dyDescent="0.25">
      <c r="A429" s="117">
        <v>67</v>
      </c>
      <c r="B429" s="118">
        <v>1200</v>
      </c>
      <c r="C429" s="118">
        <v>912.34</v>
      </c>
      <c r="D429" s="118">
        <v>16</v>
      </c>
      <c r="E429" s="118">
        <v>22</v>
      </c>
      <c r="F429" s="118">
        <v>52</v>
      </c>
      <c r="G429" s="118">
        <v>3.25</v>
      </c>
      <c r="H429" s="118">
        <v>1.375</v>
      </c>
      <c r="I429" s="118">
        <v>41.47</v>
      </c>
      <c r="J429" s="119">
        <v>3</v>
      </c>
    </row>
    <row r="430" spans="1:10" x14ac:dyDescent="0.25">
      <c r="A430" s="114">
        <v>67</v>
      </c>
      <c r="B430" s="115">
        <v>1300</v>
      </c>
      <c r="C430" s="115">
        <v>949.33</v>
      </c>
      <c r="D430" s="115">
        <v>9</v>
      </c>
      <c r="E430" s="115">
        <v>17</v>
      </c>
      <c r="F430" s="115">
        <v>32</v>
      </c>
      <c r="G430" s="115">
        <v>3.5555555555555554</v>
      </c>
      <c r="H430" s="115">
        <v>1.8888888888888888</v>
      </c>
      <c r="I430" s="115">
        <v>55.842941176470589</v>
      </c>
      <c r="J430" s="116">
        <v>3</v>
      </c>
    </row>
    <row r="431" spans="1:10" x14ac:dyDescent="0.25">
      <c r="A431" s="117">
        <v>67</v>
      </c>
      <c r="B431" s="118">
        <v>1400</v>
      </c>
      <c r="C431" s="118">
        <v>748.53</v>
      </c>
      <c r="D431" s="118">
        <v>10</v>
      </c>
      <c r="E431" s="118">
        <v>16</v>
      </c>
      <c r="F431" s="118">
        <v>38</v>
      </c>
      <c r="G431" s="118">
        <v>3.8</v>
      </c>
      <c r="H431" s="118">
        <v>1.6</v>
      </c>
      <c r="I431" s="118">
        <v>46.783124999999998</v>
      </c>
      <c r="J431" s="119">
        <v>3</v>
      </c>
    </row>
    <row r="432" spans="1:10" x14ac:dyDescent="0.25">
      <c r="A432" s="114">
        <v>67</v>
      </c>
      <c r="B432" s="115">
        <v>1500</v>
      </c>
      <c r="C432" s="115">
        <v>820.27</v>
      </c>
      <c r="D432" s="115">
        <v>12</v>
      </c>
      <c r="E432" s="115">
        <v>18</v>
      </c>
      <c r="F432" s="115">
        <v>47</v>
      </c>
      <c r="G432" s="115">
        <v>3.9166666666666665</v>
      </c>
      <c r="H432" s="115">
        <v>1.5</v>
      </c>
      <c r="I432" s="115">
        <v>45.570555555555558</v>
      </c>
      <c r="J432" s="116">
        <v>3</v>
      </c>
    </row>
    <row r="433" spans="1:10" x14ac:dyDescent="0.25">
      <c r="A433" s="117">
        <v>67</v>
      </c>
      <c r="B433" s="118">
        <v>1600</v>
      </c>
      <c r="C433" s="118">
        <v>827.29</v>
      </c>
      <c r="D433" s="118">
        <v>11</v>
      </c>
      <c r="E433" s="118">
        <v>22</v>
      </c>
      <c r="F433" s="118">
        <v>39</v>
      </c>
      <c r="G433" s="118">
        <v>3.5454545454545454</v>
      </c>
      <c r="H433" s="118">
        <v>2</v>
      </c>
      <c r="I433" s="118">
        <v>37.604090909090907</v>
      </c>
      <c r="J433" s="119">
        <v>3</v>
      </c>
    </row>
    <row r="434" spans="1:10" x14ac:dyDescent="0.25">
      <c r="A434" s="114">
        <v>67</v>
      </c>
      <c r="B434" s="115">
        <v>1700</v>
      </c>
      <c r="C434" s="115">
        <v>1343.91</v>
      </c>
      <c r="D434" s="115">
        <v>17</v>
      </c>
      <c r="E434" s="115">
        <v>27</v>
      </c>
      <c r="F434" s="115">
        <v>50</v>
      </c>
      <c r="G434" s="115">
        <v>2.9411764705882355</v>
      </c>
      <c r="H434" s="115">
        <v>1.588235294117647</v>
      </c>
      <c r="I434" s="115">
        <v>49.774444444444448</v>
      </c>
      <c r="J434" s="116">
        <v>3</v>
      </c>
    </row>
    <row r="435" spans="1:10" x14ac:dyDescent="0.25">
      <c r="A435" s="117">
        <v>67</v>
      </c>
      <c r="B435" s="118">
        <v>1800</v>
      </c>
      <c r="C435" s="118">
        <v>284.94</v>
      </c>
      <c r="D435" s="118">
        <v>4</v>
      </c>
      <c r="E435" s="118">
        <v>9</v>
      </c>
      <c r="F435" s="118">
        <v>31</v>
      </c>
      <c r="G435" s="118">
        <v>7.75</v>
      </c>
      <c r="H435" s="118">
        <v>2.25</v>
      </c>
      <c r="I435" s="118">
        <v>31.66</v>
      </c>
      <c r="J435" s="119">
        <v>3</v>
      </c>
    </row>
    <row r="436" spans="1:10" x14ac:dyDescent="0.25">
      <c r="A436" s="114">
        <v>67</v>
      </c>
      <c r="B436" s="115">
        <v>1900</v>
      </c>
      <c r="C436" s="115">
        <v>169.96</v>
      </c>
      <c r="D436" s="115">
        <v>3</v>
      </c>
      <c r="E436" s="115">
        <v>4</v>
      </c>
      <c r="F436" s="115">
        <v>17</v>
      </c>
      <c r="G436" s="115">
        <v>5.666666666666667</v>
      </c>
      <c r="H436" s="115">
        <v>1.3333333333333333</v>
      </c>
      <c r="I436" s="115">
        <v>42.49</v>
      </c>
      <c r="J436" s="116">
        <v>3</v>
      </c>
    </row>
    <row r="437" spans="1:10" x14ac:dyDescent="0.25">
      <c r="A437" s="117">
        <v>67</v>
      </c>
      <c r="B437" s="118">
        <v>2000</v>
      </c>
      <c r="C437" s="118">
        <v>694.84</v>
      </c>
      <c r="D437" s="118">
        <v>9</v>
      </c>
      <c r="E437" s="118">
        <v>14</v>
      </c>
      <c r="F437" s="118">
        <v>14</v>
      </c>
      <c r="G437" s="118">
        <v>1.5555555555555556</v>
      </c>
      <c r="H437" s="118">
        <v>1.5555555555555556</v>
      </c>
      <c r="I437" s="118">
        <v>49.631428571428572</v>
      </c>
      <c r="J437" s="119">
        <v>3</v>
      </c>
    </row>
    <row r="438" spans="1:10" x14ac:dyDescent="0.25">
      <c r="A438" s="114">
        <v>67</v>
      </c>
      <c r="B438" s="115">
        <v>2100</v>
      </c>
      <c r="C438" s="115">
        <v>0</v>
      </c>
      <c r="D438" s="115">
        <v>0</v>
      </c>
      <c r="E438" s="115">
        <v>0</v>
      </c>
      <c r="F438" s="115">
        <v>1</v>
      </c>
      <c r="G438" s="115"/>
      <c r="H438" s="115"/>
      <c r="I438" s="115"/>
      <c r="J438" s="116">
        <v>3</v>
      </c>
    </row>
    <row r="439" spans="1:10" x14ac:dyDescent="0.25">
      <c r="A439" s="117">
        <v>69</v>
      </c>
      <c r="B439" s="118">
        <v>600</v>
      </c>
      <c r="C439" s="118">
        <v>0</v>
      </c>
      <c r="D439" s="118">
        <v>0</v>
      </c>
      <c r="E439" s="118">
        <v>0</v>
      </c>
      <c r="F439" s="118">
        <v>1</v>
      </c>
      <c r="G439" s="118"/>
      <c r="H439" s="118"/>
      <c r="I439" s="118"/>
      <c r="J439" s="119">
        <v>4</v>
      </c>
    </row>
    <row r="440" spans="1:10" x14ac:dyDescent="0.25">
      <c r="A440" s="114">
        <v>69</v>
      </c>
      <c r="B440" s="115">
        <v>700</v>
      </c>
      <c r="C440" s="115">
        <v>0</v>
      </c>
      <c r="D440" s="115">
        <v>0</v>
      </c>
      <c r="E440" s="115">
        <v>0</v>
      </c>
      <c r="F440" s="115">
        <v>3</v>
      </c>
      <c r="G440" s="115"/>
      <c r="H440" s="115"/>
      <c r="I440" s="115"/>
      <c r="J440" s="116">
        <v>4</v>
      </c>
    </row>
    <row r="441" spans="1:10" x14ac:dyDescent="0.25">
      <c r="A441" s="117">
        <v>69</v>
      </c>
      <c r="B441" s="118">
        <v>800</v>
      </c>
      <c r="C441" s="118">
        <v>64.989999999999995</v>
      </c>
      <c r="D441" s="118">
        <v>1</v>
      </c>
      <c r="E441" s="118">
        <v>1</v>
      </c>
      <c r="F441" s="118">
        <v>6</v>
      </c>
      <c r="G441" s="118">
        <v>6</v>
      </c>
      <c r="H441" s="118">
        <v>1</v>
      </c>
      <c r="I441" s="118">
        <v>64.989999999999995</v>
      </c>
      <c r="J441" s="119">
        <v>4</v>
      </c>
    </row>
    <row r="442" spans="1:10" x14ac:dyDescent="0.25">
      <c r="A442" s="114">
        <v>69</v>
      </c>
      <c r="B442" s="115">
        <v>900</v>
      </c>
      <c r="C442" s="115">
        <v>308.14</v>
      </c>
      <c r="D442" s="115">
        <v>5</v>
      </c>
      <c r="E442" s="115">
        <v>9</v>
      </c>
      <c r="F442" s="115">
        <v>19</v>
      </c>
      <c r="G442" s="115">
        <v>3.8</v>
      </c>
      <c r="H442" s="115">
        <v>1.8</v>
      </c>
      <c r="I442" s="115">
        <v>34.237777777777779</v>
      </c>
      <c r="J442" s="116">
        <v>4</v>
      </c>
    </row>
    <row r="443" spans="1:10" x14ac:dyDescent="0.25">
      <c r="A443" s="117">
        <v>69</v>
      </c>
      <c r="B443" s="118">
        <v>1000</v>
      </c>
      <c r="C443" s="118">
        <v>392.99</v>
      </c>
      <c r="D443" s="118">
        <v>5</v>
      </c>
      <c r="E443" s="118">
        <v>9</v>
      </c>
      <c r="F443" s="118">
        <v>21</v>
      </c>
      <c r="G443" s="118">
        <v>4.2</v>
      </c>
      <c r="H443" s="118">
        <v>1.8</v>
      </c>
      <c r="I443" s="118">
        <v>43.665555555555557</v>
      </c>
      <c r="J443" s="119">
        <v>4</v>
      </c>
    </row>
    <row r="444" spans="1:10" x14ac:dyDescent="0.25">
      <c r="A444" s="114">
        <v>69</v>
      </c>
      <c r="B444" s="115">
        <v>1100</v>
      </c>
      <c r="C444" s="115">
        <v>707.3</v>
      </c>
      <c r="D444" s="115">
        <v>6</v>
      </c>
      <c r="E444" s="115">
        <v>16</v>
      </c>
      <c r="F444" s="115">
        <v>51</v>
      </c>
      <c r="G444" s="115">
        <v>8.5</v>
      </c>
      <c r="H444" s="115">
        <v>2.6666666666666665</v>
      </c>
      <c r="I444" s="115">
        <v>44.206249999999997</v>
      </c>
      <c r="J444" s="116">
        <v>4</v>
      </c>
    </row>
    <row r="445" spans="1:10" x14ac:dyDescent="0.25">
      <c r="A445" s="117">
        <v>69</v>
      </c>
      <c r="B445" s="118">
        <v>1200</v>
      </c>
      <c r="C445" s="118">
        <v>1213.2</v>
      </c>
      <c r="D445" s="118">
        <v>16</v>
      </c>
      <c r="E445" s="118">
        <v>34</v>
      </c>
      <c r="F445" s="118">
        <v>52</v>
      </c>
      <c r="G445" s="118">
        <v>3.25</v>
      </c>
      <c r="H445" s="118">
        <v>2.125</v>
      </c>
      <c r="I445" s="118">
        <v>35.682352941176475</v>
      </c>
      <c r="J445" s="119">
        <v>4</v>
      </c>
    </row>
    <row r="446" spans="1:10" x14ac:dyDescent="0.25">
      <c r="A446" s="114">
        <v>69</v>
      </c>
      <c r="B446" s="115">
        <v>1300</v>
      </c>
      <c r="C446" s="115">
        <v>1363.18</v>
      </c>
      <c r="D446" s="115">
        <v>17</v>
      </c>
      <c r="E446" s="115">
        <v>28</v>
      </c>
      <c r="F446" s="115">
        <v>56</v>
      </c>
      <c r="G446" s="115">
        <v>3.2941176470588234</v>
      </c>
      <c r="H446" s="115">
        <v>1.6470588235294117</v>
      </c>
      <c r="I446" s="115">
        <v>48.685000000000002</v>
      </c>
      <c r="J446" s="116">
        <v>4</v>
      </c>
    </row>
    <row r="447" spans="1:10" x14ac:dyDescent="0.25">
      <c r="A447" s="117">
        <v>69</v>
      </c>
      <c r="B447" s="118">
        <v>1400</v>
      </c>
      <c r="C447" s="118">
        <v>1342.85</v>
      </c>
      <c r="D447" s="118">
        <v>16</v>
      </c>
      <c r="E447" s="118">
        <v>28</v>
      </c>
      <c r="F447" s="118">
        <v>68</v>
      </c>
      <c r="G447" s="118">
        <v>4.25</v>
      </c>
      <c r="H447" s="118">
        <v>1.75</v>
      </c>
      <c r="I447" s="118">
        <v>47.958928571428565</v>
      </c>
      <c r="J447" s="119">
        <v>4</v>
      </c>
    </row>
    <row r="448" spans="1:10" x14ac:dyDescent="0.25">
      <c r="A448" s="114">
        <v>69</v>
      </c>
      <c r="B448" s="115">
        <v>1500</v>
      </c>
      <c r="C448" s="115">
        <v>767.7</v>
      </c>
      <c r="D448" s="115">
        <v>7</v>
      </c>
      <c r="E448" s="115">
        <v>22</v>
      </c>
      <c r="F448" s="115">
        <v>34</v>
      </c>
      <c r="G448" s="115">
        <v>4.8571428571428568</v>
      </c>
      <c r="H448" s="115">
        <v>3.1428571428571428</v>
      </c>
      <c r="I448" s="115">
        <v>34.895454545454548</v>
      </c>
      <c r="J448" s="116">
        <v>4</v>
      </c>
    </row>
    <row r="449" spans="1:10" x14ac:dyDescent="0.25">
      <c r="A449" s="117">
        <v>69</v>
      </c>
      <c r="B449" s="118">
        <v>1600</v>
      </c>
      <c r="C449" s="118">
        <v>862.05</v>
      </c>
      <c r="D449" s="118">
        <v>12</v>
      </c>
      <c r="E449" s="118">
        <v>21</v>
      </c>
      <c r="F449" s="118">
        <v>31</v>
      </c>
      <c r="G449" s="118">
        <v>2.5833333333333335</v>
      </c>
      <c r="H449" s="118">
        <v>1.75</v>
      </c>
      <c r="I449" s="118">
        <v>41.05</v>
      </c>
      <c r="J449" s="119">
        <v>4</v>
      </c>
    </row>
    <row r="450" spans="1:10" x14ac:dyDescent="0.25">
      <c r="A450" s="114">
        <v>69</v>
      </c>
      <c r="B450" s="115">
        <v>1700</v>
      </c>
      <c r="C450" s="115">
        <v>547.86</v>
      </c>
      <c r="D450" s="115">
        <v>8</v>
      </c>
      <c r="E450" s="115">
        <v>12</v>
      </c>
      <c r="F450" s="115">
        <v>48</v>
      </c>
      <c r="G450" s="115">
        <v>6</v>
      </c>
      <c r="H450" s="115">
        <v>1.5</v>
      </c>
      <c r="I450" s="115">
        <v>45.655000000000001</v>
      </c>
      <c r="J450" s="116">
        <v>4</v>
      </c>
    </row>
    <row r="451" spans="1:10" x14ac:dyDescent="0.25">
      <c r="A451" s="117">
        <v>69</v>
      </c>
      <c r="B451" s="118">
        <v>1800</v>
      </c>
      <c r="C451" s="118">
        <v>916.25</v>
      </c>
      <c r="D451" s="118">
        <v>10</v>
      </c>
      <c r="E451" s="118">
        <v>21</v>
      </c>
      <c r="F451" s="118">
        <v>17</v>
      </c>
      <c r="G451" s="118">
        <v>1.7</v>
      </c>
      <c r="H451" s="118">
        <v>2.1</v>
      </c>
      <c r="I451" s="118">
        <v>43.63095238095238</v>
      </c>
      <c r="J451" s="119">
        <v>4</v>
      </c>
    </row>
    <row r="452" spans="1:10" x14ac:dyDescent="0.25">
      <c r="A452" s="114">
        <v>69</v>
      </c>
      <c r="B452" s="115">
        <v>1900</v>
      </c>
      <c r="C452" s="115">
        <v>520.61</v>
      </c>
      <c r="D452" s="115">
        <v>4</v>
      </c>
      <c r="E452" s="115">
        <v>10</v>
      </c>
      <c r="F452" s="115">
        <v>13</v>
      </c>
      <c r="G452" s="115">
        <v>3.25</v>
      </c>
      <c r="H452" s="115">
        <v>2.5</v>
      </c>
      <c r="I452" s="115">
        <v>52.061</v>
      </c>
      <c r="J452" s="116">
        <v>4</v>
      </c>
    </row>
    <row r="453" spans="1:10" x14ac:dyDescent="0.25">
      <c r="A453" s="117">
        <v>69</v>
      </c>
      <c r="B453" s="118">
        <v>2000</v>
      </c>
      <c r="C453" s="118">
        <v>0</v>
      </c>
      <c r="D453" s="118">
        <v>0</v>
      </c>
      <c r="E453" s="118">
        <v>0</v>
      </c>
      <c r="F453" s="118">
        <v>7</v>
      </c>
      <c r="G453" s="118"/>
      <c r="H453" s="118"/>
      <c r="I453" s="118"/>
      <c r="J453" s="119">
        <v>4</v>
      </c>
    </row>
    <row r="454" spans="1:10" x14ac:dyDescent="0.25">
      <c r="A454" s="114">
        <v>72</v>
      </c>
      <c r="B454" s="115">
        <v>600</v>
      </c>
      <c r="C454" s="115">
        <v>0</v>
      </c>
      <c r="D454" s="115">
        <v>0</v>
      </c>
      <c r="E454" s="115">
        <v>0</v>
      </c>
      <c r="F454" s="115">
        <v>1</v>
      </c>
      <c r="G454" s="115"/>
      <c r="H454" s="115"/>
      <c r="I454" s="115"/>
      <c r="J454" s="116">
        <v>1</v>
      </c>
    </row>
    <row r="455" spans="1:10" x14ac:dyDescent="0.25">
      <c r="A455" s="117">
        <v>72</v>
      </c>
      <c r="B455" s="118">
        <v>700</v>
      </c>
      <c r="C455" s="118">
        <v>0</v>
      </c>
      <c r="D455" s="118">
        <v>0</v>
      </c>
      <c r="E455" s="118">
        <v>0</v>
      </c>
      <c r="F455" s="118">
        <v>2</v>
      </c>
      <c r="G455" s="118"/>
      <c r="H455" s="118"/>
      <c r="I455" s="118"/>
      <c r="J455" s="119">
        <v>1</v>
      </c>
    </row>
    <row r="456" spans="1:10" x14ac:dyDescent="0.25">
      <c r="A456" s="114">
        <v>72</v>
      </c>
      <c r="B456" s="115">
        <v>800</v>
      </c>
      <c r="C456" s="115">
        <v>219.89</v>
      </c>
      <c r="D456" s="115">
        <v>2</v>
      </c>
      <c r="E456" s="115">
        <v>5</v>
      </c>
      <c r="F456" s="115">
        <v>10</v>
      </c>
      <c r="G456" s="115">
        <v>5</v>
      </c>
      <c r="H456" s="115">
        <v>2.5</v>
      </c>
      <c r="I456" s="115">
        <v>43.977999999999994</v>
      </c>
      <c r="J456" s="116">
        <v>1</v>
      </c>
    </row>
    <row r="457" spans="1:10" x14ac:dyDescent="0.25">
      <c r="A457" s="117">
        <v>72</v>
      </c>
      <c r="B457" s="118">
        <v>900</v>
      </c>
      <c r="C457" s="118">
        <v>317.42</v>
      </c>
      <c r="D457" s="118">
        <v>4</v>
      </c>
      <c r="E457" s="118">
        <v>6</v>
      </c>
      <c r="F457" s="118">
        <v>17</v>
      </c>
      <c r="G457" s="118">
        <v>4.25</v>
      </c>
      <c r="H457" s="118">
        <v>1.5</v>
      </c>
      <c r="I457" s="118">
        <v>52.903333333333336</v>
      </c>
      <c r="J457" s="119">
        <v>1</v>
      </c>
    </row>
    <row r="458" spans="1:10" x14ac:dyDescent="0.25">
      <c r="A458" s="114">
        <v>72</v>
      </c>
      <c r="B458" s="115">
        <v>1000</v>
      </c>
      <c r="C458" s="115">
        <v>737.17</v>
      </c>
      <c r="D458" s="115">
        <v>9</v>
      </c>
      <c r="E458" s="115">
        <v>20</v>
      </c>
      <c r="F458" s="115">
        <v>23</v>
      </c>
      <c r="G458" s="115">
        <v>2.5555555555555554</v>
      </c>
      <c r="H458" s="115">
        <v>2.2222222222222223</v>
      </c>
      <c r="I458" s="115">
        <v>36.858499999999999</v>
      </c>
      <c r="J458" s="116">
        <v>1</v>
      </c>
    </row>
    <row r="459" spans="1:10" x14ac:dyDescent="0.25">
      <c r="A459" s="117">
        <v>72</v>
      </c>
      <c r="B459" s="118">
        <v>1100</v>
      </c>
      <c r="C459" s="118">
        <v>719.77</v>
      </c>
      <c r="D459" s="118">
        <v>11</v>
      </c>
      <c r="E459" s="118">
        <v>25</v>
      </c>
      <c r="F459" s="118">
        <v>51</v>
      </c>
      <c r="G459" s="118">
        <v>4.6363636363636367</v>
      </c>
      <c r="H459" s="118">
        <v>2.2727272727272729</v>
      </c>
      <c r="I459" s="118">
        <v>28.790800000000001</v>
      </c>
      <c r="J459" s="119">
        <v>1</v>
      </c>
    </row>
    <row r="460" spans="1:10" x14ac:dyDescent="0.25">
      <c r="A460" s="114">
        <v>72</v>
      </c>
      <c r="B460" s="115">
        <v>1200</v>
      </c>
      <c r="C460" s="115">
        <v>879.8</v>
      </c>
      <c r="D460" s="115">
        <v>10</v>
      </c>
      <c r="E460" s="115">
        <v>20</v>
      </c>
      <c r="F460" s="115">
        <v>40</v>
      </c>
      <c r="G460" s="115">
        <v>4</v>
      </c>
      <c r="H460" s="115">
        <v>2</v>
      </c>
      <c r="I460" s="115">
        <v>43.989999999999995</v>
      </c>
      <c r="J460" s="116">
        <v>1</v>
      </c>
    </row>
    <row r="461" spans="1:10" x14ac:dyDescent="0.25">
      <c r="A461" s="117">
        <v>72</v>
      </c>
      <c r="B461" s="118">
        <v>1300</v>
      </c>
      <c r="C461" s="118">
        <v>1004.31</v>
      </c>
      <c r="D461" s="118">
        <v>13</v>
      </c>
      <c r="E461" s="118">
        <v>26</v>
      </c>
      <c r="F461" s="118">
        <v>47</v>
      </c>
      <c r="G461" s="118">
        <v>3.6153846153846154</v>
      </c>
      <c r="H461" s="118">
        <v>2</v>
      </c>
      <c r="I461" s="118">
        <v>38.627307692307689</v>
      </c>
      <c r="J461" s="119">
        <v>1</v>
      </c>
    </row>
    <row r="462" spans="1:10" x14ac:dyDescent="0.25">
      <c r="A462" s="114">
        <v>72</v>
      </c>
      <c r="B462" s="115">
        <v>1400</v>
      </c>
      <c r="C462" s="115">
        <v>1401.83</v>
      </c>
      <c r="D462" s="115">
        <v>16</v>
      </c>
      <c r="E462" s="115">
        <v>34</v>
      </c>
      <c r="F462" s="115">
        <v>44</v>
      </c>
      <c r="G462" s="115">
        <v>2.75</v>
      </c>
      <c r="H462" s="115">
        <v>2.125</v>
      </c>
      <c r="I462" s="115">
        <v>41.230294117647055</v>
      </c>
      <c r="J462" s="116">
        <v>1</v>
      </c>
    </row>
    <row r="463" spans="1:10" x14ac:dyDescent="0.25">
      <c r="A463" s="117">
        <v>72</v>
      </c>
      <c r="B463" s="118">
        <v>1500</v>
      </c>
      <c r="C463" s="118">
        <v>797.73</v>
      </c>
      <c r="D463" s="118">
        <v>12</v>
      </c>
      <c r="E463" s="118">
        <v>22</v>
      </c>
      <c r="F463" s="118">
        <v>74</v>
      </c>
      <c r="G463" s="118">
        <v>6.166666666666667</v>
      </c>
      <c r="H463" s="118">
        <v>1.8333333333333333</v>
      </c>
      <c r="I463" s="118">
        <v>36.260454545454543</v>
      </c>
      <c r="J463" s="119">
        <v>1</v>
      </c>
    </row>
    <row r="464" spans="1:10" x14ac:dyDescent="0.25">
      <c r="A464" s="114">
        <v>72</v>
      </c>
      <c r="B464" s="115">
        <v>1600</v>
      </c>
      <c r="C464" s="115">
        <v>1214.6099999999999</v>
      </c>
      <c r="D464" s="115">
        <v>16</v>
      </c>
      <c r="E464" s="115">
        <v>36</v>
      </c>
      <c r="F464" s="115">
        <v>55</v>
      </c>
      <c r="G464" s="115">
        <v>3.4375</v>
      </c>
      <c r="H464" s="115">
        <v>2.25</v>
      </c>
      <c r="I464" s="115">
        <v>33.739166666666662</v>
      </c>
      <c r="J464" s="116">
        <v>1</v>
      </c>
    </row>
    <row r="465" spans="1:10" x14ac:dyDescent="0.25">
      <c r="A465" s="117">
        <v>72</v>
      </c>
      <c r="B465" s="118">
        <v>1700</v>
      </c>
      <c r="C465" s="118">
        <v>405.39</v>
      </c>
      <c r="D465" s="118">
        <v>5</v>
      </c>
      <c r="E465" s="118">
        <v>10</v>
      </c>
      <c r="F465" s="118">
        <v>33</v>
      </c>
      <c r="G465" s="118">
        <v>6.6</v>
      </c>
      <c r="H465" s="118">
        <v>2</v>
      </c>
      <c r="I465" s="118">
        <v>40.539000000000001</v>
      </c>
      <c r="J465" s="119">
        <v>1</v>
      </c>
    </row>
    <row r="466" spans="1:10" x14ac:dyDescent="0.25">
      <c r="A466" s="114">
        <v>72</v>
      </c>
      <c r="B466" s="115">
        <v>1800</v>
      </c>
      <c r="C466" s="115">
        <v>553.46</v>
      </c>
      <c r="D466" s="115">
        <v>7</v>
      </c>
      <c r="E466" s="115">
        <v>15</v>
      </c>
      <c r="F466" s="115">
        <v>34</v>
      </c>
      <c r="G466" s="115">
        <v>4.8571428571428568</v>
      </c>
      <c r="H466" s="115">
        <v>2.1428571428571428</v>
      </c>
      <c r="I466" s="115">
        <v>36.897333333333336</v>
      </c>
      <c r="J466" s="116">
        <v>1</v>
      </c>
    </row>
    <row r="467" spans="1:10" x14ac:dyDescent="0.25">
      <c r="A467" s="117">
        <v>72</v>
      </c>
      <c r="B467" s="118">
        <v>1900</v>
      </c>
      <c r="C467" s="118">
        <v>674.86</v>
      </c>
      <c r="D467" s="118">
        <v>8</v>
      </c>
      <c r="E467" s="118">
        <v>12</v>
      </c>
      <c r="F467" s="118">
        <v>21</v>
      </c>
      <c r="G467" s="118">
        <v>2.625</v>
      </c>
      <c r="H467" s="118">
        <v>1.5</v>
      </c>
      <c r="I467" s="118">
        <v>56.238333333333337</v>
      </c>
      <c r="J467" s="119">
        <v>1</v>
      </c>
    </row>
    <row r="468" spans="1:10" x14ac:dyDescent="0.25">
      <c r="A468" s="114">
        <v>72</v>
      </c>
      <c r="B468" s="115">
        <v>2000</v>
      </c>
      <c r="C468" s="115">
        <v>199.96</v>
      </c>
      <c r="D468" s="115">
        <v>2</v>
      </c>
      <c r="E468" s="115">
        <v>4</v>
      </c>
      <c r="F468" s="115">
        <v>9</v>
      </c>
      <c r="G468" s="115">
        <v>4.5</v>
      </c>
      <c r="H468" s="115">
        <v>2</v>
      </c>
      <c r="I468" s="115">
        <v>49.99</v>
      </c>
      <c r="J468" s="116">
        <v>1</v>
      </c>
    </row>
    <row r="469" spans="1:10" x14ac:dyDescent="0.25">
      <c r="A469" s="117">
        <v>72</v>
      </c>
      <c r="B469" s="118">
        <v>2100</v>
      </c>
      <c r="C469" s="118">
        <v>132.47</v>
      </c>
      <c r="D469" s="118">
        <v>2</v>
      </c>
      <c r="E469" s="118">
        <v>3</v>
      </c>
      <c r="F469" s="118">
        <v>4</v>
      </c>
      <c r="G469" s="118">
        <v>2</v>
      </c>
      <c r="H469" s="118">
        <v>1.5</v>
      </c>
      <c r="I469" s="118">
        <v>44.156666666666666</v>
      </c>
      <c r="J469" s="119">
        <v>1</v>
      </c>
    </row>
    <row r="470" spans="1:10" x14ac:dyDescent="0.25">
      <c r="A470" s="114">
        <v>72</v>
      </c>
      <c r="B470" s="115">
        <v>2200</v>
      </c>
      <c r="C470" s="115">
        <v>45.22</v>
      </c>
      <c r="D470" s="115">
        <v>1</v>
      </c>
      <c r="E470" s="115">
        <v>2</v>
      </c>
      <c r="F470" s="115">
        <v>0</v>
      </c>
      <c r="G470" s="115">
        <v>0</v>
      </c>
      <c r="H470" s="115">
        <v>2</v>
      </c>
      <c r="I470" s="115">
        <v>22.61</v>
      </c>
      <c r="J470" s="116">
        <v>1</v>
      </c>
    </row>
    <row r="471" spans="1:10" x14ac:dyDescent="0.25">
      <c r="A471" s="117">
        <v>75</v>
      </c>
      <c r="B471" s="118">
        <v>500</v>
      </c>
      <c r="C471" s="118">
        <v>0</v>
      </c>
      <c r="D471" s="118">
        <v>0</v>
      </c>
      <c r="E471" s="118">
        <v>0</v>
      </c>
      <c r="F471" s="118">
        <v>3</v>
      </c>
      <c r="G471" s="118"/>
      <c r="H471" s="118"/>
      <c r="I471" s="118"/>
      <c r="J471" s="119">
        <v>2</v>
      </c>
    </row>
    <row r="472" spans="1:10" x14ac:dyDescent="0.25">
      <c r="A472" s="114">
        <v>75</v>
      </c>
      <c r="B472" s="115">
        <v>600</v>
      </c>
      <c r="C472" s="115">
        <v>0</v>
      </c>
      <c r="D472" s="115">
        <v>0</v>
      </c>
      <c r="E472" s="115">
        <v>0</v>
      </c>
      <c r="F472" s="115">
        <v>1</v>
      </c>
      <c r="G472" s="115"/>
      <c r="H472" s="115"/>
      <c r="I472" s="115"/>
      <c r="J472" s="116">
        <v>2</v>
      </c>
    </row>
    <row r="473" spans="1:10" x14ac:dyDescent="0.25">
      <c r="A473" s="117">
        <v>75</v>
      </c>
      <c r="B473" s="118">
        <v>700</v>
      </c>
      <c r="C473" s="118">
        <v>553.9</v>
      </c>
      <c r="D473" s="118">
        <v>6</v>
      </c>
      <c r="E473" s="118">
        <v>11</v>
      </c>
      <c r="F473" s="118">
        <v>38</v>
      </c>
      <c r="G473" s="118">
        <v>6.333333333333333</v>
      </c>
      <c r="H473" s="118">
        <v>1.8333333333333333</v>
      </c>
      <c r="I473" s="118">
        <v>50.354545454545452</v>
      </c>
      <c r="J473" s="119">
        <v>2</v>
      </c>
    </row>
    <row r="474" spans="1:10" x14ac:dyDescent="0.25">
      <c r="A474" s="114">
        <v>75</v>
      </c>
      <c r="B474" s="115">
        <v>800</v>
      </c>
      <c r="C474" s="115">
        <v>1250.75</v>
      </c>
      <c r="D474" s="115">
        <v>13</v>
      </c>
      <c r="E474" s="115">
        <v>30</v>
      </c>
      <c r="F474" s="115">
        <v>95</v>
      </c>
      <c r="G474" s="115">
        <v>7.3076923076923075</v>
      </c>
      <c r="H474" s="115">
        <v>2.3076923076923075</v>
      </c>
      <c r="I474" s="115">
        <v>41.69166666666667</v>
      </c>
      <c r="J474" s="116">
        <v>2</v>
      </c>
    </row>
    <row r="475" spans="1:10" x14ac:dyDescent="0.25">
      <c r="A475" s="117">
        <v>75</v>
      </c>
      <c r="B475" s="118">
        <v>900</v>
      </c>
      <c r="C475" s="118">
        <v>2329.4299999999998</v>
      </c>
      <c r="D475" s="118">
        <v>23</v>
      </c>
      <c r="E475" s="118">
        <v>48</v>
      </c>
      <c r="F475" s="118">
        <v>109</v>
      </c>
      <c r="G475" s="118">
        <v>4.7391304347826084</v>
      </c>
      <c r="H475" s="118">
        <v>2.0869565217391304</v>
      </c>
      <c r="I475" s="118">
        <v>48.529791666666661</v>
      </c>
      <c r="J475" s="119">
        <v>2</v>
      </c>
    </row>
    <row r="476" spans="1:10" x14ac:dyDescent="0.25">
      <c r="A476" s="114">
        <v>75</v>
      </c>
      <c r="B476" s="115">
        <v>1000</v>
      </c>
      <c r="C476" s="115">
        <v>3163.6</v>
      </c>
      <c r="D476" s="115">
        <v>32</v>
      </c>
      <c r="E476" s="115">
        <v>70</v>
      </c>
      <c r="F476" s="115">
        <v>230</v>
      </c>
      <c r="G476" s="115">
        <v>7.1875</v>
      </c>
      <c r="H476" s="115">
        <v>2.1875</v>
      </c>
      <c r="I476" s="115">
        <v>45.194285714285712</v>
      </c>
      <c r="J476" s="116">
        <v>2</v>
      </c>
    </row>
    <row r="477" spans="1:10" x14ac:dyDescent="0.25">
      <c r="A477" s="117">
        <v>75</v>
      </c>
      <c r="B477" s="118">
        <v>1100</v>
      </c>
      <c r="C477" s="118">
        <v>3517.02</v>
      </c>
      <c r="D477" s="118">
        <v>41</v>
      </c>
      <c r="E477" s="118">
        <v>81</v>
      </c>
      <c r="F477" s="118">
        <v>311</v>
      </c>
      <c r="G477" s="118">
        <v>7.5853658536585362</v>
      </c>
      <c r="H477" s="118">
        <v>1.975609756097561</v>
      </c>
      <c r="I477" s="118">
        <v>43.42</v>
      </c>
      <c r="J477" s="119">
        <v>2</v>
      </c>
    </row>
    <row r="478" spans="1:10" x14ac:dyDescent="0.25">
      <c r="A478" s="114">
        <v>75</v>
      </c>
      <c r="B478" s="115">
        <v>1200</v>
      </c>
      <c r="C478" s="115">
        <v>4350.46</v>
      </c>
      <c r="D478" s="115">
        <v>41</v>
      </c>
      <c r="E478" s="115">
        <v>92</v>
      </c>
      <c r="F478" s="115">
        <v>282</v>
      </c>
      <c r="G478" s="115">
        <v>6.8780487804878048</v>
      </c>
      <c r="H478" s="115">
        <v>2.2439024390243905</v>
      </c>
      <c r="I478" s="115">
        <v>47.287608695652175</v>
      </c>
      <c r="J478" s="116">
        <v>2</v>
      </c>
    </row>
    <row r="479" spans="1:10" x14ac:dyDescent="0.25">
      <c r="A479" s="117">
        <v>75</v>
      </c>
      <c r="B479" s="118">
        <v>1300</v>
      </c>
      <c r="C479" s="118">
        <v>2834.65</v>
      </c>
      <c r="D479" s="118">
        <v>34</v>
      </c>
      <c r="E479" s="118">
        <v>60</v>
      </c>
      <c r="F479" s="118">
        <v>251</v>
      </c>
      <c r="G479" s="118">
        <v>7.382352941176471</v>
      </c>
      <c r="H479" s="118">
        <v>1.7647058823529411</v>
      </c>
      <c r="I479" s="118">
        <v>47.244166666666665</v>
      </c>
      <c r="J479" s="119">
        <v>2</v>
      </c>
    </row>
    <row r="480" spans="1:10" x14ac:dyDescent="0.25">
      <c r="A480" s="114">
        <v>75</v>
      </c>
      <c r="B480" s="115">
        <v>1400</v>
      </c>
      <c r="C480" s="115">
        <v>4894.68</v>
      </c>
      <c r="D480" s="115">
        <v>47</v>
      </c>
      <c r="E480" s="115">
        <v>100</v>
      </c>
      <c r="F480" s="115">
        <v>260</v>
      </c>
      <c r="G480" s="115">
        <v>5.5319148936170217</v>
      </c>
      <c r="H480" s="115">
        <v>2.1276595744680851</v>
      </c>
      <c r="I480" s="115">
        <v>48.946800000000003</v>
      </c>
      <c r="J480" s="116">
        <v>2</v>
      </c>
    </row>
    <row r="481" spans="1:10" x14ac:dyDescent="0.25">
      <c r="A481" s="117">
        <v>75</v>
      </c>
      <c r="B481" s="118">
        <v>1500</v>
      </c>
      <c r="C481" s="118">
        <v>4179.76</v>
      </c>
      <c r="D481" s="118">
        <v>37</v>
      </c>
      <c r="E481" s="118">
        <v>83</v>
      </c>
      <c r="F481" s="118">
        <v>191</v>
      </c>
      <c r="G481" s="118">
        <v>5.1621621621621623</v>
      </c>
      <c r="H481" s="118">
        <v>2.2432432432432434</v>
      </c>
      <c r="I481" s="118">
        <v>50.358554216867475</v>
      </c>
      <c r="J481" s="119">
        <v>2</v>
      </c>
    </row>
    <row r="482" spans="1:10" x14ac:dyDescent="0.25">
      <c r="A482" s="114">
        <v>75</v>
      </c>
      <c r="B482" s="115">
        <v>1600</v>
      </c>
      <c r="C482" s="115">
        <v>3309.27</v>
      </c>
      <c r="D482" s="115">
        <v>30</v>
      </c>
      <c r="E482" s="115">
        <v>72</v>
      </c>
      <c r="F482" s="115">
        <v>191</v>
      </c>
      <c r="G482" s="115">
        <v>6.3666666666666663</v>
      </c>
      <c r="H482" s="115">
        <v>2.4</v>
      </c>
      <c r="I482" s="115">
        <v>45.962083333333332</v>
      </c>
      <c r="J482" s="116">
        <v>2</v>
      </c>
    </row>
    <row r="483" spans="1:10" x14ac:dyDescent="0.25">
      <c r="A483" s="117">
        <v>75</v>
      </c>
      <c r="B483" s="118">
        <v>1700</v>
      </c>
      <c r="C483" s="118">
        <v>2285.6999999999998</v>
      </c>
      <c r="D483" s="118">
        <v>19</v>
      </c>
      <c r="E483" s="118">
        <v>47</v>
      </c>
      <c r="F483" s="118">
        <v>103</v>
      </c>
      <c r="G483" s="118">
        <v>5.4210526315789478</v>
      </c>
      <c r="H483" s="118">
        <v>2.4736842105263159</v>
      </c>
      <c r="I483" s="118">
        <v>48.631914893617015</v>
      </c>
      <c r="J483" s="119">
        <v>2</v>
      </c>
    </row>
    <row r="484" spans="1:10" x14ac:dyDescent="0.25">
      <c r="A484" s="114">
        <v>75</v>
      </c>
      <c r="B484" s="115">
        <v>1800</v>
      </c>
      <c r="C484" s="115">
        <v>883.28</v>
      </c>
      <c r="D484" s="115">
        <v>9</v>
      </c>
      <c r="E484" s="115">
        <v>18</v>
      </c>
      <c r="F484" s="115">
        <v>19</v>
      </c>
      <c r="G484" s="115">
        <v>2.1111111111111112</v>
      </c>
      <c r="H484" s="115">
        <v>2</v>
      </c>
      <c r="I484" s="115">
        <v>49.071111111111108</v>
      </c>
      <c r="J484" s="116">
        <v>2</v>
      </c>
    </row>
    <row r="485" spans="1:10" x14ac:dyDescent="0.25">
      <c r="A485" s="117">
        <v>75</v>
      </c>
      <c r="B485" s="118">
        <v>1900</v>
      </c>
      <c r="C485" s="118">
        <v>248.66</v>
      </c>
      <c r="D485" s="118">
        <v>2</v>
      </c>
      <c r="E485" s="118">
        <v>5</v>
      </c>
      <c r="F485" s="118">
        <v>2</v>
      </c>
      <c r="G485" s="118">
        <v>1</v>
      </c>
      <c r="H485" s="118">
        <v>2.5</v>
      </c>
      <c r="I485" s="118">
        <v>49.731999999999999</v>
      </c>
      <c r="J485" s="119">
        <v>2</v>
      </c>
    </row>
    <row r="486" spans="1:10" x14ac:dyDescent="0.25">
      <c r="A486" s="114">
        <v>75</v>
      </c>
      <c r="B486" s="115">
        <v>2000</v>
      </c>
      <c r="C486" s="115">
        <v>310.88</v>
      </c>
      <c r="D486" s="115">
        <v>4</v>
      </c>
      <c r="E486" s="115">
        <v>15</v>
      </c>
      <c r="F486" s="115">
        <v>2</v>
      </c>
      <c r="G486" s="115">
        <v>0.5</v>
      </c>
      <c r="H486" s="115">
        <v>3.75</v>
      </c>
      <c r="I486" s="115">
        <v>20.725333333333332</v>
      </c>
      <c r="J486" s="116">
        <v>2</v>
      </c>
    </row>
    <row r="487" spans="1:10" x14ac:dyDescent="0.25">
      <c r="A487" s="117">
        <v>78</v>
      </c>
      <c r="B487" s="118">
        <v>700</v>
      </c>
      <c r="C487" s="118">
        <v>93.46</v>
      </c>
      <c r="D487" s="118">
        <v>1</v>
      </c>
      <c r="E487" s="118">
        <v>5</v>
      </c>
      <c r="F487" s="118">
        <v>3</v>
      </c>
      <c r="G487" s="118">
        <v>3</v>
      </c>
      <c r="H487" s="118">
        <v>5</v>
      </c>
      <c r="I487" s="118">
        <v>18.692</v>
      </c>
      <c r="J487" s="119">
        <v>3</v>
      </c>
    </row>
    <row r="488" spans="1:10" x14ac:dyDescent="0.25">
      <c r="A488" s="114">
        <v>78</v>
      </c>
      <c r="B488" s="115">
        <v>800</v>
      </c>
      <c r="C488" s="115">
        <v>59.99</v>
      </c>
      <c r="D488" s="115">
        <v>1</v>
      </c>
      <c r="E488" s="115">
        <v>1</v>
      </c>
      <c r="F488" s="115">
        <v>7</v>
      </c>
      <c r="G488" s="115">
        <v>7</v>
      </c>
      <c r="H488" s="115">
        <v>1</v>
      </c>
      <c r="I488" s="115">
        <v>59.99</v>
      </c>
      <c r="J488" s="116">
        <v>3</v>
      </c>
    </row>
    <row r="489" spans="1:10" x14ac:dyDescent="0.25">
      <c r="A489" s="117">
        <v>78</v>
      </c>
      <c r="B489" s="118">
        <v>900</v>
      </c>
      <c r="C489" s="118">
        <v>347.45</v>
      </c>
      <c r="D489" s="118">
        <v>4</v>
      </c>
      <c r="E489" s="118">
        <v>5</v>
      </c>
      <c r="F489" s="118">
        <v>24</v>
      </c>
      <c r="G489" s="118">
        <v>6</v>
      </c>
      <c r="H489" s="118">
        <v>1.25</v>
      </c>
      <c r="I489" s="118">
        <v>69.489999999999995</v>
      </c>
      <c r="J489" s="119">
        <v>3</v>
      </c>
    </row>
    <row r="490" spans="1:10" x14ac:dyDescent="0.25">
      <c r="A490" s="114">
        <v>78</v>
      </c>
      <c r="B490" s="115">
        <v>1000</v>
      </c>
      <c r="C490" s="115">
        <v>584.25</v>
      </c>
      <c r="D490" s="115">
        <v>5</v>
      </c>
      <c r="E490" s="115">
        <v>13</v>
      </c>
      <c r="F490" s="115">
        <v>25</v>
      </c>
      <c r="G490" s="115">
        <v>5</v>
      </c>
      <c r="H490" s="115">
        <v>2.6</v>
      </c>
      <c r="I490" s="115">
        <v>44.942307692307693</v>
      </c>
      <c r="J490" s="116">
        <v>3</v>
      </c>
    </row>
    <row r="491" spans="1:10" x14ac:dyDescent="0.25">
      <c r="A491" s="117">
        <v>78</v>
      </c>
      <c r="B491" s="118">
        <v>1100</v>
      </c>
      <c r="C491" s="118">
        <v>939.75</v>
      </c>
      <c r="D491" s="118">
        <v>11</v>
      </c>
      <c r="E491" s="118">
        <v>22</v>
      </c>
      <c r="F491" s="118">
        <v>48</v>
      </c>
      <c r="G491" s="118">
        <v>4.3636363636363633</v>
      </c>
      <c r="H491" s="118">
        <v>2</v>
      </c>
      <c r="I491" s="118">
        <v>42.715909090909093</v>
      </c>
      <c r="J491" s="119">
        <v>3</v>
      </c>
    </row>
    <row r="492" spans="1:10" x14ac:dyDescent="0.25">
      <c r="A492" s="114">
        <v>78</v>
      </c>
      <c r="B492" s="115">
        <v>1200</v>
      </c>
      <c r="C492" s="115">
        <v>1294.7</v>
      </c>
      <c r="D492" s="115">
        <v>14</v>
      </c>
      <c r="E492" s="115">
        <v>24</v>
      </c>
      <c r="F492" s="115">
        <v>78</v>
      </c>
      <c r="G492" s="115">
        <v>5.5714285714285712</v>
      </c>
      <c r="H492" s="115">
        <v>1.7142857142857142</v>
      </c>
      <c r="I492" s="115">
        <v>53.945833333333333</v>
      </c>
      <c r="J492" s="116">
        <v>3</v>
      </c>
    </row>
    <row r="493" spans="1:10" x14ac:dyDescent="0.25">
      <c r="A493" s="117">
        <v>78</v>
      </c>
      <c r="B493" s="118">
        <v>1300</v>
      </c>
      <c r="C493" s="118">
        <v>1185.24</v>
      </c>
      <c r="D493" s="118">
        <v>12</v>
      </c>
      <c r="E493" s="118">
        <v>25</v>
      </c>
      <c r="F493" s="118">
        <v>59</v>
      </c>
      <c r="G493" s="118">
        <v>4.916666666666667</v>
      </c>
      <c r="H493" s="118">
        <v>2.0833333333333335</v>
      </c>
      <c r="I493" s="118">
        <v>47.409599999999998</v>
      </c>
      <c r="J493" s="119">
        <v>3</v>
      </c>
    </row>
    <row r="494" spans="1:10" x14ac:dyDescent="0.25">
      <c r="A494" s="114">
        <v>78</v>
      </c>
      <c r="B494" s="115">
        <v>1400</v>
      </c>
      <c r="C494" s="115">
        <v>844.83</v>
      </c>
      <c r="D494" s="115">
        <v>10</v>
      </c>
      <c r="E494" s="115">
        <v>17</v>
      </c>
      <c r="F494" s="115">
        <v>48</v>
      </c>
      <c r="G494" s="115">
        <v>4.8</v>
      </c>
      <c r="H494" s="115">
        <v>1.7</v>
      </c>
      <c r="I494" s="115">
        <v>49.695882352941176</v>
      </c>
      <c r="J494" s="116">
        <v>3</v>
      </c>
    </row>
    <row r="495" spans="1:10" x14ac:dyDescent="0.25">
      <c r="A495" s="117">
        <v>78</v>
      </c>
      <c r="B495" s="118">
        <v>1500</v>
      </c>
      <c r="C495" s="118">
        <v>1398.19</v>
      </c>
      <c r="D495" s="118">
        <v>21</v>
      </c>
      <c r="E495" s="118">
        <v>25</v>
      </c>
      <c r="F495" s="118">
        <v>65</v>
      </c>
      <c r="G495" s="118">
        <v>3.0952380952380953</v>
      </c>
      <c r="H495" s="118">
        <v>1.1904761904761905</v>
      </c>
      <c r="I495" s="118">
        <v>55.927600000000005</v>
      </c>
      <c r="J495" s="119">
        <v>3</v>
      </c>
    </row>
    <row r="496" spans="1:10" x14ac:dyDescent="0.25">
      <c r="A496" s="114">
        <v>78</v>
      </c>
      <c r="B496" s="115">
        <v>1600</v>
      </c>
      <c r="C496" s="115">
        <v>1626.45</v>
      </c>
      <c r="D496" s="115">
        <v>17</v>
      </c>
      <c r="E496" s="115">
        <v>38</v>
      </c>
      <c r="F496" s="115">
        <v>72</v>
      </c>
      <c r="G496" s="115">
        <v>4.2352941176470589</v>
      </c>
      <c r="H496" s="115">
        <v>2.2352941176470589</v>
      </c>
      <c r="I496" s="115">
        <v>42.801315789473684</v>
      </c>
      <c r="J496" s="116">
        <v>3</v>
      </c>
    </row>
    <row r="497" spans="1:10" x14ac:dyDescent="0.25">
      <c r="A497" s="117">
        <v>78</v>
      </c>
      <c r="B497" s="118">
        <v>1700</v>
      </c>
      <c r="C497" s="118">
        <v>847.33</v>
      </c>
      <c r="D497" s="118">
        <v>10</v>
      </c>
      <c r="E497" s="118">
        <v>20</v>
      </c>
      <c r="F497" s="118">
        <v>34</v>
      </c>
      <c r="G497" s="118">
        <v>3.4</v>
      </c>
      <c r="H497" s="118">
        <v>2</v>
      </c>
      <c r="I497" s="118">
        <v>42.366500000000002</v>
      </c>
      <c r="J497" s="119">
        <v>3</v>
      </c>
    </row>
    <row r="498" spans="1:10" x14ac:dyDescent="0.25">
      <c r="A498" s="114">
        <v>78</v>
      </c>
      <c r="B498" s="115">
        <v>1800</v>
      </c>
      <c r="C498" s="115">
        <v>766.54</v>
      </c>
      <c r="D498" s="115">
        <v>9</v>
      </c>
      <c r="E498" s="115">
        <v>14</v>
      </c>
      <c r="F498" s="115">
        <v>19</v>
      </c>
      <c r="G498" s="115">
        <v>2.1111111111111112</v>
      </c>
      <c r="H498" s="115">
        <v>1.5555555555555556</v>
      </c>
      <c r="I498" s="115">
        <v>54.752857142857138</v>
      </c>
      <c r="J498" s="116">
        <v>3</v>
      </c>
    </row>
    <row r="499" spans="1:10" x14ac:dyDescent="0.25">
      <c r="A499" s="117">
        <v>78</v>
      </c>
      <c r="B499" s="118">
        <v>1900</v>
      </c>
      <c r="C499" s="118">
        <v>359.18</v>
      </c>
      <c r="D499" s="118">
        <v>3</v>
      </c>
      <c r="E499" s="118">
        <v>10</v>
      </c>
      <c r="F499" s="118">
        <v>14</v>
      </c>
      <c r="G499" s="118">
        <v>4.666666666666667</v>
      </c>
      <c r="H499" s="118">
        <v>3.3333333333333335</v>
      </c>
      <c r="I499" s="118">
        <v>35.917999999999999</v>
      </c>
      <c r="J499" s="119">
        <v>3</v>
      </c>
    </row>
    <row r="500" spans="1:10" x14ac:dyDescent="0.25">
      <c r="A500" s="114">
        <v>78</v>
      </c>
      <c r="B500" s="115">
        <v>2000</v>
      </c>
      <c r="C500" s="115">
        <v>517.4</v>
      </c>
      <c r="D500" s="115">
        <v>4</v>
      </c>
      <c r="E500" s="115">
        <v>9</v>
      </c>
      <c r="F500" s="115">
        <v>12</v>
      </c>
      <c r="G500" s="115">
        <v>3</v>
      </c>
      <c r="H500" s="115">
        <v>2.25</v>
      </c>
      <c r="I500" s="115">
        <v>57.488888888888887</v>
      </c>
      <c r="J500" s="116">
        <v>3</v>
      </c>
    </row>
    <row r="501" spans="1:10" x14ac:dyDescent="0.25">
      <c r="A501" s="117">
        <v>79</v>
      </c>
      <c r="B501" s="118">
        <v>600</v>
      </c>
      <c r="C501" s="118">
        <v>0</v>
      </c>
      <c r="D501" s="118">
        <v>0</v>
      </c>
      <c r="E501" s="118">
        <v>0</v>
      </c>
      <c r="F501" s="118">
        <v>2</v>
      </c>
      <c r="G501" s="118"/>
      <c r="H501" s="118"/>
      <c r="I501" s="118"/>
      <c r="J501" s="119">
        <v>4</v>
      </c>
    </row>
    <row r="502" spans="1:10" x14ac:dyDescent="0.25">
      <c r="A502" s="114">
        <v>79</v>
      </c>
      <c r="B502" s="115">
        <v>700</v>
      </c>
      <c r="C502" s="115">
        <v>0</v>
      </c>
      <c r="D502" s="115">
        <v>0</v>
      </c>
      <c r="E502" s="115">
        <v>0</v>
      </c>
      <c r="F502" s="115">
        <v>2</v>
      </c>
      <c r="G502" s="115"/>
      <c r="H502" s="115"/>
      <c r="I502" s="115"/>
      <c r="J502" s="116">
        <v>4</v>
      </c>
    </row>
    <row r="503" spans="1:10" x14ac:dyDescent="0.25">
      <c r="A503" s="117">
        <v>79</v>
      </c>
      <c r="B503" s="118">
        <v>800</v>
      </c>
      <c r="C503" s="118">
        <v>0</v>
      </c>
      <c r="D503" s="118">
        <v>0</v>
      </c>
      <c r="E503" s="118">
        <v>0</v>
      </c>
      <c r="F503" s="118">
        <v>4</v>
      </c>
      <c r="G503" s="118"/>
      <c r="H503" s="118"/>
      <c r="I503" s="118"/>
      <c r="J503" s="119">
        <v>4</v>
      </c>
    </row>
    <row r="504" spans="1:10" x14ac:dyDescent="0.25">
      <c r="A504" s="114">
        <v>79</v>
      </c>
      <c r="B504" s="115">
        <v>900</v>
      </c>
      <c r="C504" s="115">
        <v>427.82</v>
      </c>
      <c r="D504" s="115">
        <v>4</v>
      </c>
      <c r="E504" s="115">
        <v>11</v>
      </c>
      <c r="F504" s="115">
        <v>19</v>
      </c>
      <c r="G504" s="115">
        <v>4.75</v>
      </c>
      <c r="H504" s="115">
        <v>2.75</v>
      </c>
      <c r="I504" s="115">
        <v>38.892727272727271</v>
      </c>
      <c r="J504" s="116">
        <v>4</v>
      </c>
    </row>
    <row r="505" spans="1:10" x14ac:dyDescent="0.25">
      <c r="A505" s="117">
        <v>79</v>
      </c>
      <c r="B505" s="118">
        <v>1000</v>
      </c>
      <c r="C505" s="118">
        <v>894.23</v>
      </c>
      <c r="D505" s="118">
        <v>6</v>
      </c>
      <c r="E505" s="118">
        <v>18</v>
      </c>
      <c r="F505" s="118">
        <v>18</v>
      </c>
      <c r="G505" s="118">
        <v>3</v>
      </c>
      <c r="H505" s="118">
        <v>3</v>
      </c>
      <c r="I505" s="118">
        <v>49.679444444444442</v>
      </c>
      <c r="J505" s="119">
        <v>4</v>
      </c>
    </row>
    <row r="506" spans="1:10" x14ac:dyDescent="0.25">
      <c r="A506" s="114">
        <v>79</v>
      </c>
      <c r="B506" s="115">
        <v>1100</v>
      </c>
      <c r="C506" s="115">
        <v>526.08000000000004</v>
      </c>
      <c r="D506" s="115">
        <v>8</v>
      </c>
      <c r="E506" s="115">
        <v>15</v>
      </c>
      <c r="F506" s="115">
        <v>39</v>
      </c>
      <c r="G506" s="115">
        <v>4.875</v>
      </c>
      <c r="H506" s="115">
        <v>1.875</v>
      </c>
      <c r="I506" s="115">
        <v>35.072000000000003</v>
      </c>
      <c r="J506" s="116">
        <v>4</v>
      </c>
    </row>
    <row r="507" spans="1:10" x14ac:dyDescent="0.25">
      <c r="A507" s="117">
        <v>79</v>
      </c>
      <c r="B507" s="118">
        <v>1200</v>
      </c>
      <c r="C507" s="118">
        <v>965.26</v>
      </c>
      <c r="D507" s="118">
        <v>11</v>
      </c>
      <c r="E507" s="118">
        <v>23</v>
      </c>
      <c r="F507" s="118">
        <v>51</v>
      </c>
      <c r="G507" s="118">
        <v>4.6363636363636367</v>
      </c>
      <c r="H507" s="118">
        <v>2.0909090909090908</v>
      </c>
      <c r="I507" s="118">
        <v>41.967826086956521</v>
      </c>
      <c r="J507" s="119">
        <v>4</v>
      </c>
    </row>
    <row r="508" spans="1:10" x14ac:dyDescent="0.25">
      <c r="A508" s="114">
        <v>79</v>
      </c>
      <c r="B508" s="115">
        <v>1300</v>
      </c>
      <c r="C508" s="115">
        <v>969.76</v>
      </c>
      <c r="D508" s="115">
        <v>12</v>
      </c>
      <c r="E508" s="115">
        <v>22</v>
      </c>
      <c r="F508" s="115">
        <v>51</v>
      </c>
      <c r="G508" s="115">
        <v>4.25</v>
      </c>
      <c r="H508" s="115">
        <v>1.8333333333333333</v>
      </c>
      <c r="I508" s="115">
        <v>44.08</v>
      </c>
      <c r="J508" s="116">
        <v>4</v>
      </c>
    </row>
    <row r="509" spans="1:10" x14ac:dyDescent="0.25">
      <c r="A509" s="117">
        <v>79</v>
      </c>
      <c r="B509" s="118">
        <v>1400</v>
      </c>
      <c r="C509" s="118">
        <v>787.72</v>
      </c>
      <c r="D509" s="118">
        <v>13</v>
      </c>
      <c r="E509" s="118">
        <v>18</v>
      </c>
      <c r="F509" s="118">
        <v>61</v>
      </c>
      <c r="G509" s="118">
        <v>4.6923076923076925</v>
      </c>
      <c r="H509" s="118">
        <v>1.3846153846153846</v>
      </c>
      <c r="I509" s="118">
        <v>43.762222222222221</v>
      </c>
      <c r="J509" s="119">
        <v>4</v>
      </c>
    </row>
    <row r="510" spans="1:10" x14ac:dyDescent="0.25">
      <c r="A510" s="114">
        <v>79</v>
      </c>
      <c r="B510" s="115">
        <v>1500</v>
      </c>
      <c r="C510" s="115">
        <v>458.45</v>
      </c>
      <c r="D510" s="115">
        <v>7</v>
      </c>
      <c r="E510" s="115">
        <v>14</v>
      </c>
      <c r="F510" s="115">
        <v>40</v>
      </c>
      <c r="G510" s="115">
        <v>5.7142857142857144</v>
      </c>
      <c r="H510" s="115">
        <v>2</v>
      </c>
      <c r="I510" s="115">
        <v>32.746428571428574</v>
      </c>
      <c r="J510" s="116">
        <v>4</v>
      </c>
    </row>
    <row r="511" spans="1:10" x14ac:dyDescent="0.25">
      <c r="A511" s="117">
        <v>79</v>
      </c>
      <c r="B511" s="118">
        <v>1600</v>
      </c>
      <c r="C511" s="118">
        <v>1055.77</v>
      </c>
      <c r="D511" s="118">
        <v>10</v>
      </c>
      <c r="E511" s="118">
        <v>21</v>
      </c>
      <c r="F511" s="118">
        <v>36</v>
      </c>
      <c r="G511" s="118">
        <v>3.6</v>
      </c>
      <c r="H511" s="118">
        <v>2.1</v>
      </c>
      <c r="I511" s="118">
        <v>50.274761904761903</v>
      </c>
      <c r="J511" s="119">
        <v>4</v>
      </c>
    </row>
    <row r="512" spans="1:10" x14ac:dyDescent="0.25">
      <c r="A512" s="114">
        <v>79</v>
      </c>
      <c r="B512" s="115">
        <v>1700</v>
      </c>
      <c r="C512" s="115">
        <v>563.85</v>
      </c>
      <c r="D512" s="115">
        <v>7</v>
      </c>
      <c r="E512" s="115">
        <v>16</v>
      </c>
      <c r="F512" s="115">
        <v>32</v>
      </c>
      <c r="G512" s="115">
        <v>4.5714285714285712</v>
      </c>
      <c r="H512" s="115">
        <v>2.2857142857142856</v>
      </c>
      <c r="I512" s="115">
        <v>35.240625000000001</v>
      </c>
      <c r="J512" s="116">
        <v>4</v>
      </c>
    </row>
    <row r="513" spans="1:10" x14ac:dyDescent="0.25">
      <c r="A513" s="117">
        <v>79</v>
      </c>
      <c r="B513" s="118">
        <v>1800</v>
      </c>
      <c r="C513" s="118">
        <v>424.91</v>
      </c>
      <c r="D513" s="118">
        <v>4</v>
      </c>
      <c r="E513" s="118">
        <v>9</v>
      </c>
      <c r="F513" s="118">
        <v>16</v>
      </c>
      <c r="G513" s="118">
        <v>4</v>
      </c>
      <c r="H513" s="118">
        <v>2.25</v>
      </c>
      <c r="I513" s="118">
        <v>47.212222222222223</v>
      </c>
      <c r="J513" s="119">
        <v>4</v>
      </c>
    </row>
    <row r="514" spans="1:10" x14ac:dyDescent="0.25">
      <c r="A514" s="114">
        <v>79</v>
      </c>
      <c r="B514" s="115">
        <v>1900</v>
      </c>
      <c r="C514" s="115">
        <v>184.95</v>
      </c>
      <c r="D514" s="115">
        <v>3</v>
      </c>
      <c r="E514" s="115">
        <v>5</v>
      </c>
      <c r="F514" s="115">
        <v>12</v>
      </c>
      <c r="G514" s="115">
        <v>4</v>
      </c>
      <c r="H514" s="115">
        <v>1.6666666666666667</v>
      </c>
      <c r="I514" s="115">
        <v>36.989999999999995</v>
      </c>
      <c r="J514" s="116">
        <v>4</v>
      </c>
    </row>
    <row r="515" spans="1:10" x14ac:dyDescent="0.25">
      <c r="A515" s="117">
        <v>79</v>
      </c>
      <c r="B515" s="118">
        <v>2000</v>
      </c>
      <c r="C515" s="118">
        <v>223.7</v>
      </c>
      <c r="D515" s="118">
        <v>4</v>
      </c>
      <c r="E515" s="118">
        <v>6</v>
      </c>
      <c r="F515" s="118">
        <v>15</v>
      </c>
      <c r="G515" s="118">
        <v>3.75</v>
      </c>
      <c r="H515" s="118">
        <v>1.5</v>
      </c>
      <c r="I515" s="118">
        <v>37.283333333333331</v>
      </c>
      <c r="J515" s="119">
        <v>4</v>
      </c>
    </row>
    <row r="516" spans="1:10" x14ac:dyDescent="0.25">
      <c r="A516" s="114">
        <v>80</v>
      </c>
      <c r="B516" s="115">
        <v>500</v>
      </c>
      <c r="C516" s="115">
        <v>0</v>
      </c>
      <c r="D516" s="115">
        <v>0</v>
      </c>
      <c r="E516" s="115">
        <v>0</v>
      </c>
      <c r="F516" s="115">
        <v>1</v>
      </c>
      <c r="G516" s="115"/>
      <c r="H516" s="115"/>
      <c r="I516" s="115"/>
      <c r="J516" s="116">
        <v>1</v>
      </c>
    </row>
    <row r="517" spans="1:10" x14ac:dyDescent="0.25">
      <c r="A517" s="117">
        <v>80</v>
      </c>
      <c r="B517" s="118">
        <v>600</v>
      </c>
      <c r="C517" s="118">
        <v>0</v>
      </c>
      <c r="D517" s="118">
        <v>0</v>
      </c>
      <c r="E517" s="118">
        <v>0</v>
      </c>
      <c r="F517" s="118">
        <v>5</v>
      </c>
      <c r="G517" s="118"/>
      <c r="H517" s="118"/>
      <c r="I517" s="118"/>
      <c r="J517" s="119">
        <v>1</v>
      </c>
    </row>
    <row r="518" spans="1:10" x14ac:dyDescent="0.25">
      <c r="A518" s="114">
        <v>80</v>
      </c>
      <c r="B518" s="115">
        <v>700</v>
      </c>
      <c r="C518" s="115">
        <v>0</v>
      </c>
      <c r="D518" s="115">
        <v>0</v>
      </c>
      <c r="E518" s="115">
        <v>0</v>
      </c>
      <c r="F518" s="115">
        <v>4</v>
      </c>
      <c r="G518" s="115"/>
      <c r="H518" s="115"/>
      <c r="I518" s="115"/>
      <c r="J518" s="116">
        <v>1</v>
      </c>
    </row>
    <row r="519" spans="1:10" x14ac:dyDescent="0.25">
      <c r="A519" s="117">
        <v>80</v>
      </c>
      <c r="B519" s="118">
        <v>800</v>
      </c>
      <c r="C519" s="118">
        <v>0</v>
      </c>
      <c r="D519" s="118">
        <v>0</v>
      </c>
      <c r="E519" s="118">
        <v>0</v>
      </c>
      <c r="F519" s="118">
        <v>6</v>
      </c>
      <c r="G519" s="118"/>
      <c r="H519" s="118"/>
      <c r="I519" s="118"/>
      <c r="J519" s="119">
        <v>1</v>
      </c>
    </row>
    <row r="520" spans="1:10" x14ac:dyDescent="0.25">
      <c r="A520" s="114">
        <v>80</v>
      </c>
      <c r="B520" s="115">
        <v>900</v>
      </c>
      <c r="C520" s="115">
        <v>216.46</v>
      </c>
      <c r="D520" s="115">
        <v>4</v>
      </c>
      <c r="E520" s="115">
        <v>5</v>
      </c>
      <c r="F520" s="115">
        <v>32</v>
      </c>
      <c r="G520" s="115">
        <v>8</v>
      </c>
      <c r="H520" s="115">
        <v>1.25</v>
      </c>
      <c r="I520" s="115">
        <v>43.292000000000002</v>
      </c>
      <c r="J520" s="116">
        <v>1</v>
      </c>
    </row>
    <row r="521" spans="1:10" x14ac:dyDescent="0.25">
      <c r="A521" s="117">
        <v>80</v>
      </c>
      <c r="B521" s="118">
        <v>1000</v>
      </c>
      <c r="C521" s="118">
        <v>453.38</v>
      </c>
      <c r="D521" s="118">
        <v>9</v>
      </c>
      <c r="E521" s="118">
        <v>11</v>
      </c>
      <c r="F521" s="118">
        <v>47</v>
      </c>
      <c r="G521" s="118">
        <v>5.2222222222222223</v>
      </c>
      <c r="H521" s="118">
        <v>1.2222222222222223</v>
      </c>
      <c r="I521" s="118">
        <v>41.216363636363639</v>
      </c>
      <c r="J521" s="119">
        <v>1</v>
      </c>
    </row>
    <row r="522" spans="1:10" x14ac:dyDescent="0.25">
      <c r="A522" s="114">
        <v>80</v>
      </c>
      <c r="B522" s="115">
        <v>1100</v>
      </c>
      <c r="C522" s="115">
        <v>1053.47</v>
      </c>
      <c r="D522" s="115">
        <v>12</v>
      </c>
      <c r="E522" s="115">
        <v>21</v>
      </c>
      <c r="F522" s="115">
        <v>58</v>
      </c>
      <c r="G522" s="115">
        <v>4.833333333333333</v>
      </c>
      <c r="H522" s="115">
        <v>1.75</v>
      </c>
      <c r="I522" s="115">
        <v>50.165238095238095</v>
      </c>
      <c r="J522" s="116">
        <v>1</v>
      </c>
    </row>
    <row r="523" spans="1:10" x14ac:dyDescent="0.25">
      <c r="A523" s="117">
        <v>80</v>
      </c>
      <c r="B523" s="118">
        <v>1200</v>
      </c>
      <c r="C523" s="118">
        <v>1914.94</v>
      </c>
      <c r="D523" s="118">
        <v>16</v>
      </c>
      <c r="E523" s="118">
        <v>36</v>
      </c>
      <c r="F523" s="118">
        <v>110</v>
      </c>
      <c r="G523" s="118">
        <v>6.875</v>
      </c>
      <c r="H523" s="118">
        <v>2.25</v>
      </c>
      <c r="I523" s="118">
        <v>53.192777777777778</v>
      </c>
      <c r="J523" s="119">
        <v>1</v>
      </c>
    </row>
    <row r="524" spans="1:10" x14ac:dyDescent="0.25">
      <c r="A524" s="114">
        <v>80</v>
      </c>
      <c r="B524" s="115">
        <v>1300</v>
      </c>
      <c r="C524" s="115">
        <v>2792.44</v>
      </c>
      <c r="D524" s="115">
        <v>33</v>
      </c>
      <c r="E524" s="115">
        <v>61</v>
      </c>
      <c r="F524" s="115">
        <v>83</v>
      </c>
      <c r="G524" s="115">
        <v>2.5151515151515151</v>
      </c>
      <c r="H524" s="115">
        <v>1.8484848484848484</v>
      </c>
      <c r="I524" s="115">
        <v>45.777704918032789</v>
      </c>
      <c r="J524" s="116">
        <v>1</v>
      </c>
    </row>
    <row r="525" spans="1:10" x14ac:dyDescent="0.25">
      <c r="A525" s="117">
        <v>80</v>
      </c>
      <c r="B525" s="118">
        <v>1400</v>
      </c>
      <c r="C525" s="118">
        <v>1099.73</v>
      </c>
      <c r="D525" s="118">
        <v>16</v>
      </c>
      <c r="E525" s="118">
        <v>25</v>
      </c>
      <c r="F525" s="118">
        <v>106</v>
      </c>
      <c r="G525" s="118">
        <v>6.625</v>
      </c>
      <c r="H525" s="118">
        <v>1.5625</v>
      </c>
      <c r="I525" s="118">
        <v>43.989200000000004</v>
      </c>
      <c r="J525" s="119">
        <v>1</v>
      </c>
    </row>
    <row r="526" spans="1:10" x14ac:dyDescent="0.25">
      <c r="A526" s="114">
        <v>80</v>
      </c>
      <c r="B526" s="115">
        <v>1500</v>
      </c>
      <c r="C526" s="115">
        <v>806.3</v>
      </c>
      <c r="D526" s="115">
        <v>11</v>
      </c>
      <c r="E526" s="115">
        <v>17</v>
      </c>
      <c r="F526" s="115">
        <v>81</v>
      </c>
      <c r="G526" s="115">
        <v>7.3636363636363633</v>
      </c>
      <c r="H526" s="115">
        <v>1.5454545454545454</v>
      </c>
      <c r="I526" s="115">
        <v>47.429411764705883</v>
      </c>
      <c r="J526" s="116">
        <v>1</v>
      </c>
    </row>
    <row r="527" spans="1:10" x14ac:dyDescent="0.25">
      <c r="A527" s="117">
        <v>80</v>
      </c>
      <c r="B527" s="118">
        <v>1600</v>
      </c>
      <c r="C527" s="118">
        <v>1343.28</v>
      </c>
      <c r="D527" s="118">
        <v>16</v>
      </c>
      <c r="E527" s="118">
        <v>21</v>
      </c>
      <c r="F527" s="118">
        <v>76</v>
      </c>
      <c r="G527" s="118">
        <v>4.75</v>
      </c>
      <c r="H527" s="118">
        <v>1.3125</v>
      </c>
      <c r="I527" s="118">
        <v>63.965714285714284</v>
      </c>
      <c r="J527" s="119">
        <v>1</v>
      </c>
    </row>
    <row r="528" spans="1:10" x14ac:dyDescent="0.25">
      <c r="A528" s="114">
        <v>80</v>
      </c>
      <c r="B528" s="115">
        <v>1700</v>
      </c>
      <c r="C528" s="115">
        <v>2090.91</v>
      </c>
      <c r="D528" s="115">
        <v>20</v>
      </c>
      <c r="E528" s="115">
        <v>39</v>
      </c>
      <c r="F528" s="115">
        <v>71</v>
      </c>
      <c r="G528" s="115">
        <v>3.55</v>
      </c>
      <c r="H528" s="115">
        <v>1.95</v>
      </c>
      <c r="I528" s="115">
        <v>53.613076923076918</v>
      </c>
      <c r="J528" s="116">
        <v>1</v>
      </c>
    </row>
    <row r="529" spans="1:10" x14ac:dyDescent="0.25">
      <c r="A529" s="117">
        <v>80</v>
      </c>
      <c r="B529" s="118">
        <v>1800</v>
      </c>
      <c r="C529" s="118">
        <v>1667.42</v>
      </c>
      <c r="D529" s="118">
        <v>18</v>
      </c>
      <c r="E529" s="118">
        <v>35</v>
      </c>
      <c r="F529" s="118">
        <v>59</v>
      </c>
      <c r="G529" s="118">
        <v>3.2777777777777777</v>
      </c>
      <c r="H529" s="118">
        <v>1.9444444444444444</v>
      </c>
      <c r="I529" s="118">
        <v>47.640571428571434</v>
      </c>
      <c r="J529" s="119">
        <v>1</v>
      </c>
    </row>
    <row r="530" spans="1:10" x14ac:dyDescent="0.25">
      <c r="A530" s="114">
        <v>80</v>
      </c>
      <c r="B530" s="115">
        <v>1900</v>
      </c>
      <c r="C530" s="115">
        <v>628.39</v>
      </c>
      <c r="D530" s="115">
        <v>8</v>
      </c>
      <c r="E530" s="115">
        <v>14</v>
      </c>
      <c r="F530" s="115">
        <v>23</v>
      </c>
      <c r="G530" s="115">
        <v>2.875</v>
      </c>
      <c r="H530" s="115">
        <v>1.75</v>
      </c>
      <c r="I530" s="115">
        <v>44.884999999999998</v>
      </c>
      <c r="J530" s="116">
        <v>1</v>
      </c>
    </row>
    <row r="531" spans="1:10" x14ac:dyDescent="0.25">
      <c r="A531" s="117">
        <v>80</v>
      </c>
      <c r="B531" s="118">
        <v>2000</v>
      </c>
      <c r="C531" s="118">
        <v>642.36</v>
      </c>
      <c r="D531" s="118">
        <v>4</v>
      </c>
      <c r="E531" s="118">
        <v>12</v>
      </c>
      <c r="F531" s="118">
        <v>16</v>
      </c>
      <c r="G531" s="118">
        <v>4</v>
      </c>
      <c r="H531" s="118">
        <v>3</v>
      </c>
      <c r="I531" s="118">
        <v>53.53</v>
      </c>
      <c r="J531" s="119">
        <v>1</v>
      </c>
    </row>
    <row r="532" spans="1:10" x14ac:dyDescent="0.25">
      <c r="A532" s="114">
        <v>80</v>
      </c>
      <c r="B532" s="115">
        <v>2100</v>
      </c>
      <c r="C532" s="115">
        <v>0</v>
      </c>
      <c r="D532" s="115">
        <v>0</v>
      </c>
      <c r="E532" s="115">
        <v>0</v>
      </c>
      <c r="F532" s="115">
        <v>1</v>
      </c>
      <c r="G532" s="115"/>
      <c r="H532" s="115"/>
      <c r="I532" s="115"/>
      <c r="J532" s="116">
        <v>1</v>
      </c>
    </row>
    <row r="533" spans="1:10" x14ac:dyDescent="0.25">
      <c r="A533" s="117">
        <v>83</v>
      </c>
      <c r="B533" s="118">
        <v>500</v>
      </c>
      <c r="C533" s="118">
        <v>0</v>
      </c>
      <c r="D533" s="118">
        <v>0</v>
      </c>
      <c r="E533" s="118">
        <v>0</v>
      </c>
      <c r="F533" s="118">
        <v>1</v>
      </c>
      <c r="G533" s="118"/>
      <c r="H533" s="118"/>
      <c r="I533" s="118"/>
      <c r="J533" s="119">
        <v>2</v>
      </c>
    </row>
    <row r="534" spans="1:10" x14ac:dyDescent="0.25">
      <c r="A534" s="114">
        <v>83</v>
      </c>
      <c r="B534" s="115">
        <v>600</v>
      </c>
      <c r="C534" s="115">
        <v>782.42</v>
      </c>
      <c r="D534" s="115">
        <v>12</v>
      </c>
      <c r="E534" s="115">
        <v>19</v>
      </c>
      <c r="F534" s="115">
        <v>128</v>
      </c>
      <c r="G534" s="115">
        <v>10.666666666666666</v>
      </c>
      <c r="H534" s="115">
        <v>1.5833333333333333</v>
      </c>
      <c r="I534" s="115">
        <v>41.18</v>
      </c>
      <c r="J534" s="116">
        <v>2</v>
      </c>
    </row>
    <row r="535" spans="1:10" x14ac:dyDescent="0.25">
      <c r="A535" s="117">
        <v>83</v>
      </c>
      <c r="B535" s="118">
        <v>700</v>
      </c>
      <c r="C535" s="118">
        <v>3159.02</v>
      </c>
      <c r="D535" s="118">
        <v>30</v>
      </c>
      <c r="E535" s="118">
        <v>65</v>
      </c>
      <c r="F535" s="118">
        <v>283</v>
      </c>
      <c r="G535" s="118">
        <v>9.4333333333333336</v>
      </c>
      <c r="H535" s="118">
        <v>2.1666666666666665</v>
      </c>
      <c r="I535" s="118">
        <v>48.600307692307695</v>
      </c>
      <c r="J535" s="119">
        <v>2</v>
      </c>
    </row>
    <row r="536" spans="1:10" x14ac:dyDescent="0.25">
      <c r="A536" s="114">
        <v>83</v>
      </c>
      <c r="B536" s="115">
        <v>800</v>
      </c>
      <c r="C536" s="115">
        <v>2401.62</v>
      </c>
      <c r="D536" s="115">
        <v>32</v>
      </c>
      <c r="E536" s="115">
        <v>49</v>
      </c>
      <c r="F536" s="115">
        <v>251</v>
      </c>
      <c r="G536" s="115">
        <v>7.84375</v>
      </c>
      <c r="H536" s="115">
        <v>1.53125</v>
      </c>
      <c r="I536" s="115">
        <v>49.012653061224491</v>
      </c>
      <c r="J536" s="116">
        <v>2</v>
      </c>
    </row>
    <row r="537" spans="1:10" x14ac:dyDescent="0.25">
      <c r="A537" s="117">
        <v>83</v>
      </c>
      <c r="B537" s="118">
        <v>900</v>
      </c>
      <c r="C537" s="118">
        <v>1630.94</v>
      </c>
      <c r="D537" s="118">
        <v>22</v>
      </c>
      <c r="E537" s="118">
        <v>37</v>
      </c>
      <c r="F537" s="118">
        <v>311</v>
      </c>
      <c r="G537" s="118">
        <v>14.136363636363637</v>
      </c>
      <c r="H537" s="118">
        <v>1.6818181818181819</v>
      </c>
      <c r="I537" s="118">
        <v>44.079459459459464</v>
      </c>
      <c r="J537" s="119">
        <v>2</v>
      </c>
    </row>
    <row r="538" spans="1:10" x14ac:dyDescent="0.25">
      <c r="A538" s="114">
        <v>83</v>
      </c>
      <c r="B538" s="115">
        <v>1000</v>
      </c>
      <c r="C538" s="115">
        <v>2025.26</v>
      </c>
      <c r="D538" s="115">
        <v>27</v>
      </c>
      <c r="E538" s="115">
        <v>50</v>
      </c>
      <c r="F538" s="115">
        <v>364</v>
      </c>
      <c r="G538" s="115">
        <v>13.481481481481481</v>
      </c>
      <c r="H538" s="115">
        <v>1.8518518518518519</v>
      </c>
      <c r="I538" s="115">
        <v>40.505200000000002</v>
      </c>
      <c r="J538" s="116">
        <v>2</v>
      </c>
    </row>
    <row r="539" spans="1:10" x14ac:dyDescent="0.25">
      <c r="A539" s="117">
        <v>83</v>
      </c>
      <c r="B539" s="118">
        <v>1100</v>
      </c>
      <c r="C539" s="118">
        <v>3511.15</v>
      </c>
      <c r="D539" s="118">
        <v>47</v>
      </c>
      <c r="E539" s="118">
        <v>97</v>
      </c>
      <c r="F539" s="118">
        <v>365</v>
      </c>
      <c r="G539" s="118">
        <v>7.7659574468085104</v>
      </c>
      <c r="H539" s="118">
        <v>2.0638297872340425</v>
      </c>
      <c r="I539" s="118">
        <v>36.197422680412373</v>
      </c>
      <c r="J539" s="119">
        <v>2</v>
      </c>
    </row>
    <row r="540" spans="1:10" x14ac:dyDescent="0.25">
      <c r="A540" s="114">
        <v>83</v>
      </c>
      <c r="B540" s="115">
        <v>1200</v>
      </c>
      <c r="C540" s="115">
        <v>3416.94</v>
      </c>
      <c r="D540" s="115">
        <v>43</v>
      </c>
      <c r="E540" s="115">
        <v>89</v>
      </c>
      <c r="F540" s="115">
        <v>368</v>
      </c>
      <c r="G540" s="115">
        <v>8.5581395348837201</v>
      </c>
      <c r="H540" s="115">
        <v>2.0697674418604652</v>
      </c>
      <c r="I540" s="115">
        <v>38.392584269662919</v>
      </c>
      <c r="J540" s="116">
        <v>2</v>
      </c>
    </row>
    <row r="541" spans="1:10" x14ac:dyDescent="0.25">
      <c r="A541" s="117">
        <v>83</v>
      </c>
      <c r="B541" s="118">
        <v>1300</v>
      </c>
      <c r="C541" s="118">
        <v>2805.82</v>
      </c>
      <c r="D541" s="118">
        <v>37</v>
      </c>
      <c r="E541" s="118">
        <v>69</v>
      </c>
      <c r="F541" s="118">
        <v>371</v>
      </c>
      <c r="G541" s="118">
        <v>10.027027027027026</v>
      </c>
      <c r="H541" s="118">
        <v>1.8648648648648649</v>
      </c>
      <c r="I541" s="118">
        <v>40.664057971014493</v>
      </c>
      <c r="J541" s="119">
        <v>2</v>
      </c>
    </row>
    <row r="542" spans="1:10" x14ac:dyDescent="0.25">
      <c r="A542" s="114">
        <v>83</v>
      </c>
      <c r="B542" s="115">
        <v>1400</v>
      </c>
      <c r="C542" s="115">
        <v>2187.4</v>
      </c>
      <c r="D542" s="115">
        <v>26</v>
      </c>
      <c r="E542" s="115">
        <v>55</v>
      </c>
      <c r="F542" s="115">
        <v>307</v>
      </c>
      <c r="G542" s="115">
        <v>11.807692307692308</v>
      </c>
      <c r="H542" s="115">
        <v>2.1153846153846154</v>
      </c>
      <c r="I542" s="115">
        <v>39.770909090909093</v>
      </c>
      <c r="J542" s="116">
        <v>2</v>
      </c>
    </row>
    <row r="543" spans="1:10" x14ac:dyDescent="0.25">
      <c r="A543" s="117">
        <v>83</v>
      </c>
      <c r="B543" s="118">
        <v>1500</v>
      </c>
      <c r="C543" s="118">
        <v>3390.59</v>
      </c>
      <c r="D543" s="118">
        <v>36</v>
      </c>
      <c r="E543" s="118">
        <v>74</v>
      </c>
      <c r="F543" s="118">
        <v>339</v>
      </c>
      <c r="G543" s="118">
        <v>9.4166666666666661</v>
      </c>
      <c r="H543" s="118">
        <v>2.0555555555555554</v>
      </c>
      <c r="I543" s="118">
        <v>45.818783783783786</v>
      </c>
      <c r="J543" s="119">
        <v>2</v>
      </c>
    </row>
    <row r="544" spans="1:10" x14ac:dyDescent="0.25">
      <c r="A544" s="114">
        <v>83</v>
      </c>
      <c r="B544" s="115">
        <v>1600</v>
      </c>
      <c r="C544" s="115">
        <v>2321.25</v>
      </c>
      <c r="D544" s="115">
        <v>38</v>
      </c>
      <c r="E544" s="115">
        <v>62</v>
      </c>
      <c r="F544" s="115">
        <v>277</v>
      </c>
      <c r="G544" s="115">
        <v>7.2894736842105265</v>
      </c>
      <c r="H544" s="115">
        <v>1.631578947368421</v>
      </c>
      <c r="I544" s="115">
        <v>37.439516129032256</v>
      </c>
      <c r="J544" s="116">
        <v>2</v>
      </c>
    </row>
    <row r="545" spans="1:10" x14ac:dyDescent="0.25">
      <c r="A545" s="117">
        <v>83</v>
      </c>
      <c r="B545" s="118">
        <v>1700</v>
      </c>
      <c r="C545" s="118">
        <v>2749.29</v>
      </c>
      <c r="D545" s="118">
        <v>37</v>
      </c>
      <c r="E545" s="118">
        <v>65</v>
      </c>
      <c r="F545" s="118">
        <v>202</v>
      </c>
      <c r="G545" s="118">
        <v>5.4594594594594597</v>
      </c>
      <c r="H545" s="118">
        <v>1.7567567567567568</v>
      </c>
      <c r="I545" s="118">
        <v>42.296769230769229</v>
      </c>
      <c r="J545" s="119">
        <v>2</v>
      </c>
    </row>
    <row r="546" spans="1:10" x14ac:dyDescent="0.25">
      <c r="A546" s="114">
        <v>83</v>
      </c>
      <c r="B546" s="115">
        <v>1800</v>
      </c>
      <c r="C546" s="115">
        <v>1571.91</v>
      </c>
      <c r="D546" s="115">
        <v>23</v>
      </c>
      <c r="E546" s="115">
        <v>36</v>
      </c>
      <c r="F546" s="115">
        <v>216</v>
      </c>
      <c r="G546" s="115">
        <v>9.3913043478260878</v>
      </c>
      <c r="H546" s="115">
        <v>1.5652173913043479</v>
      </c>
      <c r="I546" s="115">
        <v>43.664166666666667</v>
      </c>
      <c r="J546" s="116">
        <v>2</v>
      </c>
    </row>
    <row r="547" spans="1:10" x14ac:dyDescent="0.25">
      <c r="A547" s="117">
        <v>83</v>
      </c>
      <c r="B547" s="118">
        <v>1900</v>
      </c>
      <c r="C547" s="118">
        <v>992.81</v>
      </c>
      <c r="D547" s="118">
        <v>13</v>
      </c>
      <c r="E547" s="118">
        <v>16</v>
      </c>
      <c r="F547" s="118">
        <v>105</v>
      </c>
      <c r="G547" s="118">
        <v>8.0769230769230766</v>
      </c>
      <c r="H547" s="118">
        <v>1.2307692307692308</v>
      </c>
      <c r="I547" s="118">
        <v>62.050624999999997</v>
      </c>
      <c r="J547" s="119">
        <v>2</v>
      </c>
    </row>
    <row r="548" spans="1:10" x14ac:dyDescent="0.25">
      <c r="A548" s="114">
        <v>83</v>
      </c>
      <c r="B548" s="115">
        <v>2000</v>
      </c>
      <c r="C548" s="115">
        <v>324.43</v>
      </c>
      <c r="D548" s="115">
        <v>6</v>
      </c>
      <c r="E548" s="115">
        <v>9</v>
      </c>
      <c r="F548" s="115">
        <v>48</v>
      </c>
      <c r="G548" s="115">
        <v>8</v>
      </c>
      <c r="H548" s="115">
        <v>1.5</v>
      </c>
      <c r="I548" s="115">
        <v>36.047777777777782</v>
      </c>
      <c r="J548" s="116">
        <v>2</v>
      </c>
    </row>
    <row r="549" spans="1:10" x14ac:dyDescent="0.25">
      <c r="A549" s="117">
        <v>83</v>
      </c>
      <c r="B549" s="118">
        <v>2100</v>
      </c>
      <c r="C549" s="118">
        <v>18</v>
      </c>
      <c r="D549" s="118">
        <v>1</v>
      </c>
      <c r="E549" s="118">
        <v>1</v>
      </c>
      <c r="F549" s="118">
        <v>0</v>
      </c>
      <c r="G549" s="118">
        <v>0</v>
      </c>
      <c r="H549" s="118">
        <v>1</v>
      </c>
      <c r="I549" s="118">
        <v>18</v>
      </c>
      <c r="J549" s="119">
        <v>2</v>
      </c>
    </row>
    <row r="550" spans="1:10" x14ac:dyDescent="0.25">
      <c r="A550" s="114">
        <v>86</v>
      </c>
      <c r="B550" s="115">
        <v>700</v>
      </c>
      <c r="C550" s="115">
        <v>0</v>
      </c>
      <c r="D550" s="115">
        <v>0</v>
      </c>
      <c r="E550" s="115">
        <v>0</v>
      </c>
      <c r="F550" s="115">
        <v>2</v>
      </c>
      <c r="G550" s="115"/>
      <c r="H550" s="115"/>
      <c r="I550" s="115"/>
      <c r="J550" s="116">
        <v>3</v>
      </c>
    </row>
    <row r="551" spans="1:10" x14ac:dyDescent="0.25">
      <c r="A551" s="117">
        <v>86</v>
      </c>
      <c r="B551" s="118">
        <v>800</v>
      </c>
      <c r="C551" s="118">
        <v>198.92</v>
      </c>
      <c r="D551" s="118">
        <v>4</v>
      </c>
      <c r="E551" s="118">
        <v>5</v>
      </c>
      <c r="F551" s="118">
        <v>17</v>
      </c>
      <c r="G551" s="118">
        <v>4.25</v>
      </c>
      <c r="H551" s="118">
        <v>1.25</v>
      </c>
      <c r="I551" s="118">
        <v>39.783999999999999</v>
      </c>
      <c r="J551" s="119">
        <v>3</v>
      </c>
    </row>
    <row r="552" spans="1:10" x14ac:dyDescent="0.25">
      <c r="A552" s="114">
        <v>86</v>
      </c>
      <c r="B552" s="115">
        <v>900</v>
      </c>
      <c r="C552" s="115">
        <v>493.9</v>
      </c>
      <c r="D552" s="115">
        <v>9</v>
      </c>
      <c r="E552" s="115">
        <v>11</v>
      </c>
      <c r="F552" s="115">
        <v>24</v>
      </c>
      <c r="G552" s="115">
        <v>2.6666666666666665</v>
      </c>
      <c r="H552" s="115">
        <v>1.2222222222222223</v>
      </c>
      <c r="I552" s="115">
        <v>44.9</v>
      </c>
      <c r="J552" s="116">
        <v>3</v>
      </c>
    </row>
    <row r="553" spans="1:10" x14ac:dyDescent="0.25">
      <c r="A553" s="117">
        <v>86</v>
      </c>
      <c r="B553" s="118">
        <v>1000</v>
      </c>
      <c r="C553" s="118">
        <v>443.15</v>
      </c>
      <c r="D553" s="118">
        <v>5</v>
      </c>
      <c r="E553" s="118">
        <v>8</v>
      </c>
      <c r="F553" s="118">
        <v>31</v>
      </c>
      <c r="G553" s="118">
        <v>6.2</v>
      </c>
      <c r="H553" s="118">
        <v>1.6</v>
      </c>
      <c r="I553" s="118">
        <v>55.393749999999997</v>
      </c>
      <c r="J553" s="119">
        <v>3</v>
      </c>
    </row>
    <row r="554" spans="1:10" x14ac:dyDescent="0.25">
      <c r="A554" s="114">
        <v>86</v>
      </c>
      <c r="B554" s="115">
        <v>1100</v>
      </c>
      <c r="C554" s="115">
        <v>726.92</v>
      </c>
      <c r="D554" s="115">
        <v>12</v>
      </c>
      <c r="E554" s="115">
        <v>22</v>
      </c>
      <c r="F554" s="115">
        <v>47</v>
      </c>
      <c r="G554" s="115">
        <v>3.9166666666666665</v>
      </c>
      <c r="H554" s="115">
        <v>1.8333333333333333</v>
      </c>
      <c r="I554" s="115">
        <v>33.041818181818179</v>
      </c>
      <c r="J554" s="116">
        <v>3</v>
      </c>
    </row>
    <row r="555" spans="1:10" x14ac:dyDescent="0.25">
      <c r="A555" s="117">
        <v>86</v>
      </c>
      <c r="B555" s="118">
        <v>1200</v>
      </c>
      <c r="C555" s="118">
        <v>1918.37</v>
      </c>
      <c r="D555" s="118">
        <v>24</v>
      </c>
      <c r="E555" s="118">
        <v>42</v>
      </c>
      <c r="F555" s="118">
        <v>81</v>
      </c>
      <c r="G555" s="118">
        <v>3.375</v>
      </c>
      <c r="H555" s="118">
        <v>1.75</v>
      </c>
      <c r="I555" s="118">
        <v>45.675476190476189</v>
      </c>
      <c r="J555" s="119">
        <v>3</v>
      </c>
    </row>
    <row r="556" spans="1:10" x14ac:dyDescent="0.25">
      <c r="A556" s="114">
        <v>86</v>
      </c>
      <c r="B556" s="115">
        <v>1300</v>
      </c>
      <c r="C556" s="115">
        <v>688.32</v>
      </c>
      <c r="D556" s="115">
        <v>15</v>
      </c>
      <c r="E556" s="115">
        <v>17</v>
      </c>
      <c r="F556" s="115">
        <v>71</v>
      </c>
      <c r="G556" s="115">
        <v>4.7333333333333334</v>
      </c>
      <c r="H556" s="115">
        <v>1.1333333333333333</v>
      </c>
      <c r="I556" s="115">
        <v>40.489411764705885</v>
      </c>
      <c r="J556" s="116">
        <v>3</v>
      </c>
    </row>
    <row r="557" spans="1:10" x14ac:dyDescent="0.25">
      <c r="A557" s="117">
        <v>86</v>
      </c>
      <c r="B557" s="118">
        <v>1400</v>
      </c>
      <c r="C557" s="118">
        <v>790.53</v>
      </c>
      <c r="D557" s="118">
        <v>13</v>
      </c>
      <c r="E557" s="118">
        <v>29</v>
      </c>
      <c r="F557" s="118">
        <v>64</v>
      </c>
      <c r="G557" s="118">
        <v>4.9230769230769234</v>
      </c>
      <c r="H557" s="118">
        <v>2.2307692307692308</v>
      </c>
      <c r="I557" s="118">
        <v>27.259655172413794</v>
      </c>
      <c r="J557" s="119">
        <v>3</v>
      </c>
    </row>
    <row r="558" spans="1:10" x14ac:dyDescent="0.25">
      <c r="A558" s="114">
        <v>86</v>
      </c>
      <c r="B558" s="115">
        <v>1500</v>
      </c>
      <c r="C558" s="115">
        <v>784.79</v>
      </c>
      <c r="D558" s="115">
        <v>10</v>
      </c>
      <c r="E558" s="115">
        <v>20</v>
      </c>
      <c r="F558" s="115">
        <v>44</v>
      </c>
      <c r="G558" s="115">
        <v>4.4000000000000004</v>
      </c>
      <c r="H558" s="115">
        <v>2</v>
      </c>
      <c r="I558" s="115">
        <v>39.2395</v>
      </c>
      <c r="J558" s="116">
        <v>3</v>
      </c>
    </row>
    <row r="559" spans="1:10" x14ac:dyDescent="0.25">
      <c r="A559" s="117">
        <v>86</v>
      </c>
      <c r="B559" s="118">
        <v>1600</v>
      </c>
      <c r="C559" s="118">
        <v>727.6</v>
      </c>
      <c r="D559" s="118">
        <v>11</v>
      </c>
      <c r="E559" s="118">
        <v>15</v>
      </c>
      <c r="F559" s="118">
        <v>68</v>
      </c>
      <c r="G559" s="118">
        <v>6.1818181818181817</v>
      </c>
      <c r="H559" s="118">
        <v>1.3636363636363635</v>
      </c>
      <c r="I559" s="118">
        <v>48.506666666666668</v>
      </c>
      <c r="J559" s="119">
        <v>3</v>
      </c>
    </row>
    <row r="560" spans="1:10" x14ac:dyDescent="0.25">
      <c r="A560" s="114">
        <v>86</v>
      </c>
      <c r="B560" s="115">
        <v>1700</v>
      </c>
      <c r="C560" s="115">
        <v>1410.05</v>
      </c>
      <c r="D560" s="115">
        <v>21</v>
      </c>
      <c r="E560" s="115">
        <v>38</v>
      </c>
      <c r="F560" s="115">
        <v>40</v>
      </c>
      <c r="G560" s="115">
        <v>1.9047619047619047</v>
      </c>
      <c r="H560" s="115">
        <v>1.8095238095238095</v>
      </c>
      <c r="I560" s="115">
        <v>37.106578947368419</v>
      </c>
      <c r="J560" s="116">
        <v>3</v>
      </c>
    </row>
    <row r="561" spans="1:10" x14ac:dyDescent="0.25">
      <c r="A561" s="117">
        <v>86</v>
      </c>
      <c r="B561" s="118">
        <v>1800</v>
      </c>
      <c r="C561" s="118">
        <v>459.35</v>
      </c>
      <c r="D561" s="118">
        <v>5</v>
      </c>
      <c r="E561" s="118">
        <v>12</v>
      </c>
      <c r="F561" s="118">
        <v>20</v>
      </c>
      <c r="G561" s="118">
        <v>4</v>
      </c>
      <c r="H561" s="118">
        <v>2.4</v>
      </c>
      <c r="I561" s="118">
        <v>38.279166666666669</v>
      </c>
      <c r="J561" s="119">
        <v>3</v>
      </c>
    </row>
    <row r="562" spans="1:10" x14ac:dyDescent="0.25">
      <c r="A562" s="114">
        <v>86</v>
      </c>
      <c r="B562" s="115">
        <v>1900</v>
      </c>
      <c r="C562" s="115">
        <v>119.98</v>
      </c>
      <c r="D562" s="115">
        <v>2</v>
      </c>
      <c r="E562" s="115">
        <v>2</v>
      </c>
      <c r="F562" s="115">
        <v>14</v>
      </c>
      <c r="G562" s="115">
        <v>7</v>
      </c>
      <c r="H562" s="115">
        <v>1</v>
      </c>
      <c r="I562" s="115">
        <v>59.99</v>
      </c>
      <c r="J562" s="116">
        <v>3</v>
      </c>
    </row>
    <row r="563" spans="1:10" x14ac:dyDescent="0.25">
      <c r="A563" s="117">
        <v>86</v>
      </c>
      <c r="B563" s="118">
        <v>2000</v>
      </c>
      <c r="C563" s="118">
        <v>399.4</v>
      </c>
      <c r="D563" s="118">
        <v>5</v>
      </c>
      <c r="E563" s="118">
        <v>11</v>
      </c>
      <c r="F563" s="118">
        <v>12</v>
      </c>
      <c r="G563" s="118">
        <v>2.4</v>
      </c>
      <c r="H563" s="118">
        <v>2.2000000000000002</v>
      </c>
      <c r="I563" s="118">
        <v>36.309090909090905</v>
      </c>
      <c r="J563" s="119">
        <v>3</v>
      </c>
    </row>
    <row r="564" spans="1:10" x14ac:dyDescent="0.25">
      <c r="A564" s="114">
        <v>86</v>
      </c>
      <c r="B564" s="115">
        <v>2100</v>
      </c>
      <c r="C564" s="115">
        <v>0</v>
      </c>
      <c r="D564" s="115">
        <v>0</v>
      </c>
      <c r="E564" s="115">
        <v>0</v>
      </c>
      <c r="F564" s="115">
        <v>1</v>
      </c>
      <c r="G564" s="115"/>
      <c r="H564" s="115"/>
      <c r="I564" s="115"/>
      <c r="J564" s="116">
        <v>3</v>
      </c>
    </row>
    <row r="565" spans="1:10" x14ac:dyDescent="0.25">
      <c r="A565" s="117">
        <v>86</v>
      </c>
      <c r="B565" s="118">
        <v>2200</v>
      </c>
      <c r="C565" s="118">
        <v>69.989999999999995</v>
      </c>
      <c r="D565" s="118">
        <v>1</v>
      </c>
      <c r="E565" s="118">
        <v>1</v>
      </c>
      <c r="F565" s="118">
        <v>0</v>
      </c>
      <c r="G565" s="118">
        <v>0</v>
      </c>
      <c r="H565" s="118">
        <v>1</v>
      </c>
      <c r="I565" s="118">
        <v>69.989999999999995</v>
      </c>
      <c r="J565" s="119">
        <v>3</v>
      </c>
    </row>
    <row r="566" spans="1:10" x14ac:dyDescent="0.25">
      <c r="A566" s="114">
        <v>89</v>
      </c>
      <c r="B566" s="115">
        <v>600</v>
      </c>
      <c r="C566" s="115">
        <v>0</v>
      </c>
      <c r="D566" s="115">
        <v>0</v>
      </c>
      <c r="E566" s="115">
        <v>0</v>
      </c>
      <c r="F566" s="115">
        <v>4</v>
      </c>
      <c r="G566" s="115"/>
      <c r="H566" s="115"/>
      <c r="I566" s="115"/>
      <c r="J566" s="116">
        <v>4</v>
      </c>
    </row>
    <row r="567" spans="1:10" x14ac:dyDescent="0.25">
      <c r="A567" s="117">
        <v>89</v>
      </c>
      <c r="B567" s="118">
        <v>700</v>
      </c>
      <c r="C567" s="118">
        <v>0</v>
      </c>
      <c r="D567" s="118">
        <v>0</v>
      </c>
      <c r="E567" s="118">
        <v>0</v>
      </c>
      <c r="F567" s="118">
        <v>2</v>
      </c>
      <c r="G567" s="118"/>
      <c r="H567" s="118"/>
      <c r="I567" s="118"/>
      <c r="J567" s="119">
        <v>4</v>
      </c>
    </row>
    <row r="568" spans="1:10" x14ac:dyDescent="0.25">
      <c r="A568" s="114">
        <v>89</v>
      </c>
      <c r="B568" s="115">
        <v>800</v>
      </c>
      <c r="C568" s="115">
        <v>0</v>
      </c>
      <c r="D568" s="115">
        <v>0</v>
      </c>
      <c r="E568" s="115">
        <v>0</v>
      </c>
      <c r="F568" s="115">
        <v>12</v>
      </c>
      <c r="G568" s="115"/>
      <c r="H568" s="115"/>
      <c r="I568" s="115"/>
      <c r="J568" s="116">
        <v>4</v>
      </c>
    </row>
    <row r="569" spans="1:10" x14ac:dyDescent="0.25">
      <c r="A569" s="117">
        <v>89</v>
      </c>
      <c r="B569" s="118">
        <v>900</v>
      </c>
      <c r="C569" s="118">
        <v>141.97</v>
      </c>
      <c r="D569" s="118">
        <v>4</v>
      </c>
      <c r="E569" s="118">
        <v>3</v>
      </c>
      <c r="F569" s="118">
        <v>21</v>
      </c>
      <c r="G569" s="118">
        <v>5.25</v>
      </c>
      <c r="H569" s="118">
        <v>0.75</v>
      </c>
      <c r="I569" s="118">
        <v>47.323333333333331</v>
      </c>
      <c r="J569" s="119">
        <v>4</v>
      </c>
    </row>
    <row r="570" spans="1:10" x14ac:dyDescent="0.25">
      <c r="A570" s="114">
        <v>89</v>
      </c>
      <c r="B570" s="115">
        <v>1000</v>
      </c>
      <c r="C570" s="115">
        <v>728.6</v>
      </c>
      <c r="D570" s="115">
        <v>8</v>
      </c>
      <c r="E570" s="115">
        <v>15</v>
      </c>
      <c r="F570" s="115">
        <v>44</v>
      </c>
      <c r="G570" s="115">
        <v>5.5</v>
      </c>
      <c r="H570" s="115">
        <v>1.875</v>
      </c>
      <c r="I570" s="115">
        <v>48.573333333333338</v>
      </c>
      <c r="J570" s="116">
        <v>4</v>
      </c>
    </row>
    <row r="571" spans="1:10" x14ac:dyDescent="0.25">
      <c r="A571" s="117">
        <v>89</v>
      </c>
      <c r="B571" s="118">
        <v>1100</v>
      </c>
      <c r="C571" s="118">
        <v>618.91</v>
      </c>
      <c r="D571" s="118">
        <v>7</v>
      </c>
      <c r="E571" s="118">
        <v>8</v>
      </c>
      <c r="F571" s="118">
        <v>37</v>
      </c>
      <c r="G571" s="118">
        <v>5.2857142857142856</v>
      </c>
      <c r="H571" s="118">
        <v>1.1428571428571428</v>
      </c>
      <c r="I571" s="118">
        <v>77.363749999999996</v>
      </c>
      <c r="J571" s="119">
        <v>4</v>
      </c>
    </row>
    <row r="572" spans="1:10" x14ac:dyDescent="0.25">
      <c r="A572" s="114">
        <v>89</v>
      </c>
      <c r="B572" s="115">
        <v>1200</v>
      </c>
      <c r="C572" s="115">
        <v>1270.68</v>
      </c>
      <c r="D572" s="115">
        <v>11</v>
      </c>
      <c r="E572" s="115">
        <v>29</v>
      </c>
      <c r="F572" s="115">
        <v>65</v>
      </c>
      <c r="G572" s="115">
        <v>5.9090909090909092</v>
      </c>
      <c r="H572" s="115">
        <v>2.6363636363636362</v>
      </c>
      <c r="I572" s="115">
        <v>43.816551724137931</v>
      </c>
      <c r="J572" s="116">
        <v>4</v>
      </c>
    </row>
    <row r="573" spans="1:10" x14ac:dyDescent="0.25">
      <c r="A573" s="117">
        <v>89</v>
      </c>
      <c r="B573" s="118">
        <v>1300</v>
      </c>
      <c r="C573" s="118">
        <v>1724.77</v>
      </c>
      <c r="D573" s="118">
        <v>21</v>
      </c>
      <c r="E573" s="118">
        <v>37</v>
      </c>
      <c r="F573" s="118">
        <v>78</v>
      </c>
      <c r="G573" s="118">
        <v>3.7142857142857144</v>
      </c>
      <c r="H573" s="118">
        <v>1.7619047619047619</v>
      </c>
      <c r="I573" s="118">
        <v>46.615405405405404</v>
      </c>
      <c r="J573" s="119">
        <v>4</v>
      </c>
    </row>
    <row r="574" spans="1:10" x14ac:dyDescent="0.25">
      <c r="A574" s="114">
        <v>89</v>
      </c>
      <c r="B574" s="115">
        <v>1400</v>
      </c>
      <c r="C574" s="115">
        <v>2074.84</v>
      </c>
      <c r="D574" s="115">
        <v>22</v>
      </c>
      <c r="E574" s="115">
        <v>41</v>
      </c>
      <c r="F574" s="115">
        <v>78</v>
      </c>
      <c r="G574" s="115">
        <v>3.5454545454545454</v>
      </c>
      <c r="H574" s="115">
        <v>1.8636363636363635</v>
      </c>
      <c r="I574" s="115">
        <v>50.605853658536589</v>
      </c>
      <c r="J574" s="116">
        <v>4</v>
      </c>
    </row>
    <row r="575" spans="1:10" x14ac:dyDescent="0.25">
      <c r="A575" s="117">
        <v>89</v>
      </c>
      <c r="B575" s="118">
        <v>1500</v>
      </c>
      <c r="C575" s="118">
        <v>2792.27</v>
      </c>
      <c r="D575" s="118">
        <v>33</v>
      </c>
      <c r="E575" s="118">
        <v>63</v>
      </c>
      <c r="F575" s="118">
        <v>117</v>
      </c>
      <c r="G575" s="118">
        <v>3.5454545454545454</v>
      </c>
      <c r="H575" s="118">
        <v>1.9090909090909092</v>
      </c>
      <c r="I575" s="118">
        <v>44.321746031746031</v>
      </c>
      <c r="J575" s="119">
        <v>4</v>
      </c>
    </row>
    <row r="576" spans="1:10" x14ac:dyDescent="0.25">
      <c r="A576" s="114">
        <v>89</v>
      </c>
      <c r="B576" s="115">
        <v>1600</v>
      </c>
      <c r="C576" s="115">
        <v>1886.05</v>
      </c>
      <c r="D576" s="115">
        <v>20</v>
      </c>
      <c r="E576" s="115">
        <v>45</v>
      </c>
      <c r="F576" s="115">
        <v>78</v>
      </c>
      <c r="G576" s="115">
        <v>3.9</v>
      </c>
      <c r="H576" s="115">
        <v>2.25</v>
      </c>
      <c r="I576" s="115">
        <v>41.912222222222219</v>
      </c>
      <c r="J576" s="116">
        <v>4</v>
      </c>
    </row>
    <row r="577" spans="1:10" x14ac:dyDescent="0.25">
      <c r="A577" s="117">
        <v>89</v>
      </c>
      <c r="B577" s="118">
        <v>1700</v>
      </c>
      <c r="C577" s="118">
        <v>1460.86</v>
      </c>
      <c r="D577" s="118">
        <v>17</v>
      </c>
      <c r="E577" s="118">
        <v>33</v>
      </c>
      <c r="F577" s="118">
        <v>48</v>
      </c>
      <c r="G577" s="118">
        <v>2.8235294117647061</v>
      </c>
      <c r="H577" s="118">
        <v>1.9411764705882353</v>
      </c>
      <c r="I577" s="118">
        <v>44.268484848484846</v>
      </c>
      <c r="J577" s="119">
        <v>4</v>
      </c>
    </row>
    <row r="578" spans="1:10" x14ac:dyDescent="0.25">
      <c r="A578" s="114">
        <v>89</v>
      </c>
      <c r="B578" s="115">
        <v>1800</v>
      </c>
      <c r="C578" s="115">
        <v>1911.53</v>
      </c>
      <c r="D578" s="115">
        <v>16</v>
      </c>
      <c r="E578" s="115">
        <v>36</v>
      </c>
      <c r="F578" s="115">
        <v>58</v>
      </c>
      <c r="G578" s="115">
        <v>3.625</v>
      </c>
      <c r="H578" s="115">
        <v>2.25</v>
      </c>
      <c r="I578" s="115">
        <v>53.098055555555554</v>
      </c>
      <c r="J578" s="116">
        <v>4</v>
      </c>
    </row>
    <row r="579" spans="1:10" x14ac:dyDescent="0.25">
      <c r="A579" s="117">
        <v>89</v>
      </c>
      <c r="B579" s="118">
        <v>1900</v>
      </c>
      <c r="C579" s="118">
        <v>1578.68</v>
      </c>
      <c r="D579" s="118">
        <v>17</v>
      </c>
      <c r="E579" s="118">
        <v>30</v>
      </c>
      <c r="F579" s="118">
        <v>50</v>
      </c>
      <c r="G579" s="118">
        <v>2.9411764705882355</v>
      </c>
      <c r="H579" s="118">
        <v>1.7647058823529411</v>
      </c>
      <c r="I579" s="118">
        <v>52.622666666666667</v>
      </c>
      <c r="J579" s="119">
        <v>4</v>
      </c>
    </row>
    <row r="580" spans="1:10" x14ac:dyDescent="0.25">
      <c r="A580" s="114">
        <v>89</v>
      </c>
      <c r="B580" s="115">
        <v>2000</v>
      </c>
      <c r="C580" s="115">
        <v>955.33</v>
      </c>
      <c r="D580" s="115">
        <v>10</v>
      </c>
      <c r="E580" s="115">
        <v>17</v>
      </c>
      <c r="F580" s="115">
        <v>24</v>
      </c>
      <c r="G580" s="115">
        <v>2.4</v>
      </c>
      <c r="H580" s="115">
        <v>1.7</v>
      </c>
      <c r="I580" s="115">
        <v>56.195882352941176</v>
      </c>
      <c r="J580" s="116">
        <v>4</v>
      </c>
    </row>
    <row r="581" spans="1:10" x14ac:dyDescent="0.25">
      <c r="A581" s="117">
        <v>89</v>
      </c>
      <c r="B581" s="118">
        <v>2100</v>
      </c>
      <c r="C581" s="118">
        <v>572.41</v>
      </c>
      <c r="D581" s="118">
        <v>6</v>
      </c>
      <c r="E581" s="118">
        <v>9</v>
      </c>
      <c r="F581" s="118">
        <v>12</v>
      </c>
      <c r="G581" s="118">
        <v>2</v>
      </c>
      <c r="H581" s="118">
        <v>1.5</v>
      </c>
      <c r="I581" s="118">
        <v>63.601111111111109</v>
      </c>
      <c r="J581" s="119">
        <v>4</v>
      </c>
    </row>
    <row r="582" spans="1:10" x14ac:dyDescent="0.25">
      <c r="A582" s="114">
        <v>89</v>
      </c>
      <c r="B582" s="115">
        <v>2200</v>
      </c>
      <c r="C582" s="115">
        <v>0</v>
      </c>
      <c r="D582" s="115">
        <v>0</v>
      </c>
      <c r="E582" s="115">
        <v>0</v>
      </c>
      <c r="F582" s="115">
        <v>8</v>
      </c>
      <c r="G582" s="115"/>
      <c r="H582" s="115"/>
      <c r="I582" s="115"/>
      <c r="J582" s="116">
        <v>4</v>
      </c>
    </row>
    <row r="583" spans="1:10" x14ac:dyDescent="0.25">
      <c r="A583" s="117">
        <v>90</v>
      </c>
      <c r="B583" s="118">
        <v>200</v>
      </c>
      <c r="C583" s="118">
        <v>151.34</v>
      </c>
      <c r="D583" s="118">
        <v>1</v>
      </c>
      <c r="E583" s="118">
        <v>3</v>
      </c>
      <c r="F583" s="118">
        <v>0</v>
      </c>
      <c r="G583" s="118">
        <v>0</v>
      </c>
      <c r="H583" s="118">
        <v>3</v>
      </c>
      <c r="I583" s="118">
        <v>50.446666666666665</v>
      </c>
      <c r="J583" s="119">
        <v>1</v>
      </c>
    </row>
    <row r="584" spans="1:10" x14ac:dyDescent="0.25">
      <c r="A584" s="114">
        <v>90</v>
      </c>
      <c r="B584" s="115">
        <v>500</v>
      </c>
      <c r="C584" s="115">
        <v>0</v>
      </c>
      <c r="D584" s="115">
        <v>0</v>
      </c>
      <c r="E584" s="115">
        <v>0</v>
      </c>
      <c r="F584" s="115">
        <v>1</v>
      </c>
      <c r="G584" s="115"/>
      <c r="H584" s="115"/>
      <c r="I584" s="115"/>
      <c r="J584" s="116">
        <v>1</v>
      </c>
    </row>
    <row r="585" spans="1:10" x14ac:dyDescent="0.25">
      <c r="A585" s="117">
        <v>90</v>
      </c>
      <c r="B585" s="118">
        <v>600</v>
      </c>
      <c r="C585" s="118">
        <v>0</v>
      </c>
      <c r="D585" s="118">
        <v>0</v>
      </c>
      <c r="E585" s="118">
        <v>0</v>
      </c>
      <c r="F585" s="118">
        <v>1</v>
      </c>
      <c r="G585" s="118"/>
      <c r="H585" s="118"/>
      <c r="I585" s="118"/>
      <c r="J585" s="119">
        <v>1</v>
      </c>
    </row>
    <row r="586" spans="1:10" x14ac:dyDescent="0.25">
      <c r="A586" s="114">
        <v>90</v>
      </c>
      <c r="B586" s="115">
        <v>700</v>
      </c>
      <c r="C586" s="115">
        <v>940.62</v>
      </c>
      <c r="D586" s="115">
        <v>10</v>
      </c>
      <c r="E586" s="115">
        <v>20</v>
      </c>
      <c r="F586" s="115">
        <v>48</v>
      </c>
      <c r="G586" s="115">
        <v>4.8</v>
      </c>
      <c r="H586" s="115">
        <v>2</v>
      </c>
      <c r="I586" s="115">
        <v>47.030999999999999</v>
      </c>
      <c r="J586" s="116">
        <v>1</v>
      </c>
    </row>
    <row r="587" spans="1:10" x14ac:dyDescent="0.25">
      <c r="A587" s="117">
        <v>90</v>
      </c>
      <c r="B587" s="118">
        <v>800</v>
      </c>
      <c r="C587" s="118">
        <v>812.31</v>
      </c>
      <c r="D587" s="118">
        <v>9</v>
      </c>
      <c r="E587" s="118">
        <v>16</v>
      </c>
      <c r="F587" s="118">
        <v>47</v>
      </c>
      <c r="G587" s="118">
        <v>5.2222222222222223</v>
      </c>
      <c r="H587" s="118">
        <v>1.7777777777777777</v>
      </c>
      <c r="I587" s="118">
        <v>50.769374999999997</v>
      </c>
      <c r="J587" s="119">
        <v>1</v>
      </c>
    </row>
    <row r="588" spans="1:10" x14ac:dyDescent="0.25">
      <c r="A588" s="114">
        <v>90</v>
      </c>
      <c r="B588" s="115">
        <v>900</v>
      </c>
      <c r="C588" s="115">
        <v>2550.12</v>
      </c>
      <c r="D588" s="115">
        <v>28</v>
      </c>
      <c r="E588" s="115">
        <v>70</v>
      </c>
      <c r="F588" s="115">
        <v>94</v>
      </c>
      <c r="G588" s="115">
        <v>3.3571428571428572</v>
      </c>
      <c r="H588" s="115">
        <v>2.5</v>
      </c>
      <c r="I588" s="115">
        <v>36.430285714285709</v>
      </c>
      <c r="J588" s="116">
        <v>1</v>
      </c>
    </row>
    <row r="589" spans="1:10" x14ac:dyDescent="0.25">
      <c r="A589" s="117">
        <v>90</v>
      </c>
      <c r="B589" s="118">
        <v>1000</v>
      </c>
      <c r="C589" s="118">
        <v>1722.96</v>
      </c>
      <c r="D589" s="118">
        <v>19</v>
      </c>
      <c r="E589" s="118">
        <v>40</v>
      </c>
      <c r="F589" s="118">
        <v>77</v>
      </c>
      <c r="G589" s="118">
        <v>4.0526315789473681</v>
      </c>
      <c r="H589" s="118">
        <v>2.1052631578947367</v>
      </c>
      <c r="I589" s="118">
        <v>43.073999999999998</v>
      </c>
      <c r="J589" s="119">
        <v>1</v>
      </c>
    </row>
    <row r="590" spans="1:10" x14ac:dyDescent="0.25">
      <c r="A590" s="114">
        <v>90</v>
      </c>
      <c r="B590" s="115">
        <v>1100</v>
      </c>
      <c r="C590" s="115">
        <v>2596.6799999999998</v>
      </c>
      <c r="D590" s="115">
        <v>27</v>
      </c>
      <c r="E590" s="115">
        <v>60</v>
      </c>
      <c r="F590" s="115">
        <v>131</v>
      </c>
      <c r="G590" s="115">
        <v>4.8518518518518521</v>
      </c>
      <c r="H590" s="115">
        <v>2.2222222222222223</v>
      </c>
      <c r="I590" s="115">
        <v>43.277999999999999</v>
      </c>
      <c r="J590" s="116">
        <v>1</v>
      </c>
    </row>
    <row r="591" spans="1:10" x14ac:dyDescent="0.25">
      <c r="A591" s="117">
        <v>90</v>
      </c>
      <c r="B591" s="118">
        <v>1200</v>
      </c>
      <c r="C591" s="118">
        <v>2390.38</v>
      </c>
      <c r="D591" s="118">
        <v>30</v>
      </c>
      <c r="E591" s="118">
        <v>58</v>
      </c>
      <c r="F591" s="118">
        <v>145</v>
      </c>
      <c r="G591" s="118">
        <v>4.833333333333333</v>
      </c>
      <c r="H591" s="118">
        <v>1.9333333333333333</v>
      </c>
      <c r="I591" s="118">
        <v>41.213448275862071</v>
      </c>
      <c r="J591" s="119">
        <v>1</v>
      </c>
    </row>
    <row r="592" spans="1:10" x14ac:dyDescent="0.25">
      <c r="A592" s="114">
        <v>90</v>
      </c>
      <c r="B592" s="115">
        <v>1300</v>
      </c>
      <c r="C592" s="115">
        <v>2445.7199999999998</v>
      </c>
      <c r="D592" s="115">
        <v>23</v>
      </c>
      <c r="E592" s="115">
        <v>55</v>
      </c>
      <c r="F592" s="115">
        <v>144</v>
      </c>
      <c r="G592" s="115">
        <v>6.2608695652173916</v>
      </c>
      <c r="H592" s="115">
        <v>2.3913043478260869</v>
      </c>
      <c r="I592" s="115">
        <v>44.467636363636359</v>
      </c>
      <c r="J592" s="116">
        <v>1</v>
      </c>
    </row>
    <row r="593" spans="1:10" x14ac:dyDescent="0.25">
      <c r="A593" s="117">
        <v>90</v>
      </c>
      <c r="B593" s="118">
        <v>1400</v>
      </c>
      <c r="C593" s="118">
        <v>2600.13</v>
      </c>
      <c r="D593" s="118">
        <v>27</v>
      </c>
      <c r="E593" s="118">
        <v>53</v>
      </c>
      <c r="F593" s="118">
        <v>131</v>
      </c>
      <c r="G593" s="118">
        <v>4.8518518518518521</v>
      </c>
      <c r="H593" s="118">
        <v>1.962962962962963</v>
      </c>
      <c r="I593" s="118">
        <v>49.059056603773584</v>
      </c>
      <c r="J593" s="119">
        <v>1</v>
      </c>
    </row>
    <row r="594" spans="1:10" x14ac:dyDescent="0.25">
      <c r="A594" s="114">
        <v>90</v>
      </c>
      <c r="B594" s="115">
        <v>1500</v>
      </c>
      <c r="C594" s="115">
        <v>3726.68</v>
      </c>
      <c r="D594" s="115">
        <v>37</v>
      </c>
      <c r="E594" s="115">
        <v>87</v>
      </c>
      <c r="F594" s="115">
        <v>122</v>
      </c>
      <c r="G594" s="115">
        <v>3.2972972972972974</v>
      </c>
      <c r="H594" s="115">
        <v>2.3513513513513513</v>
      </c>
      <c r="I594" s="115">
        <v>42.835402298850575</v>
      </c>
      <c r="J594" s="116">
        <v>1</v>
      </c>
    </row>
    <row r="595" spans="1:10" x14ac:dyDescent="0.25">
      <c r="A595" s="117">
        <v>90</v>
      </c>
      <c r="B595" s="118">
        <v>1600</v>
      </c>
      <c r="C595" s="118">
        <v>1833.81</v>
      </c>
      <c r="D595" s="118">
        <v>20</v>
      </c>
      <c r="E595" s="118">
        <v>51</v>
      </c>
      <c r="F595" s="118">
        <v>88</v>
      </c>
      <c r="G595" s="118">
        <v>4.4000000000000004</v>
      </c>
      <c r="H595" s="118">
        <v>2.5499999999999998</v>
      </c>
      <c r="I595" s="118">
        <v>35.957058823529408</v>
      </c>
      <c r="J595" s="119">
        <v>1</v>
      </c>
    </row>
    <row r="596" spans="1:10" x14ac:dyDescent="0.25">
      <c r="A596" s="114">
        <v>90</v>
      </c>
      <c r="B596" s="115">
        <v>1700</v>
      </c>
      <c r="C596" s="115">
        <v>2356.56</v>
      </c>
      <c r="D596" s="115">
        <v>29</v>
      </c>
      <c r="E596" s="115">
        <v>47</v>
      </c>
      <c r="F596" s="115">
        <v>84</v>
      </c>
      <c r="G596" s="115">
        <v>2.896551724137931</v>
      </c>
      <c r="H596" s="115">
        <v>1.6206896551724137</v>
      </c>
      <c r="I596" s="115">
        <v>50.139574468085108</v>
      </c>
      <c r="J596" s="116">
        <v>1</v>
      </c>
    </row>
    <row r="597" spans="1:10" x14ac:dyDescent="0.25">
      <c r="A597" s="117">
        <v>90</v>
      </c>
      <c r="B597" s="118">
        <v>1800</v>
      </c>
      <c r="C597" s="118">
        <v>782.87</v>
      </c>
      <c r="D597" s="118">
        <v>10</v>
      </c>
      <c r="E597" s="118">
        <v>14</v>
      </c>
      <c r="F597" s="118">
        <v>57</v>
      </c>
      <c r="G597" s="118">
        <v>5.7</v>
      </c>
      <c r="H597" s="118">
        <v>1.4</v>
      </c>
      <c r="I597" s="118">
        <v>55.919285714285714</v>
      </c>
      <c r="J597" s="119">
        <v>1</v>
      </c>
    </row>
    <row r="598" spans="1:10" x14ac:dyDescent="0.25">
      <c r="A598" s="114">
        <v>90</v>
      </c>
      <c r="B598" s="115">
        <v>1900</v>
      </c>
      <c r="C598" s="115">
        <v>608.65</v>
      </c>
      <c r="D598" s="115">
        <v>10</v>
      </c>
      <c r="E598" s="115">
        <v>14</v>
      </c>
      <c r="F598" s="115">
        <v>49</v>
      </c>
      <c r="G598" s="115">
        <v>4.9000000000000004</v>
      </c>
      <c r="H598" s="115">
        <v>1.4</v>
      </c>
      <c r="I598" s="115">
        <v>43.475000000000001</v>
      </c>
      <c r="J598" s="116">
        <v>1</v>
      </c>
    </row>
    <row r="599" spans="1:10" x14ac:dyDescent="0.25">
      <c r="A599" s="117">
        <v>90</v>
      </c>
      <c r="B599" s="118">
        <v>2000</v>
      </c>
      <c r="C599" s="118">
        <v>360.62</v>
      </c>
      <c r="D599" s="118">
        <v>10</v>
      </c>
      <c r="E599" s="118">
        <v>13</v>
      </c>
      <c r="F599" s="118">
        <v>24</v>
      </c>
      <c r="G599" s="118">
        <v>2.4</v>
      </c>
      <c r="H599" s="118">
        <v>1.3</v>
      </c>
      <c r="I599" s="118">
        <v>27.740000000000002</v>
      </c>
      <c r="J599" s="119">
        <v>1</v>
      </c>
    </row>
    <row r="600" spans="1:10" x14ac:dyDescent="0.25">
      <c r="A600" s="114">
        <v>90</v>
      </c>
      <c r="B600" s="115">
        <v>2100</v>
      </c>
      <c r="C600" s="115">
        <v>67.97</v>
      </c>
      <c r="D600" s="115">
        <v>1</v>
      </c>
      <c r="E600" s="115">
        <v>2</v>
      </c>
      <c r="F600" s="115">
        <v>1</v>
      </c>
      <c r="G600" s="115">
        <v>1</v>
      </c>
      <c r="H600" s="115">
        <v>2</v>
      </c>
      <c r="I600" s="115">
        <v>33.984999999999999</v>
      </c>
      <c r="J600" s="116">
        <v>1</v>
      </c>
    </row>
    <row r="601" spans="1:10" x14ac:dyDescent="0.25">
      <c r="A601" s="117">
        <v>92</v>
      </c>
      <c r="B601" s="118">
        <v>600</v>
      </c>
      <c r="C601" s="118">
        <v>0</v>
      </c>
      <c r="D601" s="118">
        <v>0</v>
      </c>
      <c r="E601" s="118">
        <v>0</v>
      </c>
      <c r="F601" s="118">
        <v>2</v>
      </c>
      <c r="G601" s="118"/>
      <c r="H601" s="118"/>
      <c r="I601" s="118"/>
      <c r="J601" s="119">
        <v>2</v>
      </c>
    </row>
    <row r="602" spans="1:10" x14ac:dyDescent="0.25">
      <c r="A602" s="114">
        <v>92</v>
      </c>
      <c r="B602" s="115">
        <v>700</v>
      </c>
      <c r="C602" s="115">
        <v>0</v>
      </c>
      <c r="D602" s="115">
        <v>0</v>
      </c>
      <c r="E602" s="115">
        <v>0</v>
      </c>
      <c r="F602" s="115">
        <v>1</v>
      </c>
      <c r="G602" s="115"/>
      <c r="H602" s="115"/>
      <c r="I602" s="115"/>
      <c r="J602" s="116">
        <v>2</v>
      </c>
    </row>
    <row r="603" spans="1:10" x14ac:dyDescent="0.25">
      <c r="A603" s="117">
        <v>92</v>
      </c>
      <c r="B603" s="118">
        <v>800</v>
      </c>
      <c r="C603" s="118">
        <v>0</v>
      </c>
      <c r="D603" s="118">
        <v>0</v>
      </c>
      <c r="E603" s="118">
        <v>0</v>
      </c>
      <c r="F603" s="118">
        <v>1</v>
      </c>
      <c r="G603" s="118"/>
      <c r="H603" s="118"/>
      <c r="I603" s="118"/>
      <c r="J603" s="119">
        <v>2</v>
      </c>
    </row>
    <row r="604" spans="1:10" x14ac:dyDescent="0.25">
      <c r="A604" s="114">
        <v>92</v>
      </c>
      <c r="B604" s="115">
        <v>900</v>
      </c>
      <c r="C604" s="115">
        <v>0</v>
      </c>
      <c r="D604" s="115">
        <v>0</v>
      </c>
      <c r="E604" s="115">
        <v>0</v>
      </c>
      <c r="F604" s="115">
        <v>7</v>
      </c>
      <c r="G604" s="115"/>
      <c r="H604" s="115"/>
      <c r="I604" s="115"/>
      <c r="J604" s="116">
        <v>2</v>
      </c>
    </row>
    <row r="605" spans="1:10" x14ac:dyDescent="0.25">
      <c r="A605" s="117">
        <v>92</v>
      </c>
      <c r="B605" s="118">
        <v>1000</v>
      </c>
      <c r="C605" s="118">
        <v>309.89</v>
      </c>
      <c r="D605" s="118">
        <v>3</v>
      </c>
      <c r="E605" s="118">
        <v>7</v>
      </c>
      <c r="F605" s="118">
        <v>12</v>
      </c>
      <c r="G605" s="118">
        <v>4</v>
      </c>
      <c r="H605" s="118">
        <v>2.3333333333333335</v>
      </c>
      <c r="I605" s="118">
        <v>44.269999999999996</v>
      </c>
      <c r="J605" s="119">
        <v>2</v>
      </c>
    </row>
    <row r="606" spans="1:10" x14ac:dyDescent="0.25">
      <c r="A606" s="114">
        <v>92</v>
      </c>
      <c r="B606" s="115">
        <v>1100</v>
      </c>
      <c r="C606" s="115">
        <v>394.62</v>
      </c>
      <c r="D606" s="115">
        <v>6</v>
      </c>
      <c r="E606" s="115">
        <v>10</v>
      </c>
      <c r="F606" s="115">
        <v>26</v>
      </c>
      <c r="G606" s="115">
        <v>4.333333333333333</v>
      </c>
      <c r="H606" s="115">
        <v>1.6666666666666667</v>
      </c>
      <c r="I606" s="115">
        <v>39.462000000000003</v>
      </c>
      <c r="J606" s="116">
        <v>2</v>
      </c>
    </row>
    <row r="607" spans="1:10" x14ac:dyDescent="0.25">
      <c r="A607" s="117">
        <v>92</v>
      </c>
      <c r="B607" s="118">
        <v>1200</v>
      </c>
      <c r="C607" s="118">
        <v>227.62</v>
      </c>
      <c r="D607" s="118">
        <v>7</v>
      </c>
      <c r="E607" s="118">
        <v>8</v>
      </c>
      <c r="F607" s="118">
        <v>35</v>
      </c>
      <c r="G607" s="118">
        <v>5</v>
      </c>
      <c r="H607" s="118">
        <v>1.1428571428571428</v>
      </c>
      <c r="I607" s="118">
        <v>28.452500000000001</v>
      </c>
      <c r="J607" s="119">
        <v>2</v>
      </c>
    </row>
    <row r="608" spans="1:10" x14ac:dyDescent="0.25">
      <c r="A608" s="114">
        <v>92</v>
      </c>
      <c r="B608" s="115">
        <v>1300</v>
      </c>
      <c r="C608" s="115">
        <v>1058.55</v>
      </c>
      <c r="D608" s="115">
        <v>7</v>
      </c>
      <c r="E608" s="115">
        <v>21</v>
      </c>
      <c r="F608" s="115">
        <v>35</v>
      </c>
      <c r="G608" s="115">
        <v>5</v>
      </c>
      <c r="H608" s="115">
        <v>3</v>
      </c>
      <c r="I608" s="115">
        <v>50.407142857142858</v>
      </c>
      <c r="J608" s="116">
        <v>2</v>
      </c>
    </row>
    <row r="609" spans="1:10" x14ac:dyDescent="0.25">
      <c r="A609" s="117">
        <v>92</v>
      </c>
      <c r="B609" s="118">
        <v>1400</v>
      </c>
      <c r="C609" s="118">
        <v>776.73</v>
      </c>
      <c r="D609" s="118">
        <v>13</v>
      </c>
      <c r="E609" s="118">
        <v>29</v>
      </c>
      <c r="F609" s="118">
        <v>41</v>
      </c>
      <c r="G609" s="118">
        <v>3.1538461538461537</v>
      </c>
      <c r="H609" s="118">
        <v>2.2307692307692308</v>
      </c>
      <c r="I609" s="118">
        <v>26.783793103448275</v>
      </c>
      <c r="J609" s="119">
        <v>2</v>
      </c>
    </row>
    <row r="610" spans="1:10" x14ac:dyDescent="0.25">
      <c r="A610" s="114">
        <v>92</v>
      </c>
      <c r="B610" s="115">
        <v>1500</v>
      </c>
      <c r="C610" s="115">
        <v>384.02</v>
      </c>
      <c r="D610" s="115">
        <v>8</v>
      </c>
      <c r="E610" s="115">
        <v>9</v>
      </c>
      <c r="F610" s="115">
        <v>30</v>
      </c>
      <c r="G610" s="115">
        <v>3.75</v>
      </c>
      <c r="H610" s="115">
        <v>1.125</v>
      </c>
      <c r="I610" s="115">
        <v>42.668888888888887</v>
      </c>
      <c r="J610" s="116">
        <v>2</v>
      </c>
    </row>
    <row r="611" spans="1:10" x14ac:dyDescent="0.25">
      <c r="A611" s="117">
        <v>92</v>
      </c>
      <c r="B611" s="118">
        <v>1600</v>
      </c>
      <c r="C611" s="118">
        <v>557.32000000000005</v>
      </c>
      <c r="D611" s="118">
        <v>12</v>
      </c>
      <c r="E611" s="118">
        <v>15</v>
      </c>
      <c r="F611" s="118">
        <v>16</v>
      </c>
      <c r="G611" s="118">
        <v>1.3333333333333333</v>
      </c>
      <c r="H611" s="118">
        <v>1.25</v>
      </c>
      <c r="I611" s="118">
        <v>37.154666666666671</v>
      </c>
      <c r="J611" s="119">
        <v>2</v>
      </c>
    </row>
    <row r="612" spans="1:10" x14ac:dyDescent="0.25">
      <c r="A612" s="114">
        <v>92</v>
      </c>
      <c r="B612" s="115">
        <v>1700</v>
      </c>
      <c r="C612" s="115">
        <v>109.95</v>
      </c>
      <c r="D612" s="115">
        <v>2</v>
      </c>
      <c r="E612" s="115">
        <v>4</v>
      </c>
      <c r="F612" s="115">
        <v>14</v>
      </c>
      <c r="G612" s="115">
        <v>7</v>
      </c>
      <c r="H612" s="115">
        <v>2</v>
      </c>
      <c r="I612" s="115">
        <v>27.487500000000001</v>
      </c>
      <c r="J612" s="116">
        <v>2</v>
      </c>
    </row>
    <row r="613" spans="1:10" x14ac:dyDescent="0.25">
      <c r="A613" s="117">
        <v>92</v>
      </c>
      <c r="B613" s="118">
        <v>1800</v>
      </c>
      <c r="C613" s="118">
        <v>202.46</v>
      </c>
      <c r="D613" s="118">
        <v>3</v>
      </c>
      <c r="E613" s="118">
        <v>5</v>
      </c>
      <c r="F613" s="118">
        <v>16</v>
      </c>
      <c r="G613" s="118">
        <v>5.333333333333333</v>
      </c>
      <c r="H613" s="118">
        <v>1.6666666666666667</v>
      </c>
      <c r="I613" s="118">
        <v>40.492000000000004</v>
      </c>
      <c r="J613" s="119">
        <v>2</v>
      </c>
    </row>
    <row r="614" spans="1:10" x14ac:dyDescent="0.25">
      <c r="A614" s="114">
        <v>92</v>
      </c>
      <c r="B614" s="115">
        <v>1900</v>
      </c>
      <c r="C614" s="115">
        <v>112.48</v>
      </c>
      <c r="D614" s="115">
        <v>1</v>
      </c>
      <c r="E614" s="115">
        <v>2</v>
      </c>
      <c r="F614" s="115">
        <v>12</v>
      </c>
      <c r="G614" s="115">
        <v>12</v>
      </c>
      <c r="H614" s="115">
        <v>2</v>
      </c>
      <c r="I614" s="115">
        <v>56.24</v>
      </c>
      <c r="J614" s="116">
        <v>2</v>
      </c>
    </row>
    <row r="615" spans="1:10" x14ac:dyDescent="0.25">
      <c r="A615" s="117">
        <v>92</v>
      </c>
      <c r="B615" s="118">
        <v>2000</v>
      </c>
      <c r="C615" s="118">
        <v>227.45</v>
      </c>
      <c r="D615" s="118">
        <v>2</v>
      </c>
      <c r="E615" s="118">
        <v>4</v>
      </c>
      <c r="F615" s="118">
        <v>15</v>
      </c>
      <c r="G615" s="118">
        <v>7.5</v>
      </c>
      <c r="H615" s="118">
        <v>2</v>
      </c>
      <c r="I615" s="118">
        <v>56.862499999999997</v>
      </c>
      <c r="J615" s="119">
        <v>2</v>
      </c>
    </row>
    <row r="616" spans="1:10" x14ac:dyDescent="0.25">
      <c r="A616" s="114">
        <v>92</v>
      </c>
      <c r="B616" s="115">
        <v>2100</v>
      </c>
      <c r="C616" s="115">
        <v>321.92</v>
      </c>
      <c r="D616" s="115">
        <v>2</v>
      </c>
      <c r="E616" s="115">
        <v>7</v>
      </c>
      <c r="F616" s="115">
        <v>11</v>
      </c>
      <c r="G616" s="115">
        <v>5.5</v>
      </c>
      <c r="H616" s="115">
        <v>3.5</v>
      </c>
      <c r="I616" s="115">
        <v>45.988571428571433</v>
      </c>
      <c r="J616" s="116">
        <v>2</v>
      </c>
    </row>
    <row r="617" spans="1:10" x14ac:dyDescent="0.25">
      <c r="A617" s="117">
        <v>92</v>
      </c>
      <c r="B617" s="118">
        <v>2200</v>
      </c>
      <c r="C617" s="118">
        <v>29.99</v>
      </c>
      <c r="D617" s="118">
        <v>1</v>
      </c>
      <c r="E617" s="118">
        <v>1</v>
      </c>
      <c r="F617" s="118">
        <v>0</v>
      </c>
      <c r="G617" s="118">
        <v>0</v>
      </c>
      <c r="H617" s="118">
        <v>1</v>
      </c>
      <c r="I617" s="118">
        <v>29.99</v>
      </c>
      <c r="J617" s="119">
        <v>2</v>
      </c>
    </row>
    <row r="618" spans="1:10" x14ac:dyDescent="0.25">
      <c r="A618" s="114">
        <v>94</v>
      </c>
      <c r="B618" s="115">
        <v>400</v>
      </c>
      <c r="C618" s="115">
        <v>64.989999999999995</v>
      </c>
      <c r="D618" s="115">
        <v>1</v>
      </c>
      <c r="E618" s="115">
        <v>1</v>
      </c>
      <c r="F618" s="115">
        <v>2</v>
      </c>
      <c r="G618" s="115">
        <v>2</v>
      </c>
      <c r="H618" s="115">
        <v>1</v>
      </c>
      <c r="I618" s="115">
        <v>64.989999999999995</v>
      </c>
      <c r="J618" s="116">
        <v>3</v>
      </c>
    </row>
    <row r="619" spans="1:10" x14ac:dyDescent="0.25">
      <c r="A619" s="117">
        <v>94</v>
      </c>
      <c r="B619" s="118">
        <v>600</v>
      </c>
      <c r="C619" s="118">
        <v>0</v>
      </c>
      <c r="D619" s="118">
        <v>0</v>
      </c>
      <c r="E619" s="118">
        <v>0</v>
      </c>
      <c r="F619" s="118">
        <v>2</v>
      </c>
      <c r="G619" s="118"/>
      <c r="H619" s="118"/>
      <c r="I619" s="118"/>
      <c r="J619" s="119">
        <v>3</v>
      </c>
    </row>
    <row r="620" spans="1:10" x14ac:dyDescent="0.25">
      <c r="A620" s="114">
        <v>94</v>
      </c>
      <c r="B620" s="115">
        <v>700</v>
      </c>
      <c r="C620" s="115">
        <v>219.95</v>
      </c>
      <c r="D620" s="115">
        <v>3</v>
      </c>
      <c r="E620" s="115">
        <v>3</v>
      </c>
      <c r="F620" s="115">
        <v>17</v>
      </c>
      <c r="G620" s="115">
        <v>5.666666666666667</v>
      </c>
      <c r="H620" s="115">
        <v>1</v>
      </c>
      <c r="I620" s="115">
        <v>73.316666666666663</v>
      </c>
      <c r="J620" s="116">
        <v>3</v>
      </c>
    </row>
    <row r="621" spans="1:10" x14ac:dyDescent="0.25">
      <c r="A621" s="117">
        <v>94</v>
      </c>
      <c r="B621" s="118">
        <v>800</v>
      </c>
      <c r="C621" s="118">
        <v>273.95999999999998</v>
      </c>
      <c r="D621" s="118">
        <v>3</v>
      </c>
      <c r="E621" s="118">
        <v>5</v>
      </c>
      <c r="F621" s="118">
        <v>20</v>
      </c>
      <c r="G621" s="118">
        <v>6.666666666666667</v>
      </c>
      <c r="H621" s="118">
        <v>1.6666666666666667</v>
      </c>
      <c r="I621" s="118">
        <v>54.791999999999994</v>
      </c>
      <c r="J621" s="119">
        <v>3</v>
      </c>
    </row>
    <row r="622" spans="1:10" x14ac:dyDescent="0.25">
      <c r="A622" s="114">
        <v>94</v>
      </c>
      <c r="B622" s="115">
        <v>900</v>
      </c>
      <c r="C622" s="115">
        <v>855.85</v>
      </c>
      <c r="D622" s="115">
        <v>10</v>
      </c>
      <c r="E622" s="115">
        <v>15</v>
      </c>
      <c r="F622" s="115">
        <v>33</v>
      </c>
      <c r="G622" s="115">
        <v>3.3</v>
      </c>
      <c r="H622" s="115">
        <v>1.5</v>
      </c>
      <c r="I622" s="115">
        <v>57.056666666666665</v>
      </c>
      <c r="J622" s="116">
        <v>3</v>
      </c>
    </row>
    <row r="623" spans="1:10" x14ac:dyDescent="0.25">
      <c r="A623" s="117">
        <v>94</v>
      </c>
      <c r="B623" s="118">
        <v>1000</v>
      </c>
      <c r="C623" s="118">
        <v>1057.58</v>
      </c>
      <c r="D623" s="118">
        <v>11</v>
      </c>
      <c r="E623" s="118">
        <v>22</v>
      </c>
      <c r="F623" s="118">
        <v>56</v>
      </c>
      <c r="G623" s="118">
        <v>5.0909090909090908</v>
      </c>
      <c r="H623" s="118">
        <v>2</v>
      </c>
      <c r="I623" s="118">
        <v>48.07181818181818</v>
      </c>
      <c r="J623" s="119">
        <v>3</v>
      </c>
    </row>
    <row r="624" spans="1:10" x14ac:dyDescent="0.25">
      <c r="A624" s="114">
        <v>94</v>
      </c>
      <c r="B624" s="115">
        <v>1100</v>
      </c>
      <c r="C624" s="115">
        <v>2035.7</v>
      </c>
      <c r="D624" s="115">
        <v>24</v>
      </c>
      <c r="E624" s="115">
        <v>47</v>
      </c>
      <c r="F624" s="115">
        <v>111</v>
      </c>
      <c r="G624" s="115">
        <v>4.625</v>
      </c>
      <c r="H624" s="115">
        <v>1.9583333333333333</v>
      </c>
      <c r="I624" s="115">
        <v>43.312765957446807</v>
      </c>
      <c r="J624" s="116">
        <v>3</v>
      </c>
    </row>
    <row r="625" spans="1:10" x14ac:dyDescent="0.25">
      <c r="A625" s="117">
        <v>94</v>
      </c>
      <c r="B625" s="118">
        <v>1200</v>
      </c>
      <c r="C625" s="118">
        <v>1537.41</v>
      </c>
      <c r="D625" s="118">
        <v>18</v>
      </c>
      <c r="E625" s="118">
        <v>30</v>
      </c>
      <c r="F625" s="118">
        <v>79</v>
      </c>
      <c r="G625" s="118">
        <v>4.3888888888888893</v>
      </c>
      <c r="H625" s="118">
        <v>1.6666666666666667</v>
      </c>
      <c r="I625" s="118">
        <v>51.247</v>
      </c>
      <c r="J625" s="119">
        <v>3</v>
      </c>
    </row>
    <row r="626" spans="1:10" x14ac:dyDescent="0.25">
      <c r="A626" s="114">
        <v>94</v>
      </c>
      <c r="B626" s="115">
        <v>1300</v>
      </c>
      <c r="C626" s="115">
        <v>1333.46</v>
      </c>
      <c r="D626" s="115">
        <v>13</v>
      </c>
      <c r="E626" s="115">
        <v>39</v>
      </c>
      <c r="F626" s="115">
        <v>64</v>
      </c>
      <c r="G626" s="115">
        <v>4.9230769230769234</v>
      </c>
      <c r="H626" s="115">
        <v>3</v>
      </c>
      <c r="I626" s="115">
        <v>34.191282051282052</v>
      </c>
      <c r="J626" s="116">
        <v>3</v>
      </c>
    </row>
    <row r="627" spans="1:10" x14ac:dyDescent="0.25">
      <c r="A627" s="117">
        <v>94</v>
      </c>
      <c r="B627" s="118">
        <v>1400</v>
      </c>
      <c r="C627" s="118">
        <v>1147.1199999999999</v>
      </c>
      <c r="D627" s="118">
        <v>16</v>
      </c>
      <c r="E627" s="118">
        <v>22</v>
      </c>
      <c r="F627" s="118">
        <v>77</v>
      </c>
      <c r="G627" s="118">
        <v>4.8125</v>
      </c>
      <c r="H627" s="118">
        <v>1.375</v>
      </c>
      <c r="I627" s="118">
        <v>52.141818181818174</v>
      </c>
      <c r="J627" s="119">
        <v>3</v>
      </c>
    </row>
    <row r="628" spans="1:10" x14ac:dyDescent="0.25">
      <c r="A628" s="114">
        <v>94</v>
      </c>
      <c r="B628" s="115">
        <v>1500</v>
      </c>
      <c r="C628" s="115">
        <v>1690.39</v>
      </c>
      <c r="D628" s="115">
        <v>21</v>
      </c>
      <c r="E628" s="115">
        <v>34</v>
      </c>
      <c r="F628" s="115">
        <v>109</v>
      </c>
      <c r="G628" s="115">
        <v>5.1904761904761907</v>
      </c>
      <c r="H628" s="115">
        <v>1.6190476190476191</v>
      </c>
      <c r="I628" s="115">
        <v>49.717352941176472</v>
      </c>
      <c r="J628" s="116">
        <v>3</v>
      </c>
    </row>
    <row r="629" spans="1:10" x14ac:dyDescent="0.25">
      <c r="A629" s="117">
        <v>94</v>
      </c>
      <c r="B629" s="118">
        <v>1600</v>
      </c>
      <c r="C629" s="118">
        <v>1625.62</v>
      </c>
      <c r="D629" s="118">
        <v>14</v>
      </c>
      <c r="E629" s="118">
        <v>31</v>
      </c>
      <c r="F629" s="118">
        <v>68</v>
      </c>
      <c r="G629" s="118">
        <v>4.8571428571428568</v>
      </c>
      <c r="H629" s="118">
        <v>2.2142857142857144</v>
      </c>
      <c r="I629" s="118">
        <v>52.439354838709676</v>
      </c>
      <c r="J629" s="119">
        <v>3</v>
      </c>
    </row>
    <row r="630" spans="1:10" x14ac:dyDescent="0.25">
      <c r="A630" s="114">
        <v>94</v>
      </c>
      <c r="B630" s="115">
        <v>1700</v>
      </c>
      <c r="C630" s="115">
        <v>1557.67</v>
      </c>
      <c r="D630" s="115">
        <v>17</v>
      </c>
      <c r="E630" s="115">
        <v>33</v>
      </c>
      <c r="F630" s="115">
        <v>47</v>
      </c>
      <c r="G630" s="115">
        <v>2.7647058823529411</v>
      </c>
      <c r="H630" s="115">
        <v>1.9411764705882353</v>
      </c>
      <c r="I630" s="115">
        <v>47.202121212121213</v>
      </c>
      <c r="J630" s="116">
        <v>3</v>
      </c>
    </row>
    <row r="631" spans="1:10" x14ac:dyDescent="0.25">
      <c r="A631" s="117">
        <v>94</v>
      </c>
      <c r="B631" s="118">
        <v>1800</v>
      </c>
      <c r="C631" s="118">
        <v>709.8</v>
      </c>
      <c r="D631" s="118">
        <v>10</v>
      </c>
      <c r="E631" s="118">
        <v>15</v>
      </c>
      <c r="F631" s="118">
        <v>33</v>
      </c>
      <c r="G631" s="118">
        <v>3.3</v>
      </c>
      <c r="H631" s="118">
        <v>1.5</v>
      </c>
      <c r="I631" s="118">
        <v>47.32</v>
      </c>
      <c r="J631" s="119">
        <v>3</v>
      </c>
    </row>
    <row r="632" spans="1:10" x14ac:dyDescent="0.25">
      <c r="A632" s="114">
        <v>94</v>
      </c>
      <c r="B632" s="115">
        <v>1900</v>
      </c>
      <c r="C632" s="115">
        <v>1237.19</v>
      </c>
      <c r="D632" s="115">
        <v>11</v>
      </c>
      <c r="E632" s="115">
        <v>26</v>
      </c>
      <c r="F632" s="115">
        <v>51</v>
      </c>
      <c r="G632" s="115">
        <v>4.6363636363636367</v>
      </c>
      <c r="H632" s="115">
        <v>2.3636363636363638</v>
      </c>
      <c r="I632" s="115">
        <v>47.584230769230771</v>
      </c>
      <c r="J632" s="116">
        <v>3</v>
      </c>
    </row>
    <row r="633" spans="1:10" x14ac:dyDescent="0.25">
      <c r="A633" s="117">
        <v>94</v>
      </c>
      <c r="B633" s="118">
        <v>2000</v>
      </c>
      <c r="C633" s="118">
        <v>323.79000000000002</v>
      </c>
      <c r="D633" s="118">
        <v>4</v>
      </c>
      <c r="E633" s="118">
        <v>7</v>
      </c>
      <c r="F633" s="118">
        <v>15</v>
      </c>
      <c r="G633" s="118">
        <v>3.75</v>
      </c>
      <c r="H633" s="118">
        <v>1.75</v>
      </c>
      <c r="I633" s="118">
        <v>46.255714285714291</v>
      </c>
      <c r="J633" s="119">
        <v>3</v>
      </c>
    </row>
    <row r="634" spans="1:10" x14ac:dyDescent="0.25">
      <c r="A634" s="114">
        <v>94</v>
      </c>
      <c r="B634" s="115">
        <v>2100</v>
      </c>
      <c r="C634" s="115">
        <v>0</v>
      </c>
      <c r="D634" s="115">
        <v>0</v>
      </c>
      <c r="E634" s="115">
        <v>0</v>
      </c>
      <c r="F634" s="115">
        <v>2</v>
      </c>
      <c r="G634" s="115"/>
      <c r="H634" s="115"/>
      <c r="I634" s="115"/>
      <c r="J634" s="116">
        <v>3</v>
      </c>
    </row>
    <row r="635" spans="1:10" x14ac:dyDescent="0.25">
      <c r="A635" s="117">
        <v>97</v>
      </c>
      <c r="B635" s="118">
        <v>700</v>
      </c>
      <c r="C635" s="118">
        <v>0</v>
      </c>
      <c r="D635" s="118">
        <v>0</v>
      </c>
      <c r="E635" s="118">
        <v>0</v>
      </c>
      <c r="F635" s="118">
        <v>1</v>
      </c>
      <c r="G635" s="118"/>
      <c r="H635" s="118"/>
      <c r="I635" s="118"/>
      <c r="J635" s="119">
        <v>4</v>
      </c>
    </row>
    <row r="636" spans="1:10" x14ac:dyDescent="0.25">
      <c r="A636" s="114">
        <v>97</v>
      </c>
      <c r="B636" s="115">
        <v>800</v>
      </c>
      <c r="C636" s="115">
        <v>0</v>
      </c>
      <c r="D636" s="115">
        <v>0</v>
      </c>
      <c r="E636" s="115">
        <v>0</v>
      </c>
      <c r="F636" s="115">
        <v>2</v>
      </c>
      <c r="G636" s="115"/>
      <c r="H636" s="115"/>
      <c r="I636" s="115"/>
      <c r="J636" s="116">
        <v>4</v>
      </c>
    </row>
    <row r="637" spans="1:10" x14ac:dyDescent="0.25">
      <c r="A637" s="117">
        <v>97</v>
      </c>
      <c r="B637" s="118">
        <v>900</v>
      </c>
      <c r="C637" s="118">
        <v>783.84</v>
      </c>
      <c r="D637" s="118">
        <v>9</v>
      </c>
      <c r="E637" s="118">
        <v>15</v>
      </c>
      <c r="F637" s="118">
        <v>95</v>
      </c>
      <c r="G637" s="118">
        <v>10.555555555555555</v>
      </c>
      <c r="H637" s="118">
        <v>1.6666666666666667</v>
      </c>
      <c r="I637" s="118">
        <v>52.256</v>
      </c>
      <c r="J637" s="119">
        <v>4</v>
      </c>
    </row>
    <row r="638" spans="1:10" x14ac:dyDescent="0.25">
      <c r="A638" s="114">
        <v>97</v>
      </c>
      <c r="B638" s="115">
        <v>1000</v>
      </c>
      <c r="C638" s="115">
        <v>2108.56</v>
      </c>
      <c r="D638" s="115">
        <v>27</v>
      </c>
      <c r="E638" s="115">
        <v>41</v>
      </c>
      <c r="F638" s="115">
        <v>201</v>
      </c>
      <c r="G638" s="115">
        <v>7.4444444444444446</v>
      </c>
      <c r="H638" s="115">
        <v>1.5185185185185186</v>
      </c>
      <c r="I638" s="115">
        <v>51.428292682926831</v>
      </c>
      <c r="J638" s="116">
        <v>4</v>
      </c>
    </row>
    <row r="639" spans="1:10" x14ac:dyDescent="0.25">
      <c r="A639" s="117">
        <v>97</v>
      </c>
      <c r="B639" s="118">
        <v>1100</v>
      </c>
      <c r="C639" s="118">
        <v>1931.53</v>
      </c>
      <c r="D639" s="118">
        <v>25</v>
      </c>
      <c r="E639" s="118">
        <v>47</v>
      </c>
      <c r="F639" s="118">
        <v>247</v>
      </c>
      <c r="G639" s="118">
        <v>9.8800000000000008</v>
      </c>
      <c r="H639" s="118">
        <v>1.88</v>
      </c>
      <c r="I639" s="118">
        <v>41.096382978723405</v>
      </c>
      <c r="J639" s="119">
        <v>4</v>
      </c>
    </row>
    <row r="640" spans="1:10" x14ac:dyDescent="0.25">
      <c r="A640" s="114">
        <v>97</v>
      </c>
      <c r="B640" s="115">
        <v>1200</v>
      </c>
      <c r="C640" s="115">
        <v>2638.05</v>
      </c>
      <c r="D640" s="115">
        <v>32</v>
      </c>
      <c r="E640" s="115">
        <v>51</v>
      </c>
      <c r="F640" s="115">
        <v>341</v>
      </c>
      <c r="G640" s="115">
        <v>10.65625</v>
      </c>
      <c r="H640" s="115">
        <v>1.59375</v>
      </c>
      <c r="I640" s="115">
        <v>51.726470588235294</v>
      </c>
      <c r="J640" s="116">
        <v>4</v>
      </c>
    </row>
    <row r="641" spans="1:10" x14ac:dyDescent="0.25">
      <c r="A641" s="117">
        <v>97</v>
      </c>
      <c r="B641" s="118">
        <v>1300</v>
      </c>
      <c r="C641" s="118">
        <v>1994.72</v>
      </c>
      <c r="D641" s="118">
        <v>31</v>
      </c>
      <c r="E641" s="118">
        <v>46</v>
      </c>
      <c r="F641" s="118">
        <v>303</v>
      </c>
      <c r="G641" s="118">
        <v>9.7741935483870961</v>
      </c>
      <c r="H641" s="118">
        <v>1.4838709677419355</v>
      </c>
      <c r="I641" s="118">
        <v>43.363478260869563</v>
      </c>
      <c r="J641" s="119">
        <v>4</v>
      </c>
    </row>
    <row r="642" spans="1:10" x14ac:dyDescent="0.25">
      <c r="A642" s="114">
        <v>97</v>
      </c>
      <c r="B642" s="115">
        <v>1400</v>
      </c>
      <c r="C642" s="115">
        <v>3238.33</v>
      </c>
      <c r="D642" s="115">
        <v>39</v>
      </c>
      <c r="E642" s="115">
        <v>74</v>
      </c>
      <c r="F642" s="115">
        <v>416</v>
      </c>
      <c r="G642" s="115">
        <v>10.666666666666666</v>
      </c>
      <c r="H642" s="115">
        <v>1.8974358974358974</v>
      </c>
      <c r="I642" s="115">
        <v>43.761216216216212</v>
      </c>
      <c r="J642" s="116">
        <v>4</v>
      </c>
    </row>
    <row r="643" spans="1:10" x14ac:dyDescent="0.25">
      <c r="A643" s="117">
        <v>97</v>
      </c>
      <c r="B643" s="118">
        <v>1500</v>
      </c>
      <c r="C643" s="118">
        <v>3316.79</v>
      </c>
      <c r="D643" s="118">
        <v>43</v>
      </c>
      <c r="E643" s="118">
        <v>71</v>
      </c>
      <c r="F643" s="118">
        <v>356</v>
      </c>
      <c r="G643" s="118">
        <v>8.279069767441861</v>
      </c>
      <c r="H643" s="118">
        <v>1.6511627906976745</v>
      </c>
      <c r="I643" s="118">
        <v>46.715352112676058</v>
      </c>
      <c r="J643" s="119">
        <v>4</v>
      </c>
    </row>
    <row r="644" spans="1:10" x14ac:dyDescent="0.25">
      <c r="A644" s="114">
        <v>97</v>
      </c>
      <c r="B644" s="115">
        <v>1600</v>
      </c>
      <c r="C644" s="115">
        <v>2019.54</v>
      </c>
      <c r="D644" s="115">
        <v>27</v>
      </c>
      <c r="E644" s="115">
        <v>41</v>
      </c>
      <c r="F644" s="115">
        <v>296</v>
      </c>
      <c r="G644" s="115">
        <v>10.962962962962964</v>
      </c>
      <c r="H644" s="115">
        <v>1.5185185185185186</v>
      </c>
      <c r="I644" s="115">
        <v>49.257073170731708</v>
      </c>
      <c r="J644" s="116">
        <v>4</v>
      </c>
    </row>
    <row r="645" spans="1:10" x14ac:dyDescent="0.25">
      <c r="A645" s="117">
        <v>97</v>
      </c>
      <c r="B645" s="118">
        <v>1700</v>
      </c>
      <c r="C645" s="118">
        <v>2135.19</v>
      </c>
      <c r="D645" s="118">
        <v>26</v>
      </c>
      <c r="E645" s="118">
        <v>51</v>
      </c>
      <c r="F645" s="118">
        <v>238</v>
      </c>
      <c r="G645" s="118">
        <v>9.1538461538461533</v>
      </c>
      <c r="H645" s="118">
        <v>1.9615384615384615</v>
      </c>
      <c r="I645" s="118">
        <v>41.866470588235295</v>
      </c>
      <c r="J645" s="119">
        <v>4</v>
      </c>
    </row>
    <row r="646" spans="1:10" x14ac:dyDescent="0.25">
      <c r="A646" s="114">
        <v>97</v>
      </c>
      <c r="B646" s="115">
        <v>1800</v>
      </c>
      <c r="C646" s="115">
        <v>2065.5</v>
      </c>
      <c r="D646" s="115">
        <v>25</v>
      </c>
      <c r="E646" s="115">
        <v>43</v>
      </c>
      <c r="F646" s="115">
        <v>240</v>
      </c>
      <c r="G646" s="115">
        <v>9.6</v>
      </c>
      <c r="H646" s="115">
        <v>1.72</v>
      </c>
      <c r="I646" s="115">
        <v>48.034883720930232</v>
      </c>
      <c r="J646" s="116">
        <v>4</v>
      </c>
    </row>
    <row r="647" spans="1:10" x14ac:dyDescent="0.25">
      <c r="A647" s="117">
        <v>97</v>
      </c>
      <c r="B647" s="118">
        <v>1900</v>
      </c>
      <c r="C647" s="118">
        <v>1569.17</v>
      </c>
      <c r="D647" s="118">
        <v>16</v>
      </c>
      <c r="E647" s="118">
        <v>30</v>
      </c>
      <c r="F647" s="118">
        <v>113</v>
      </c>
      <c r="G647" s="118">
        <v>7.0625</v>
      </c>
      <c r="H647" s="118">
        <v>1.875</v>
      </c>
      <c r="I647" s="118">
        <v>52.305666666666667</v>
      </c>
      <c r="J647" s="119">
        <v>4</v>
      </c>
    </row>
    <row r="648" spans="1:10" x14ac:dyDescent="0.25">
      <c r="A648" s="108">
        <v>97</v>
      </c>
      <c r="B648" s="109">
        <v>2000</v>
      </c>
      <c r="C648" s="109">
        <v>784.83</v>
      </c>
      <c r="D648" s="109">
        <v>9</v>
      </c>
      <c r="E648" s="109">
        <v>16</v>
      </c>
      <c r="F648" s="109">
        <v>49</v>
      </c>
      <c r="G648" s="109">
        <v>5.4444444444444446</v>
      </c>
      <c r="H648" s="109">
        <v>1.7777777777777777</v>
      </c>
      <c r="I648" s="109">
        <v>49.051875000000003</v>
      </c>
      <c r="J648" s="110">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5DBDE-0B55-45CE-9240-B5820F0ADC3F}">
  <dimension ref="A1:I649"/>
  <sheetViews>
    <sheetView workbookViewId="0">
      <pane ySplit="1" topLeftCell="A615" activePane="bottomLeft" state="frozen"/>
      <selection sqref="A1:J648"/>
      <selection pane="bottomLeft" sqref="A1:J648"/>
    </sheetView>
  </sheetViews>
  <sheetFormatPr defaultRowHeight="15" x14ac:dyDescent="0.25"/>
  <cols>
    <col min="7" max="7" width="12.7109375" customWidth="1"/>
  </cols>
  <sheetData>
    <row r="1" spans="1:9" x14ac:dyDescent="0.25">
      <c r="A1" s="120" t="s">
        <v>343</v>
      </c>
      <c r="B1" s="121" t="s">
        <v>344</v>
      </c>
      <c r="C1" s="122" t="s">
        <v>345</v>
      </c>
      <c r="D1" s="122" t="s">
        <v>346</v>
      </c>
      <c r="E1" s="122" t="s">
        <v>347</v>
      </c>
      <c r="F1" s="122" t="s">
        <v>348</v>
      </c>
      <c r="G1" s="122" t="s">
        <v>349</v>
      </c>
      <c r="H1" s="122" t="s">
        <v>350</v>
      </c>
      <c r="I1" s="123" t="s">
        <v>351</v>
      </c>
    </row>
    <row r="2" spans="1:9" x14ac:dyDescent="0.25">
      <c r="A2" s="124">
        <v>11</v>
      </c>
      <c r="B2" s="125">
        <v>700</v>
      </c>
      <c r="C2" s="126">
        <v>0</v>
      </c>
      <c r="D2" s="127">
        <v>0</v>
      </c>
      <c r="E2" s="127">
        <v>0</v>
      </c>
      <c r="F2" s="127">
        <v>4</v>
      </c>
      <c r="G2" s="128" t="s">
        <v>341</v>
      </c>
      <c r="H2" s="128" t="s">
        <v>341</v>
      </c>
      <c r="I2" s="129" t="s">
        <v>341</v>
      </c>
    </row>
    <row r="3" spans="1:9" x14ac:dyDescent="0.25">
      <c r="A3" s="130">
        <v>11</v>
      </c>
      <c r="B3" s="125">
        <v>800</v>
      </c>
      <c r="C3" s="131">
        <v>520.99</v>
      </c>
      <c r="D3" s="132">
        <v>5</v>
      </c>
      <c r="E3" s="132">
        <v>9</v>
      </c>
      <c r="F3" s="132">
        <v>57</v>
      </c>
      <c r="G3" s="133">
        <v>11.4</v>
      </c>
      <c r="H3" s="133">
        <v>1.8</v>
      </c>
      <c r="I3" s="134">
        <v>57.887777777777778</v>
      </c>
    </row>
    <row r="4" spans="1:9" x14ac:dyDescent="0.25">
      <c r="A4" s="130">
        <v>11</v>
      </c>
      <c r="B4" s="125">
        <v>900</v>
      </c>
      <c r="C4" s="131">
        <v>2362.4299999999998</v>
      </c>
      <c r="D4" s="132">
        <v>23</v>
      </c>
      <c r="E4" s="132">
        <v>43</v>
      </c>
      <c r="F4" s="132">
        <v>125</v>
      </c>
      <c r="G4" s="133">
        <v>5.4347826086956523</v>
      </c>
      <c r="H4" s="133">
        <v>1.8695652173913044</v>
      </c>
      <c r="I4" s="135">
        <v>54.940232558139535</v>
      </c>
    </row>
    <row r="5" spans="1:9" x14ac:dyDescent="0.25">
      <c r="A5" s="130">
        <v>11</v>
      </c>
      <c r="B5" s="125">
        <v>1000</v>
      </c>
      <c r="C5" s="131">
        <v>2922.47</v>
      </c>
      <c r="D5" s="132">
        <v>33</v>
      </c>
      <c r="E5" s="132">
        <v>64</v>
      </c>
      <c r="F5" s="132">
        <v>154</v>
      </c>
      <c r="G5" s="133">
        <v>4.666666666666667</v>
      </c>
      <c r="H5" s="133">
        <v>1.9393939393939394</v>
      </c>
      <c r="I5" s="135">
        <v>45.663593749999997</v>
      </c>
    </row>
    <row r="6" spans="1:9" x14ac:dyDescent="0.25">
      <c r="A6" s="130">
        <v>11</v>
      </c>
      <c r="B6" s="125">
        <v>1100</v>
      </c>
      <c r="C6" s="131">
        <v>3497.65</v>
      </c>
      <c r="D6" s="132">
        <v>37</v>
      </c>
      <c r="E6" s="132">
        <v>75</v>
      </c>
      <c r="F6" s="132">
        <v>218</v>
      </c>
      <c r="G6" s="133">
        <v>5.8918918918918921</v>
      </c>
      <c r="H6" s="133">
        <v>2.0270270270270272</v>
      </c>
      <c r="I6" s="135">
        <v>46.635333333333335</v>
      </c>
    </row>
    <row r="7" spans="1:9" x14ac:dyDescent="0.25">
      <c r="A7" s="130">
        <v>11</v>
      </c>
      <c r="B7" s="125">
        <v>1200</v>
      </c>
      <c r="C7" s="131">
        <v>4957.83</v>
      </c>
      <c r="D7" s="132">
        <v>41</v>
      </c>
      <c r="E7" s="132">
        <v>92</v>
      </c>
      <c r="F7" s="132">
        <v>190</v>
      </c>
      <c r="G7" s="133">
        <v>4.6341463414634143</v>
      </c>
      <c r="H7" s="133">
        <v>2.2439024390243905</v>
      </c>
      <c r="I7" s="135">
        <v>53.889456521739127</v>
      </c>
    </row>
    <row r="8" spans="1:9" x14ac:dyDescent="0.25">
      <c r="A8" s="130">
        <v>11</v>
      </c>
      <c r="B8" s="125">
        <v>1300</v>
      </c>
      <c r="C8" s="131">
        <v>2453.14</v>
      </c>
      <c r="D8" s="132">
        <v>35</v>
      </c>
      <c r="E8" s="132">
        <v>51</v>
      </c>
      <c r="F8" s="132">
        <v>224</v>
      </c>
      <c r="G8" s="133">
        <v>6.4</v>
      </c>
      <c r="H8" s="133">
        <v>1.4571428571428571</v>
      </c>
      <c r="I8" s="135">
        <v>48.100784313725491</v>
      </c>
    </row>
    <row r="9" spans="1:9" x14ac:dyDescent="0.25">
      <c r="A9" s="130">
        <v>11</v>
      </c>
      <c r="B9" s="125">
        <v>1400</v>
      </c>
      <c r="C9" s="131">
        <v>2278.02</v>
      </c>
      <c r="D9" s="132">
        <v>21</v>
      </c>
      <c r="E9" s="132">
        <v>45</v>
      </c>
      <c r="F9" s="132">
        <v>191</v>
      </c>
      <c r="G9" s="133">
        <v>9.0952380952380949</v>
      </c>
      <c r="H9" s="133">
        <v>2.1428571428571428</v>
      </c>
      <c r="I9" s="135">
        <v>50.622666666666667</v>
      </c>
    </row>
    <row r="10" spans="1:9" x14ac:dyDescent="0.25">
      <c r="A10" s="130">
        <v>11</v>
      </c>
      <c r="B10" s="125">
        <v>1500</v>
      </c>
      <c r="C10" s="131">
        <v>3508.94</v>
      </c>
      <c r="D10" s="132">
        <v>37</v>
      </c>
      <c r="E10" s="132">
        <v>73</v>
      </c>
      <c r="F10" s="132">
        <v>174</v>
      </c>
      <c r="G10" s="133">
        <v>4.7027027027027026</v>
      </c>
      <c r="H10" s="133">
        <v>1.972972972972973</v>
      </c>
      <c r="I10" s="135">
        <v>48.067671232876712</v>
      </c>
    </row>
    <row r="11" spans="1:9" x14ac:dyDescent="0.25">
      <c r="A11" s="130">
        <v>11</v>
      </c>
      <c r="B11" s="125">
        <v>1600</v>
      </c>
      <c r="C11" s="131">
        <v>1904.12</v>
      </c>
      <c r="D11" s="132">
        <v>19</v>
      </c>
      <c r="E11" s="132">
        <v>36</v>
      </c>
      <c r="F11" s="132">
        <v>126</v>
      </c>
      <c r="G11" s="133">
        <v>6.6315789473684212</v>
      </c>
      <c r="H11" s="133">
        <v>1.8947368421052631</v>
      </c>
      <c r="I11" s="135">
        <v>52.892222222222216</v>
      </c>
    </row>
    <row r="12" spans="1:9" x14ac:dyDescent="0.25">
      <c r="A12" s="130">
        <v>11</v>
      </c>
      <c r="B12" s="125">
        <v>1700</v>
      </c>
      <c r="C12" s="131">
        <v>1556.31</v>
      </c>
      <c r="D12" s="132">
        <v>17</v>
      </c>
      <c r="E12" s="132">
        <v>29</v>
      </c>
      <c r="F12" s="132">
        <v>106</v>
      </c>
      <c r="G12" s="133">
        <v>6.2352941176470589</v>
      </c>
      <c r="H12" s="133">
        <v>1.7058823529411764</v>
      </c>
      <c r="I12" s="135">
        <v>53.665862068965517</v>
      </c>
    </row>
    <row r="13" spans="1:9" x14ac:dyDescent="0.25">
      <c r="A13" s="130">
        <v>11</v>
      </c>
      <c r="B13" s="125">
        <v>1800</v>
      </c>
      <c r="C13" s="131">
        <v>742.61</v>
      </c>
      <c r="D13" s="132">
        <v>12</v>
      </c>
      <c r="E13" s="132">
        <v>19</v>
      </c>
      <c r="F13" s="132">
        <v>52</v>
      </c>
      <c r="G13" s="133">
        <v>4.333333333333333</v>
      </c>
      <c r="H13" s="133">
        <v>1.5833333333333333</v>
      </c>
      <c r="I13" s="135">
        <v>39.084736842105265</v>
      </c>
    </row>
    <row r="14" spans="1:9" x14ac:dyDescent="0.25">
      <c r="A14" s="130">
        <v>11</v>
      </c>
      <c r="B14" s="125">
        <v>1900</v>
      </c>
      <c r="C14" s="131">
        <v>722.84</v>
      </c>
      <c r="D14" s="132">
        <v>9</v>
      </c>
      <c r="E14" s="132">
        <v>16</v>
      </c>
      <c r="F14" s="132">
        <v>42</v>
      </c>
      <c r="G14" s="133">
        <v>4.666666666666667</v>
      </c>
      <c r="H14" s="133">
        <v>1.7777777777777777</v>
      </c>
      <c r="I14" s="135">
        <v>45.177500000000002</v>
      </c>
    </row>
    <row r="15" spans="1:9" x14ac:dyDescent="0.25">
      <c r="A15" s="130">
        <v>11</v>
      </c>
      <c r="B15" s="125">
        <v>2000</v>
      </c>
      <c r="C15" s="131">
        <v>617.85</v>
      </c>
      <c r="D15" s="132">
        <v>6</v>
      </c>
      <c r="E15" s="132">
        <v>15</v>
      </c>
      <c r="F15" s="132">
        <v>26</v>
      </c>
      <c r="G15" s="133">
        <v>4.333333333333333</v>
      </c>
      <c r="H15" s="133">
        <v>2.5</v>
      </c>
      <c r="I15" s="135">
        <v>41.190000000000005</v>
      </c>
    </row>
    <row r="16" spans="1:9" x14ac:dyDescent="0.25">
      <c r="A16" s="130">
        <v>11</v>
      </c>
      <c r="B16" s="125">
        <v>2100</v>
      </c>
      <c r="C16" s="131">
        <v>0</v>
      </c>
      <c r="D16" s="132">
        <v>0</v>
      </c>
      <c r="E16" s="132">
        <v>0</v>
      </c>
      <c r="F16" s="132">
        <v>3</v>
      </c>
      <c r="G16" s="133" t="s">
        <v>341</v>
      </c>
      <c r="H16" s="133" t="s">
        <v>341</v>
      </c>
      <c r="I16" s="135" t="s">
        <v>341</v>
      </c>
    </row>
    <row r="17" spans="1:9" x14ac:dyDescent="0.25">
      <c r="A17" s="130">
        <v>12</v>
      </c>
      <c r="B17" s="125">
        <v>700</v>
      </c>
      <c r="C17" s="131">
        <v>0</v>
      </c>
      <c r="D17" s="132">
        <v>0</v>
      </c>
      <c r="E17" s="132">
        <v>0</v>
      </c>
      <c r="F17" s="132">
        <v>2</v>
      </c>
      <c r="G17" s="133" t="s">
        <v>341</v>
      </c>
      <c r="H17" s="133" t="s">
        <v>341</v>
      </c>
      <c r="I17" s="135" t="s">
        <v>341</v>
      </c>
    </row>
    <row r="18" spans="1:9" x14ac:dyDescent="0.25">
      <c r="A18" s="130">
        <v>12</v>
      </c>
      <c r="B18" s="125">
        <v>800</v>
      </c>
      <c r="C18" s="131">
        <v>151.47</v>
      </c>
      <c r="D18" s="132">
        <v>2</v>
      </c>
      <c r="E18" s="132">
        <v>3</v>
      </c>
      <c r="F18" s="132">
        <v>13</v>
      </c>
      <c r="G18" s="133">
        <v>6.5</v>
      </c>
      <c r="H18" s="133">
        <v>1.5</v>
      </c>
      <c r="I18" s="135">
        <v>50.49</v>
      </c>
    </row>
    <row r="19" spans="1:9" x14ac:dyDescent="0.25">
      <c r="A19" s="130">
        <v>12</v>
      </c>
      <c r="B19" s="125">
        <v>900</v>
      </c>
      <c r="C19" s="131">
        <v>739.89</v>
      </c>
      <c r="D19" s="132">
        <v>7</v>
      </c>
      <c r="E19" s="132">
        <v>11</v>
      </c>
      <c r="F19" s="132">
        <v>21</v>
      </c>
      <c r="G19" s="133">
        <v>3</v>
      </c>
      <c r="H19" s="133">
        <v>1.5714285714285714</v>
      </c>
      <c r="I19" s="135">
        <v>67.262727272727275</v>
      </c>
    </row>
    <row r="20" spans="1:9" x14ac:dyDescent="0.25">
      <c r="A20" s="130">
        <v>12</v>
      </c>
      <c r="B20" s="125">
        <v>1000</v>
      </c>
      <c r="C20" s="131">
        <v>281.95</v>
      </c>
      <c r="D20" s="132">
        <v>5</v>
      </c>
      <c r="E20" s="132">
        <v>5</v>
      </c>
      <c r="F20" s="132">
        <v>33</v>
      </c>
      <c r="G20" s="133">
        <v>6.6</v>
      </c>
      <c r="H20" s="133">
        <v>1</v>
      </c>
      <c r="I20" s="135">
        <v>56.39</v>
      </c>
    </row>
    <row r="21" spans="1:9" x14ac:dyDescent="0.25">
      <c r="A21" s="130">
        <v>12</v>
      </c>
      <c r="B21" s="125">
        <v>1100</v>
      </c>
      <c r="C21" s="131">
        <v>1011.49</v>
      </c>
      <c r="D21" s="132">
        <v>13</v>
      </c>
      <c r="E21" s="132">
        <v>33</v>
      </c>
      <c r="F21" s="132">
        <v>56</v>
      </c>
      <c r="G21" s="133">
        <v>4.3076923076923075</v>
      </c>
      <c r="H21" s="133">
        <v>2.5384615384615383</v>
      </c>
      <c r="I21" s="135">
        <v>30.651212121212122</v>
      </c>
    </row>
    <row r="22" spans="1:9" x14ac:dyDescent="0.25">
      <c r="A22" s="130">
        <v>12</v>
      </c>
      <c r="B22" s="125">
        <v>1200</v>
      </c>
      <c r="C22" s="131">
        <v>1024.52</v>
      </c>
      <c r="D22" s="132">
        <v>13</v>
      </c>
      <c r="E22" s="132">
        <v>20</v>
      </c>
      <c r="F22" s="132">
        <v>66</v>
      </c>
      <c r="G22" s="133">
        <v>5.0769230769230766</v>
      </c>
      <c r="H22" s="133">
        <v>1.5384615384615385</v>
      </c>
      <c r="I22" s="135">
        <v>51.225999999999999</v>
      </c>
    </row>
    <row r="23" spans="1:9" x14ac:dyDescent="0.25">
      <c r="A23" s="130">
        <v>12</v>
      </c>
      <c r="B23" s="125">
        <v>1300</v>
      </c>
      <c r="C23" s="131">
        <v>2189.19</v>
      </c>
      <c r="D23" s="132">
        <v>25</v>
      </c>
      <c r="E23" s="132">
        <v>44</v>
      </c>
      <c r="F23" s="132">
        <v>72</v>
      </c>
      <c r="G23" s="133">
        <v>2.88</v>
      </c>
      <c r="H23" s="133">
        <v>1.76</v>
      </c>
      <c r="I23" s="135">
        <v>49.754318181818185</v>
      </c>
    </row>
    <row r="24" spans="1:9" x14ac:dyDescent="0.25">
      <c r="A24" s="130">
        <v>12</v>
      </c>
      <c r="B24" s="125">
        <v>1400</v>
      </c>
      <c r="C24" s="131">
        <v>1779.98</v>
      </c>
      <c r="D24" s="132">
        <v>20</v>
      </c>
      <c r="E24" s="132">
        <v>38</v>
      </c>
      <c r="F24" s="132">
        <v>63</v>
      </c>
      <c r="G24" s="133">
        <v>3.15</v>
      </c>
      <c r="H24" s="133">
        <v>1.9</v>
      </c>
      <c r="I24" s="135">
        <v>46.841578947368419</v>
      </c>
    </row>
    <row r="25" spans="1:9" x14ac:dyDescent="0.25">
      <c r="A25" s="130">
        <v>12</v>
      </c>
      <c r="B25" s="125">
        <v>1500</v>
      </c>
      <c r="C25" s="131">
        <v>1670.96</v>
      </c>
      <c r="D25" s="132">
        <v>19</v>
      </c>
      <c r="E25" s="132">
        <v>38</v>
      </c>
      <c r="F25" s="132">
        <v>69</v>
      </c>
      <c r="G25" s="133">
        <v>3.6315789473684212</v>
      </c>
      <c r="H25" s="133">
        <v>2</v>
      </c>
      <c r="I25" s="135">
        <v>43.972631578947372</v>
      </c>
    </row>
    <row r="26" spans="1:9" x14ac:dyDescent="0.25">
      <c r="A26" s="130">
        <v>12</v>
      </c>
      <c r="B26" s="125">
        <v>1600</v>
      </c>
      <c r="C26" s="131">
        <v>1970.52</v>
      </c>
      <c r="D26" s="132">
        <v>20</v>
      </c>
      <c r="E26" s="132">
        <v>38</v>
      </c>
      <c r="F26" s="132">
        <v>59</v>
      </c>
      <c r="G26" s="133">
        <v>2.95</v>
      </c>
      <c r="H26" s="133">
        <v>1.9</v>
      </c>
      <c r="I26" s="135">
        <v>51.855789473684212</v>
      </c>
    </row>
    <row r="27" spans="1:9" x14ac:dyDescent="0.25">
      <c r="A27" s="130">
        <v>12</v>
      </c>
      <c r="B27" s="125">
        <v>1700</v>
      </c>
      <c r="C27" s="131">
        <v>1288.75</v>
      </c>
      <c r="D27" s="132">
        <v>11</v>
      </c>
      <c r="E27" s="132">
        <v>30</v>
      </c>
      <c r="F27" s="132">
        <v>50</v>
      </c>
      <c r="G27" s="133">
        <v>4.5454545454545459</v>
      </c>
      <c r="H27" s="133">
        <v>2.7272727272727271</v>
      </c>
      <c r="I27" s="135">
        <v>42.958333333333336</v>
      </c>
    </row>
    <row r="28" spans="1:9" x14ac:dyDescent="0.25">
      <c r="A28" s="130">
        <v>12</v>
      </c>
      <c r="B28" s="125">
        <v>1800</v>
      </c>
      <c r="C28" s="131">
        <v>1152.1400000000001</v>
      </c>
      <c r="D28" s="132">
        <v>12</v>
      </c>
      <c r="E28" s="132">
        <v>34</v>
      </c>
      <c r="F28" s="132">
        <v>40</v>
      </c>
      <c r="G28" s="133">
        <v>3.3333333333333335</v>
      </c>
      <c r="H28" s="133">
        <v>2.8333333333333335</v>
      </c>
      <c r="I28" s="135">
        <v>33.886470588235298</v>
      </c>
    </row>
    <row r="29" spans="1:9" x14ac:dyDescent="0.25">
      <c r="A29" s="130">
        <v>12</v>
      </c>
      <c r="B29" s="125">
        <v>1900</v>
      </c>
      <c r="C29" s="131">
        <v>437.45</v>
      </c>
      <c r="D29" s="132">
        <v>6</v>
      </c>
      <c r="E29" s="132">
        <v>14</v>
      </c>
      <c r="F29" s="132">
        <v>30</v>
      </c>
      <c r="G29" s="133">
        <v>5</v>
      </c>
      <c r="H29" s="133">
        <v>2.3333333333333335</v>
      </c>
      <c r="I29" s="135">
        <v>31.24642857142857</v>
      </c>
    </row>
    <row r="30" spans="1:9" x14ac:dyDescent="0.25">
      <c r="A30" s="130">
        <v>12</v>
      </c>
      <c r="B30" s="125">
        <v>2000</v>
      </c>
      <c r="C30" s="131">
        <v>623.38</v>
      </c>
      <c r="D30" s="132">
        <v>7</v>
      </c>
      <c r="E30" s="132">
        <v>20</v>
      </c>
      <c r="F30" s="132">
        <v>17</v>
      </c>
      <c r="G30" s="133">
        <v>2.4285714285714284</v>
      </c>
      <c r="H30" s="133">
        <v>2.8571428571428572</v>
      </c>
      <c r="I30" s="135">
        <v>31.169</v>
      </c>
    </row>
    <row r="31" spans="1:9" x14ac:dyDescent="0.25">
      <c r="A31" s="130">
        <v>14</v>
      </c>
      <c r="B31" s="125">
        <v>300</v>
      </c>
      <c r="C31" s="131">
        <v>0</v>
      </c>
      <c r="D31" s="132">
        <v>0</v>
      </c>
      <c r="E31" s="132">
        <v>0</v>
      </c>
      <c r="F31" s="132">
        <v>1</v>
      </c>
      <c r="G31" s="133" t="s">
        <v>341</v>
      </c>
      <c r="H31" s="133" t="s">
        <v>341</v>
      </c>
      <c r="I31" s="135" t="s">
        <v>341</v>
      </c>
    </row>
    <row r="32" spans="1:9" x14ac:dyDescent="0.25">
      <c r="A32" s="130">
        <v>14</v>
      </c>
      <c r="B32" s="125">
        <v>400</v>
      </c>
      <c r="C32" s="131">
        <v>0</v>
      </c>
      <c r="D32" s="132">
        <v>0</v>
      </c>
      <c r="E32" s="132">
        <v>0</v>
      </c>
      <c r="F32" s="132">
        <v>1</v>
      </c>
      <c r="G32" s="133" t="s">
        <v>341</v>
      </c>
      <c r="H32" s="133" t="s">
        <v>341</v>
      </c>
      <c r="I32" s="135" t="s">
        <v>341</v>
      </c>
    </row>
    <row r="33" spans="1:9" x14ac:dyDescent="0.25">
      <c r="A33" s="130">
        <v>14</v>
      </c>
      <c r="B33" s="125">
        <v>500</v>
      </c>
      <c r="C33" s="131">
        <v>0</v>
      </c>
      <c r="D33" s="132">
        <v>0</v>
      </c>
      <c r="E33" s="132">
        <v>0</v>
      </c>
      <c r="F33" s="132">
        <v>4</v>
      </c>
      <c r="G33" s="133" t="s">
        <v>341</v>
      </c>
      <c r="H33" s="133" t="s">
        <v>341</v>
      </c>
      <c r="I33" s="135" t="s">
        <v>341</v>
      </c>
    </row>
    <row r="34" spans="1:9" x14ac:dyDescent="0.25">
      <c r="A34" s="130">
        <v>14</v>
      </c>
      <c r="B34" s="125">
        <v>600</v>
      </c>
      <c r="C34" s="131">
        <v>751.2</v>
      </c>
      <c r="D34" s="132">
        <v>7</v>
      </c>
      <c r="E34" s="132">
        <v>15</v>
      </c>
      <c r="F34" s="132">
        <v>60</v>
      </c>
      <c r="G34" s="133">
        <v>8.5714285714285712</v>
      </c>
      <c r="H34" s="133">
        <v>2.1428571428571428</v>
      </c>
      <c r="I34" s="135">
        <v>50.080000000000005</v>
      </c>
    </row>
    <row r="35" spans="1:9" x14ac:dyDescent="0.25">
      <c r="A35" s="130">
        <v>14</v>
      </c>
      <c r="B35" s="125">
        <v>700</v>
      </c>
      <c r="C35" s="131">
        <v>549.82000000000005</v>
      </c>
      <c r="D35" s="132">
        <v>7</v>
      </c>
      <c r="E35" s="132">
        <v>10</v>
      </c>
      <c r="F35" s="132">
        <v>82</v>
      </c>
      <c r="G35" s="133">
        <v>11.714285714285714</v>
      </c>
      <c r="H35" s="133">
        <v>1.4285714285714286</v>
      </c>
      <c r="I35" s="135">
        <v>54.982000000000006</v>
      </c>
    </row>
    <row r="36" spans="1:9" x14ac:dyDescent="0.25">
      <c r="A36" s="130">
        <v>14</v>
      </c>
      <c r="B36" s="125">
        <v>800</v>
      </c>
      <c r="C36" s="131">
        <v>773.31</v>
      </c>
      <c r="D36" s="132">
        <v>10</v>
      </c>
      <c r="E36" s="132">
        <v>15</v>
      </c>
      <c r="F36" s="132">
        <v>98</v>
      </c>
      <c r="G36" s="133">
        <v>9.8000000000000007</v>
      </c>
      <c r="H36" s="133">
        <v>1.5</v>
      </c>
      <c r="I36" s="135">
        <v>51.553999999999995</v>
      </c>
    </row>
    <row r="37" spans="1:9" x14ac:dyDescent="0.25">
      <c r="A37" s="130">
        <v>14</v>
      </c>
      <c r="B37" s="125">
        <v>900</v>
      </c>
      <c r="C37" s="131">
        <v>1825</v>
      </c>
      <c r="D37" s="132">
        <v>20</v>
      </c>
      <c r="E37" s="132">
        <v>40</v>
      </c>
      <c r="F37" s="132">
        <v>177</v>
      </c>
      <c r="G37" s="133">
        <v>8.85</v>
      </c>
      <c r="H37" s="133">
        <v>2</v>
      </c>
      <c r="I37" s="135">
        <v>45.625</v>
      </c>
    </row>
    <row r="38" spans="1:9" x14ac:dyDescent="0.25">
      <c r="A38" s="130">
        <v>14</v>
      </c>
      <c r="B38" s="125">
        <v>1000</v>
      </c>
      <c r="C38" s="131">
        <v>1965</v>
      </c>
      <c r="D38" s="132">
        <v>23</v>
      </c>
      <c r="E38" s="132">
        <v>38</v>
      </c>
      <c r="F38" s="132">
        <v>240</v>
      </c>
      <c r="G38" s="133">
        <v>10.434782608695652</v>
      </c>
      <c r="H38" s="133">
        <v>1.6521739130434783</v>
      </c>
      <c r="I38" s="135">
        <v>51.710526315789473</v>
      </c>
    </row>
    <row r="39" spans="1:9" x14ac:dyDescent="0.25">
      <c r="A39" s="130">
        <v>14</v>
      </c>
      <c r="B39" s="125">
        <v>1100</v>
      </c>
      <c r="C39" s="131">
        <v>2539.66</v>
      </c>
      <c r="D39" s="132">
        <v>31</v>
      </c>
      <c r="E39" s="132">
        <v>57</v>
      </c>
      <c r="F39" s="132">
        <v>279</v>
      </c>
      <c r="G39" s="133">
        <v>9</v>
      </c>
      <c r="H39" s="133">
        <v>1.8387096774193548</v>
      </c>
      <c r="I39" s="135">
        <v>44.555438596491229</v>
      </c>
    </row>
    <row r="40" spans="1:9" x14ac:dyDescent="0.25">
      <c r="A40" s="130">
        <v>14</v>
      </c>
      <c r="B40" s="125">
        <v>1200</v>
      </c>
      <c r="C40" s="131">
        <v>2613.98</v>
      </c>
      <c r="D40" s="132">
        <v>30</v>
      </c>
      <c r="E40" s="132">
        <v>57</v>
      </c>
      <c r="F40" s="132">
        <v>300</v>
      </c>
      <c r="G40" s="133">
        <v>10</v>
      </c>
      <c r="H40" s="133">
        <v>1.9</v>
      </c>
      <c r="I40" s="135">
        <v>45.859298245614035</v>
      </c>
    </row>
    <row r="41" spans="1:9" x14ac:dyDescent="0.25">
      <c r="A41" s="130">
        <v>14</v>
      </c>
      <c r="B41" s="125">
        <v>1300</v>
      </c>
      <c r="C41" s="131">
        <v>4881.46</v>
      </c>
      <c r="D41" s="132">
        <v>52</v>
      </c>
      <c r="E41" s="132">
        <v>89</v>
      </c>
      <c r="F41" s="132">
        <v>348</v>
      </c>
      <c r="G41" s="133">
        <v>6.6923076923076925</v>
      </c>
      <c r="H41" s="133">
        <v>1.7115384615384615</v>
      </c>
      <c r="I41" s="135">
        <v>54.847865168539329</v>
      </c>
    </row>
    <row r="42" spans="1:9" x14ac:dyDescent="0.25">
      <c r="A42" s="130">
        <v>14</v>
      </c>
      <c r="B42" s="125">
        <v>1400</v>
      </c>
      <c r="C42" s="131">
        <v>4398.3100000000004</v>
      </c>
      <c r="D42" s="132">
        <v>49</v>
      </c>
      <c r="E42" s="132">
        <v>93</v>
      </c>
      <c r="F42" s="132">
        <v>315</v>
      </c>
      <c r="G42" s="133">
        <v>6.4285714285714288</v>
      </c>
      <c r="H42" s="133">
        <v>1.8979591836734695</v>
      </c>
      <c r="I42" s="135">
        <v>47.293655913978498</v>
      </c>
    </row>
    <row r="43" spans="1:9" x14ac:dyDescent="0.25">
      <c r="A43" s="130">
        <v>14</v>
      </c>
      <c r="B43" s="125">
        <v>1500</v>
      </c>
      <c r="C43" s="131">
        <v>2167.46</v>
      </c>
      <c r="D43" s="132">
        <v>27</v>
      </c>
      <c r="E43" s="132">
        <v>44</v>
      </c>
      <c r="F43" s="132">
        <v>323</v>
      </c>
      <c r="G43" s="133">
        <v>11.962962962962964</v>
      </c>
      <c r="H43" s="133">
        <v>1.6296296296296295</v>
      </c>
      <c r="I43" s="135">
        <v>49.260454545454543</v>
      </c>
    </row>
    <row r="44" spans="1:9" x14ac:dyDescent="0.25">
      <c r="A44" s="130">
        <v>14</v>
      </c>
      <c r="B44" s="125">
        <v>1600</v>
      </c>
      <c r="C44" s="131">
        <v>1667.19</v>
      </c>
      <c r="D44" s="132">
        <v>25</v>
      </c>
      <c r="E44" s="132">
        <v>38</v>
      </c>
      <c r="F44" s="132">
        <v>186</v>
      </c>
      <c r="G44" s="133">
        <v>7.44</v>
      </c>
      <c r="H44" s="133">
        <v>1.52</v>
      </c>
      <c r="I44" s="135">
        <v>43.873421052631578</v>
      </c>
    </row>
    <row r="45" spans="1:9" x14ac:dyDescent="0.25">
      <c r="A45" s="130">
        <v>14</v>
      </c>
      <c r="B45" s="125">
        <v>1700</v>
      </c>
      <c r="C45" s="131">
        <v>1330.22</v>
      </c>
      <c r="D45" s="132">
        <v>16</v>
      </c>
      <c r="E45" s="132">
        <v>26</v>
      </c>
      <c r="F45" s="132">
        <v>122</v>
      </c>
      <c r="G45" s="133">
        <v>7.625</v>
      </c>
      <c r="H45" s="133">
        <v>1.625</v>
      </c>
      <c r="I45" s="135">
        <v>51.162307692307692</v>
      </c>
    </row>
    <row r="46" spans="1:9" x14ac:dyDescent="0.25">
      <c r="A46" s="130">
        <v>14</v>
      </c>
      <c r="B46" s="125">
        <v>1800</v>
      </c>
      <c r="C46" s="131">
        <v>671.29</v>
      </c>
      <c r="D46" s="132">
        <v>10</v>
      </c>
      <c r="E46" s="132">
        <v>18</v>
      </c>
      <c r="F46" s="132">
        <v>103</v>
      </c>
      <c r="G46" s="133">
        <v>10.3</v>
      </c>
      <c r="H46" s="133">
        <v>1.8</v>
      </c>
      <c r="I46" s="135">
        <v>37.293888888888887</v>
      </c>
    </row>
    <row r="47" spans="1:9" x14ac:dyDescent="0.25">
      <c r="A47" s="130">
        <v>14</v>
      </c>
      <c r="B47" s="125">
        <v>1900</v>
      </c>
      <c r="C47" s="131">
        <v>1005.29</v>
      </c>
      <c r="D47" s="132">
        <v>13</v>
      </c>
      <c r="E47" s="132">
        <v>20</v>
      </c>
      <c r="F47" s="132">
        <v>77</v>
      </c>
      <c r="G47" s="133">
        <v>5.9230769230769234</v>
      </c>
      <c r="H47" s="133">
        <v>1.5384615384615385</v>
      </c>
      <c r="I47" s="135">
        <v>50.264499999999998</v>
      </c>
    </row>
    <row r="48" spans="1:9" x14ac:dyDescent="0.25">
      <c r="A48" s="130">
        <v>14</v>
      </c>
      <c r="B48" s="125">
        <v>2000</v>
      </c>
      <c r="C48" s="131">
        <v>149.44999999999999</v>
      </c>
      <c r="D48" s="132">
        <v>2</v>
      </c>
      <c r="E48" s="132">
        <v>5</v>
      </c>
      <c r="F48" s="132">
        <v>37</v>
      </c>
      <c r="G48" s="133">
        <v>18.5</v>
      </c>
      <c r="H48" s="133">
        <v>2.5</v>
      </c>
      <c r="I48" s="135">
        <v>29.889999999999997</v>
      </c>
    </row>
    <row r="49" spans="1:9" x14ac:dyDescent="0.25">
      <c r="A49" s="130">
        <v>14</v>
      </c>
      <c r="B49" s="125">
        <v>2100</v>
      </c>
      <c r="C49" s="131">
        <v>0</v>
      </c>
      <c r="D49" s="132">
        <v>0</v>
      </c>
      <c r="E49" s="132">
        <v>0</v>
      </c>
      <c r="F49" s="132">
        <v>2</v>
      </c>
      <c r="G49" s="133" t="s">
        <v>341</v>
      </c>
      <c r="H49" s="133" t="s">
        <v>341</v>
      </c>
      <c r="I49" s="135" t="s">
        <v>341</v>
      </c>
    </row>
    <row r="50" spans="1:9" x14ac:dyDescent="0.25">
      <c r="A50" s="130">
        <v>15</v>
      </c>
      <c r="B50" s="125">
        <v>700</v>
      </c>
      <c r="C50" s="131">
        <v>0</v>
      </c>
      <c r="D50" s="132">
        <v>0</v>
      </c>
      <c r="E50" s="132">
        <v>0</v>
      </c>
      <c r="F50" s="132">
        <v>1</v>
      </c>
      <c r="G50" s="133" t="s">
        <v>341</v>
      </c>
      <c r="H50" s="133" t="s">
        <v>341</v>
      </c>
      <c r="I50" s="135" t="s">
        <v>341</v>
      </c>
    </row>
    <row r="51" spans="1:9" x14ac:dyDescent="0.25">
      <c r="A51" s="130">
        <v>15</v>
      </c>
      <c r="B51" s="125">
        <v>800</v>
      </c>
      <c r="C51" s="131">
        <v>129.97</v>
      </c>
      <c r="D51" s="132">
        <v>4</v>
      </c>
      <c r="E51" s="132">
        <v>3</v>
      </c>
      <c r="F51" s="132">
        <v>13</v>
      </c>
      <c r="G51" s="133">
        <v>3.25</v>
      </c>
      <c r="H51" s="133">
        <v>0.75</v>
      </c>
      <c r="I51" s="135">
        <v>43.323333333333331</v>
      </c>
    </row>
    <row r="52" spans="1:9" x14ac:dyDescent="0.25">
      <c r="A52" s="130">
        <v>15</v>
      </c>
      <c r="B52" s="125">
        <v>900</v>
      </c>
      <c r="C52" s="131">
        <v>127.97</v>
      </c>
      <c r="D52" s="132">
        <v>2</v>
      </c>
      <c r="E52" s="132">
        <v>3</v>
      </c>
      <c r="F52" s="132">
        <v>27</v>
      </c>
      <c r="G52" s="133">
        <v>13.5</v>
      </c>
      <c r="H52" s="133">
        <v>1.5</v>
      </c>
      <c r="I52" s="135">
        <v>42.656666666666666</v>
      </c>
    </row>
    <row r="53" spans="1:9" x14ac:dyDescent="0.25">
      <c r="A53" s="130">
        <v>15</v>
      </c>
      <c r="B53" s="125">
        <v>1000</v>
      </c>
      <c r="C53" s="131">
        <v>1442.12</v>
      </c>
      <c r="D53" s="132">
        <v>17</v>
      </c>
      <c r="E53" s="132">
        <v>34</v>
      </c>
      <c r="F53" s="132">
        <v>45</v>
      </c>
      <c r="G53" s="133">
        <v>2.6470588235294117</v>
      </c>
      <c r="H53" s="133">
        <v>2</v>
      </c>
      <c r="I53" s="135">
        <v>42.415294117647058</v>
      </c>
    </row>
    <row r="54" spans="1:9" x14ac:dyDescent="0.25">
      <c r="A54" s="130">
        <v>15</v>
      </c>
      <c r="B54" s="125">
        <v>1100</v>
      </c>
      <c r="C54" s="131">
        <v>1200.7</v>
      </c>
      <c r="D54" s="132">
        <v>15</v>
      </c>
      <c r="E54" s="132">
        <v>24</v>
      </c>
      <c r="F54" s="132">
        <v>43</v>
      </c>
      <c r="G54" s="133">
        <v>2.8666666666666667</v>
      </c>
      <c r="H54" s="133">
        <v>1.6</v>
      </c>
      <c r="I54" s="135">
        <v>50.029166666666669</v>
      </c>
    </row>
    <row r="55" spans="1:9" x14ac:dyDescent="0.25">
      <c r="A55" s="130">
        <v>15</v>
      </c>
      <c r="B55" s="125">
        <v>1200</v>
      </c>
      <c r="C55" s="131">
        <v>1958.44</v>
      </c>
      <c r="D55" s="132">
        <v>24</v>
      </c>
      <c r="E55" s="132">
        <v>41</v>
      </c>
      <c r="F55" s="132">
        <v>74</v>
      </c>
      <c r="G55" s="133">
        <v>3.0833333333333335</v>
      </c>
      <c r="H55" s="133">
        <v>1.7083333333333333</v>
      </c>
      <c r="I55" s="135">
        <v>47.766829268292682</v>
      </c>
    </row>
    <row r="56" spans="1:9" x14ac:dyDescent="0.25">
      <c r="A56" s="130">
        <v>15</v>
      </c>
      <c r="B56" s="125">
        <v>1300</v>
      </c>
      <c r="C56" s="131">
        <v>866.78</v>
      </c>
      <c r="D56" s="132">
        <v>11</v>
      </c>
      <c r="E56" s="132">
        <v>25</v>
      </c>
      <c r="F56" s="132">
        <v>44</v>
      </c>
      <c r="G56" s="133">
        <v>4</v>
      </c>
      <c r="H56" s="133">
        <v>2.2727272727272729</v>
      </c>
      <c r="I56" s="135">
        <v>34.671199999999999</v>
      </c>
    </row>
    <row r="57" spans="1:9" x14ac:dyDescent="0.25">
      <c r="A57" s="130">
        <v>15</v>
      </c>
      <c r="B57" s="125">
        <v>1400</v>
      </c>
      <c r="C57" s="131">
        <v>1619.6</v>
      </c>
      <c r="D57" s="132">
        <v>14</v>
      </c>
      <c r="E57" s="132">
        <v>30</v>
      </c>
      <c r="F57" s="132">
        <v>51</v>
      </c>
      <c r="G57" s="133">
        <v>3.6428571428571428</v>
      </c>
      <c r="H57" s="133">
        <v>2.1428571428571428</v>
      </c>
      <c r="I57" s="135">
        <v>53.986666666666665</v>
      </c>
    </row>
    <row r="58" spans="1:9" x14ac:dyDescent="0.25">
      <c r="A58" s="130">
        <v>15</v>
      </c>
      <c r="B58" s="125">
        <v>1500</v>
      </c>
      <c r="C58" s="131">
        <v>1554.61</v>
      </c>
      <c r="D58" s="132">
        <v>17</v>
      </c>
      <c r="E58" s="132">
        <v>35</v>
      </c>
      <c r="F58" s="132">
        <v>53</v>
      </c>
      <c r="G58" s="133">
        <v>3.1176470588235294</v>
      </c>
      <c r="H58" s="133">
        <v>2.0588235294117645</v>
      </c>
      <c r="I58" s="135">
        <v>44.417428571428566</v>
      </c>
    </row>
    <row r="59" spans="1:9" x14ac:dyDescent="0.25">
      <c r="A59" s="130">
        <v>15</v>
      </c>
      <c r="B59" s="125">
        <v>1600</v>
      </c>
      <c r="C59" s="131">
        <v>518.84</v>
      </c>
      <c r="D59" s="132">
        <v>8</v>
      </c>
      <c r="E59" s="132">
        <v>13</v>
      </c>
      <c r="F59" s="132">
        <v>35</v>
      </c>
      <c r="G59" s="133">
        <v>4.375</v>
      </c>
      <c r="H59" s="133">
        <v>1.625</v>
      </c>
      <c r="I59" s="135">
        <v>39.910769230769233</v>
      </c>
    </row>
    <row r="60" spans="1:9" x14ac:dyDescent="0.25">
      <c r="A60" s="130">
        <v>15</v>
      </c>
      <c r="B60" s="125">
        <v>1700</v>
      </c>
      <c r="C60" s="131">
        <v>1416.23</v>
      </c>
      <c r="D60" s="132">
        <v>14</v>
      </c>
      <c r="E60" s="132">
        <v>25</v>
      </c>
      <c r="F60" s="132">
        <v>28</v>
      </c>
      <c r="G60" s="133">
        <v>2</v>
      </c>
      <c r="H60" s="133">
        <v>1.7857142857142858</v>
      </c>
      <c r="I60" s="135">
        <v>56.6492</v>
      </c>
    </row>
    <row r="61" spans="1:9" x14ac:dyDescent="0.25">
      <c r="A61" s="130">
        <v>15</v>
      </c>
      <c r="B61" s="125">
        <v>1800</v>
      </c>
      <c r="C61" s="131">
        <v>308.93</v>
      </c>
      <c r="D61" s="132">
        <v>4</v>
      </c>
      <c r="E61" s="132">
        <v>6</v>
      </c>
      <c r="F61" s="132">
        <v>16</v>
      </c>
      <c r="G61" s="133">
        <v>4</v>
      </c>
      <c r="H61" s="133">
        <v>1.5</v>
      </c>
      <c r="I61" s="135">
        <v>51.488333333333337</v>
      </c>
    </row>
    <row r="62" spans="1:9" x14ac:dyDescent="0.25">
      <c r="A62" s="130">
        <v>15</v>
      </c>
      <c r="B62" s="125">
        <v>1900</v>
      </c>
      <c r="C62" s="131">
        <v>557.30999999999995</v>
      </c>
      <c r="D62" s="132">
        <v>7</v>
      </c>
      <c r="E62" s="132">
        <v>14</v>
      </c>
      <c r="F62" s="132">
        <v>31</v>
      </c>
      <c r="G62" s="133">
        <v>4.4285714285714288</v>
      </c>
      <c r="H62" s="133">
        <v>2</v>
      </c>
      <c r="I62" s="135">
        <v>39.807857142857138</v>
      </c>
    </row>
    <row r="63" spans="1:9" x14ac:dyDescent="0.25">
      <c r="A63" s="130">
        <v>15</v>
      </c>
      <c r="B63" s="125">
        <v>2000</v>
      </c>
      <c r="C63" s="131">
        <v>333.9</v>
      </c>
      <c r="D63" s="132">
        <v>6</v>
      </c>
      <c r="E63" s="132">
        <v>8</v>
      </c>
      <c r="F63" s="132">
        <v>24</v>
      </c>
      <c r="G63" s="133">
        <v>4</v>
      </c>
      <c r="H63" s="133">
        <v>1.3333333333333333</v>
      </c>
      <c r="I63" s="135">
        <v>41.737499999999997</v>
      </c>
    </row>
    <row r="64" spans="1:9" x14ac:dyDescent="0.25">
      <c r="A64" s="130">
        <v>15</v>
      </c>
      <c r="B64" s="125">
        <v>2100</v>
      </c>
      <c r="C64" s="131">
        <v>162.05000000000001</v>
      </c>
      <c r="D64" s="132">
        <v>2</v>
      </c>
      <c r="E64" s="132">
        <v>6</v>
      </c>
      <c r="F64" s="132">
        <v>0</v>
      </c>
      <c r="G64" s="133">
        <v>0</v>
      </c>
      <c r="H64" s="133">
        <v>3</v>
      </c>
      <c r="I64" s="135">
        <v>27.008333333333336</v>
      </c>
    </row>
    <row r="65" spans="1:9" x14ac:dyDescent="0.25">
      <c r="A65" s="130">
        <v>18</v>
      </c>
      <c r="B65" s="125">
        <v>200</v>
      </c>
      <c r="C65" s="131">
        <v>91.97</v>
      </c>
      <c r="D65" s="132">
        <v>1</v>
      </c>
      <c r="E65" s="132">
        <v>2</v>
      </c>
      <c r="F65" s="132">
        <v>0</v>
      </c>
      <c r="G65" s="133">
        <v>0</v>
      </c>
      <c r="H65" s="133">
        <v>2</v>
      </c>
      <c r="I65" s="135">
        <v>45.984999999999999</v>
      </c>
    </row>
    <row r="66" spans="1:9" x14ac:dyDescent="0.25">
      <c r="A66" s="130">
        <v>18</v>
      </c>
      <c r="B66" s="125">
        <v>400</v>
      </c>
      <c r="C66" s="131">
        <v>0</v>
      </c>
      <c r="D66" s="132">
        <v>0</v>
      </c>
      <c r="E66" s="132">
        <v>0</v>
      </c>
      <c r="F66" s="132">
        <v>1</v>
      </c>
      <c r="G66" s="133" t="s">
        <v>341</v>
      </c>
      <c r="H66" s="133" t="s">
        <v>341</v>
      </c>
      <c r="I66" s="135" t="s">
        <v>341</v>
      </c>
    </row>
    <row r="67" spans="1:9" x14ac:dyDescent="0.25">
      <c r="A67" s="130">
        <v>18</v>
      </c>
      <c r="B67" s="125">
        <v>500</v>
      </c>
      <c r="C67" s="131">
        <v>0</v>
      </c>
      <c r="D67" s="132">
        <v>0</v>
      </c>
      <c r="E67" s="132">
        <v>0</v>
      </c>
      <c r="F67" s="132">
        <v>1</v>
      </c>
      <c r="G67" s="133" t="s">
        <v>341</v>
      </c>
      <c r="H67" s="133" t="s">
        <v>341</v>
      </c>
      <c r="I67" s="135" t="s">
        <v>341</v>
      </c>
    </row>
    <row r="68" spans="1:9" x14ac:dyDescent="0.25">
      <c r="A68" s="130">
        <v>18</v>
      </c>
      <c r="B68" s="125">
        <v>600</v>
      </c>
      <c r="C68" s="131">
        <v>269.32</v>
      </c>
      <c r="D68" s="132">
        <v>3</v>
      </c>
      <c r="E68" s="132">
        <v>9</v>
      </c>
      <c r="F68" s="132">
        <v>13</v>
      </c>
      <c r="G68" s="133">
        <v>4.333333333333333</v>
      </c>
      <c r="H68" s="133">
        <v>3</v>
      </c>
      <c r="I68" s="135">
        <v>29.924444444444443</v>
      </c>
    </row>
    <row r="69" spans="1:9" x14ac:dyDescent="0.25">
      <c r="A69" s="130">
        <v>18</v>
      </c>
      <c r="B69" s="125">
        <v>700</v>
      </c>
      <c r="C69" s="131">
        <v>350.89</v>
      </c>
      <c r="D69" s="132">
        <v>5</v>
      </c>
      <c r="E69" s="132">
        <v>10</v>
      </c>
      <c r="F69" s="132">
        <v>13</v>
      </c>
      <c r="G69" s="133">
        <v>2.6</v>
      </c>
      <c r="H69" s="133">
        <v>2</v>
      </c>
      <c r="I69" s="135">
        <v>35.088999999999999</v>
      </c>
    </row>
    <row r="70" spans="1:9" x14ac:dyDescent="0.25">
      <c r="A70" s="130">
        <v>18</v>
      </c>
      <c r="B70" s="125">
        <v>800</v>
      </c>
      <c r="C70" s="131">
        <v>687.69</v>
      </c>
      <c r="D70" s="132">
        <v>10</v>
      </c>
      <c r="E70" s="132">
        <v>20</v>
      </c>
      <c r="F70" s="132">
        <v>34</v>
      </c>
      <c r="G70" s="133">
        <v>3.4</v>
      </c>
      <c r="H70" s="133">
        <v>2</v>
      </c>
      <c r="I70" s="135">
        <v>34.384500000000003</v>
      </c>
    </row>
    <row r="71" spans="1:9" x14ac:dyDescent="0.25">
      <c r="A71" s="130">
        <v>18</v>
      </c>
      <c r="B71" s="125">
        <v>900</v>
      </c>
      <c r="C71" s="131">
        <v>2153.4</v>
      </c>
      <c r="D71" s="132">
        <v>22</v>
      </c>
      <c r="E71" s="132">
        <v>44</v>
      </c>
      <c r="F71" s="132">
        <v>62</v>
      </c>
      <c r="G71" s="133">
        <v>2.8181818181818183</v>
      </c>
      <c r="H71" s="133">
        <v>2</v>
      </c>
      <c r="I71" s="135">
        <v>48.940909090909095</v>
      </c>
    </row>
    <row r="72" spans="1:9" x14ac:dyDescent="0.25">
      <c r="A72" s="130">
        <v>18</v>
      </c>
      <c r="B72" s="125">
        <v>1000</v>
      </c>
      <c r="C72" s="131">
        <v>1766.52</v>
      </c>
      <c r="D72" s="132">
        <v>20</v>
      </c>
      <c r="E72" s="132">
        <v>40</v>
      </c>
      <c r="F72" s="132">
        <v>78</v>
      </c>
      <c r="G72" s="133">
        <v>3.9</v>
      </c>
      <c r="H72" s="133">
        <v>2</v>
      </c>
      <c r="I72" s="135">
        <v>44.162999999999997</v>
      </c>
    </row>
    <row r="73" spans="1:9" x14ac:dyDescent="0.25">
      <c r="A73" s="130">
        <v>18</v>
      </c>
      <c r="B73" s="125">
        <v>1100</v>
      </c>
      <c r="C73" s="131">
        <v>3079.29</v>
      </c>
      <c r="D73" s="132">
        <v>33</v>
      </c>
      <c r="E73" s="132">
        <v>64</v>
      </c>
      <c r="F73" s="132">
        <v>96</v>
      </c>
      <c r="G73" s="133">
        <v>2.9090909090909092</v>
      </c>
      <c r="H73" s="133">
        <v>1.9393939393939394</v>
      </c>
      <c r="I73" s="135">
        <v>48.113906249999999</v>
      </c>
    </row>
    <row r="74" spans="1:9" x14ac:dyDescent="0.25">
      <c r="A74" s="130">
        <v>18</v>
      </c>
      <c r="B74" s="125">
        <v>1200</v>
      </c>
      <c r="C74" s="131">
        <v>2273.7800000000002</v>
      </c>
      <c r="D74" s="132">
        <v>25</v>
      </c>
      <c r="E74" s="132">
        <v>48</v>
      </c>
      <c r="F74" s="132">
        <v>103</v>
      </c>
      <c r="G74" s="133">
        <v>4.12</v>
      </c>
      <c r="H74" s="133">
        <v>1.92</v>
      </c>
      <c r="I74" s="135">
        <v>47.370416666666671</v>
      </c>
    </row>
    <row r="75" spans="1:9" x14ac:dyDescent="0.25">
      <c r="A75" s="130">
        <v>18</v>
      </c>
      <c r="B75" s="125">
        <v>1300</v>
      </c>
      <c r="C75" s="131">
        <v>3857.69</v>
      </c>
      <c r="D75" s="132">
        <v>34</v>
      </c>
      <c r="E75" s="132">
        <v>81</v>
      </c>
      <c r="F75" s="132">
        <v>95</v>
      </c>
      <c r="G75" s="133">
        <v>2.7941176470588234</v>
      </c>
      <c r="H75" s="133">
        <v>2.3823529411764706</v>
      </c>
      <c r="I75" s="135">
        <v>47.625802469135806</v>
      </c>
    </row>
    <row r="76" spans="1:9" x14ac:dyDescent="0.25">
      <c r="A76" s="130">
        <v>18</v>
      </c>
      <c r="B76" s="125">
        <v>1400</v>
      </c>
      <c r="C76" s="131">
        <v>2059.5700000000002</v>
      </c>
      <c r="D76" s="132">
        <v>27</v>
      </c>
      <c r="E76" s="132">
        <v>48</v>
      </c>
      <c r="F76" s="132">
        <v>97</v>
      </c>
      <c r="G76" s="133">
        <v>3.5925925925925926</v>
      </c>
      <c r="H76" s="133">
        <v>1.7777777777777777</v>
      </c>
      <c r="I76" s="135">
        <v>42.907708333333339</v>
      </c>
    </row>
    <row r="77" spans="1:9" x14ac:dyDescent="0.25">
      <c r="A77" s="130">
        <v>18</v>
      </c>
      <c r="B77" s="125">
        <v>1500</v>
      </c>
      <c r="C77" s="131">
        <v>2743.9</v>
      </c>
      <c r="D77" s="132">
        <v>30</v>
      </c>
      <c r="E77" s="132">
        <v>54</v>
      </c>
      <c r="F77" s="132">
        <v>102</v>
      </c>
      <c r="G77" s="133">
        <v>3.4</v>
      </c>
      <c r="H77" s="133">
        <v>1.8</v>
      </c>
      <c r="I77" s="135">
        <v>50.812962962962963</v>
      </c>
    </row>
    <row r="78" spans="1:9" x14ac:dyDescent="0.25">
      <c r="A78" s="130">
        <v>18</v>
      </c>
      <c r="B78" s="125">
        <v>1600</v>
      </c>
      <c r="C78" s="131">
        <v>2560.23</v>
      </c>
      <c r="D78" s="132">
        <v>24</v>
      </c>
      <c r="E78" s="132">
        <v>48</v>
      </c>
      <c r="F78" s="132">
        <v>71</v>
      </c>
      <c r="G78" s="133">
        <v>2.9583333333333335</v>
      </c>
      <c r="H78" s="133">
        <v>2</v>
      </c>
      <c r="I78" s="135">
        <v>53.338124999999998</v>
      </c>
    </row>
    <row r="79" spans="1:9" x14ac:dyDescent="0.25">
      <c r="A79" s="130">
        <v>18</v>
      </c>
      <c r="B79" s="125">
        <v>1700</v>
      </c>
      <c r="C79" s="131">
        <v>1659.26</v>
      </c>
      <c r="D79" s="132">
        <v>13</v>
      </c>
      <c r="E79" s="132">
        <v>24</v>
      </c>
      <c r="F79" s="132">
        <v>51</v>
      </c>
      <c r="G79" s="133">
        <v>3.9230769230769229</v>
      </c>
      <c r="H79" s="133">
        <v>1.8461538461538463</v>
      </c>
      <c r="I79" s="135">
        <v>69.135833333333338</v>
      </c>
    </row>
    <row r="80" spans="1:9" x14ac:dyDescent="0.25">
      <c r="A80" s="130">
        <v>18</v>
      </c>
      <c r="B80" s="125">
        <v>1800</v>
      </c>
      <c r="C80" s="131">
        <v>2181.9699999999998</v>
      </c>
      <c r="D80" s="132">
        <v>23</v>
      </c>
      <c r="E80" s="132">
        <v>61</v>
      </c>
      <c r="F80" s="132">
        <v>66</v>
      </c>
      <c r="G80" s="133">
        <v>2.8695652173913042</v>
      </c>
      <c r="H80" s="133">
        <v>2.652173913043478</v>
      </c>
      <c r="I80" s="135">
        <v>35.769999999999996</v>
      </c>
    </row>
    <row r="81" spans="1:9" x14ac:dyDescent="0.25">
      <c r="A81" s="130">
        <v>18</v>
      </c>
      <c r="B81" s="125">
        <v>1900</v>
      </c>
      <c r="C81" s="131">
        <v>1206.1300000000001</v>
      </c>
      <c r="D81" s="132">
        <v>12</v>
      </c>
      <c r="E81" s="132">
        <v>28</v>
      </c>
      <c r="F81" s="132">
        <v>35</v>
      </c>
      <c r="G81" s="133">
        <v>2.9166666666666665</v>
      </c>
      <c r="H81" s="133">
        <v>2.3333333333333335</v>
      </c>
      <c r="I81" s="135">
        <v>43.076071428571431</v>
      </c>
    </row>
    <row r="82" spans="1:9" x14ac:dyDescent="0.25">
      <c r="A82" s="130">
        <v>18</v>
      </c>
      <c r="B82" s="125">
        <v>2000</v>
      </c>
      <c r="C82" s="131">
        <v>439.9</v>
      </c>
      <c r="D82" s="132">
        <v>6</v>
      </c>
      <c r="E82" s="132">
        <v>10</v>
      </c>
      <c r="F82" s="132">
        <v>17</v>
      </c>
      <c r="G82" s="133">
        <v>2.8333333333333335</v>
      </c>
      <c r="H82" s="133">
        <v>1.6666666666666667</v>
      </c>
      <c r="I82" s="135">
        <v>43.989999999999995</v>
      </c>
    </row>
    <row r="83" spans="1:9" x14ac:dyDescent="0.25">
      <c r="A83" s="130">
        <v>18</v>
      </c>
      <c r="B83" s="125">
        <v>2100</v>
      </c>
      <c r="C83" s="131">
        <v>74.989999999999995</v>
      </c>
      <c r="D83" s="132">
        <v>1</v>
      </c>
      <c r="E83" s="132">
        <v>1</v>
      </c>
      <c r="F83" s="132">
        <v>6</v>
      </c>
      <c r="G83" s="133">
        <v>6</v>
      </c>
      <c r="H83" s="133">
        <v>1</v>
      </c>
      <c r="I83" s="135">
        <v>74.989999999999995</v>
      </c>
    </row>
    <row r="84" spans="1:9" x14ac:dyDescent="0.25">
      <c r="A84" s="130">
        <v>20</v>
      </c>
      <c r="B84" s="125">
        <v>400</v>
      </c>
      <c r="C84" s="131">
        <v>0</v>
      </c>
      <c r="D84" s="132">
        <v>0</v>
      </c>
      <c r="E84" s="132">
        <v>0</v>
      </c>
      <c r="F84" s="132">
        <v>1</v>
      </c>
      <c r="G84" s="133" t="s">
        <v>341</v>
      </c>
      <c r="H84" s="133" t="s">
        <v>341</v>
      </c>
      <c r="I84" s="135" t="s">
        <v>341</v>
      </c>
    </row>
    <row r="85" spans="1:9" x14ac:dyDescent="0.25">
      <c r="A85" s="130">
        <v>20</v>
      </c>
      <c r="B85" s="125">
        <v>500</v>
      </c>
      <c r="C85" s="131">
        <v>0</v>
      </c>
      <c r="D85" s="132">
        <v>0</v>
      </c>
      <c r="E85" s="132">
        <v>0</v>
      </c>
      <c r="F85" s="132">
        <v>1</v>
      </c>
      <c r="G85" s="133" t="s">
        <v>341</v>
      </c>
      <c r="H85" s="133" t="s">
        <v>341</v>
      </c>
      <c r="I85" s="135" t="s">
        <v>341</v>
      </c>
    </row>
    <row r="86" spans="1:9" x14ac:dyDescent="0.25">
      <c r="A86" s="130">
        <v>20</v>
      </c>
      <c r="B86" s="125">
        <v>600</v>
      </c>
      <c r="C86" s="131">
        <v>0</v>
      </c>
      <c r="D86" s="132">
        <v>0</v>
      </c>
      <c r="E86" s="132">
        <v>0</v>
      </c>
      <c r="F86" s="132">
        <v>5</v>
      </c>
      <c r="G86" s="133" t="s">
        <v>341</v>
      </c>
      <c r="H86" s="133" t="s">
        <v>341</v>
      </c>
      <c r="I86" s="135" t="s">
        <v>341</v>
      </c>
    </row>
    <row r="87" spans="1:9" x14ac:dyDescent="0.25">
      <c r="A87" s="130">
        <v>20</v>
      </c>
      <c r="B87" s="125">
        <v>700</v>
      </c>
      <c r="C87" s="131">
        <v>524.04999999999995</v>
      </c>
      <c r="D87" s="132">
        <v>6</v>
      </c>
      <c r="E87" s="132">
        <v>13</v>
      </c>
      <c r="F87" s="132">
        <v>31</v>
      </c>
      <c r="G87" s="133">
        <v>5.166666666666667</v>
      </c>
      <c r="H87" s="133">
        <v>2.1666666666666665</v>
      </c>
      <c r="I87" s="135">
        <v>40.311538461538461</v>
      </c>
    </row>
    <row r="88" spans="1:9" x14ac:dyDescent="0.25">
      <c r="A88" s="130">
        <v>20</v>
      </c>
      <c r="B88" s="125">
        <v>800</v>
      </c>
      <c r="C88" s="131">
        <v>584.86</v>
      </c>
      <c r="D88" s="132">
        <v>9</v>
      </c>
      <c r="E88" s="132">
        <v>15</v>
      </c>
      <c r="F88" s="132">
        <v>112</v>
      </c>
      <c r="G88" s="133">
        <v>12.444444444444445</v>
      </c>
      <c r="H88" s="133">
        <v>1.6666666666666667</v>
      </c>
      <c r="I88" s="135">
        <v>38.990666666666669</v>
      </c>
    </row>
    <row r="89" spans="1:9" x14ac:dyDescent="0.25">
      <c r="A89" s="130">
        <v>20</v>
      </c>
      <c r="B89" s="125">
        <v>900</v>
      </c>
      <c r="C89" s="131">
        <v>1642.39</v>
      </c>
      <c r="D89" s="132">
        <v>20</v>
      </c>
      <c r="E89" s="132">
        <v>34</v>
      </c>
      <c r="F89" s="132">
        <v>180</v>
      </c>
      <c r="G89" s="133">
        <v>9</v>
      </c>
      <c r="H89" s="133">
        <v>1.7</v>
      </c>
      <c r="I89" s="135">
        <v>48.305588235294124</v>
      </c>
    </row>
    <row r="90" spans="1:9" x14ac:dyDescent="0.25">
      <c r="A90" s="130">
        <v>20</v>
      </c>
      <c r="B90" s="125">
        <v>1000</v>
      </c>
      <c r="C90" s="131">
        <v>1605.08</v>
      </c>
      <c r="D90" s="132">
        <v>23</v>
      </c>
      <c r="E90" s="132">
        <v>32</v>
      </c>
      <c r="F90" s="132">
        <v>279</v>
      </c>
      <c r="G90" s="133">
        <v>12.130434782608695</v>
      </c>
      <c r="H90" s="133">
        <v>1.3913043478260869</v>
      </c>
      <c r="I90" s="135">
        <v>50.158749999999998</v>
      </c>
    </row>
    <row r="91" spans="1:9" x14ac:dyDescent="0.25">
      <c r="A91" s="130">
        <v>20</v>
      </c>
      <c r="B91" s="125">
        <v>1100</v>
      </c>
      <c r="C91" s="131">
        <v>2995.99</v>
      </c>
      <c r="D91" s="132">
        <v>34</v>
      </c>
      <c r="E91" s="132">
        <v>61</v>
      </c>
      <c r="F91" s="132">
        <v>323</v>
      </c>
      <c r="G91" s="133">
        <v>9.5</v>
      </c>
      <c r="H91" s="133">
        <v>1.7941176470588236</v>
      </c>
      <c r="I91" s="135">
        <v>49.114590163934423</v>
      </c>
    </row>
    <row r="92" spans="1:9" x14ac:dyDescent="0.25">
      <c r="A92" s="130">
        <v>20</v>
      </c>
      <c r="B92" s="125">
        <v>1200</v>
      </c>
      <c r="C92" s="131">
        <v>2921.64</v>
      </c>
      <c r="D92" s="132">
        <v>37</v>
      </c>
      <c r="E92" s="132">
        <v>57</v>
      </c>
      <c r="F92" s="132">
        <v>307</v>
      </c>
      <c r="G92" s="133">
        <v>8.2972972972972965</v>
      </c>
      <c r="H92" s="133">
        <v>1.5405405405405406</v>
      </c>
      <c r="I92" s="135">
        <v>51.256842105263154</v>
      </c>
    </row>
    <row r="93" spans="1:9" x14ac:dyDescent="0.25">
      <c r="A93" s="130">
        <v>20</v>
      </c>
      <c r="B93" s="125">
        <v>1300</v>
      </c>
      <c r="C93" s="131">
        <v>2742.61</v>
      </c>
      <c r="D93" s="132">
        <v>37</v>
      </c>
      <c r="E93" s="132">
        <v>67</v>
      </c>
      <c r="F93" s="132">
        <v>408</v>
      </c>
      <c r="G93" s="133">
        <v>11.027027027027026</v>
      </c>
      <c r="H93" s="133">
        <v>1.8108108108108107</v>
      </c>
      <c r="I93" s="135">
        <v>40.934477611940302</v>
      </c>
    </row>
    <row r="94" spans="1:9" x14ac:dyDescent="0.25">
      <c r="A94" s="130">
        <v>20</v>
      </c>
      <c r="B94" s="125">
        <v>1400</v>
      </c>
      <c r="C94" s="131">
        <v>5084.88</v>
      </c>
      <c r="D94" s="132">
        <v>60</v>
      </c>
      <c r="E94" s="132">
        <v>105</v>
      </c>
      <c r="F94" s="132">
        <v>382</v>
      </c>
      <c r="G94" s="133">
        <v>6.3666666666666663</v>
      </c>
      <c r="H94" s="133">
        <v>1.75</v>
      </c>
      <c r="I94" s="135">
        <v>48.427428571428571</v>
      </c>
    </row>
    <row r="95" spans="1:9" x14ac:dyDescent="0.25">
      <c r="A95" s="130">
        <v>20</v>
      </c>
      <c r="B95" s="125">
        <v>1500</v>
      </c>
      <c r="C95" s="131">
        <v>2961.47</v>
      </c>
      <c r="D95" s="132">
        <v>41</v>
      </c>
      <c r="E95" s="132">
        <v>63</v>
      </c>
      <c r="F95" s="132">
        <v>290</v>
      </c>
      <c r="G95" s="133">
        <v>7.0731707317073171</v>
      </c>
      <c r="H95" s="133">
        <v>1.5365853658536586</v>
      </c>
      <c r="I95" s="135">
        <v>47.007460317460314</v>
      </c>
    </row>
    <row r="96" spans="1:9" x14ac:dyDescent="0.25">
      <c r="A96" s="130">
        <v>20</v>
      </c>
      <c r="B96" s="125">
        <v>1600</v>
      </c>
      <c r="C96" s="131">
        <v>2812.87</v>
      </c>
      <c r="D96" s="132">
        <v>38</v>
      </c>
      <c r="E96" s="132">
        <v>61</v>
      </c>
      <c r="F96" s="132">
        <v>264</v>
      </c>
      <c r="G96" s="133">
        <v>6.9473684210526319</v>
      </c>
      <c r="H96" s="133">
        <v>1.6052631578947369</v>
      </c>
      <c r="I96" s="135">
        <v>46.11262295081967</v>
      </c>
    </row>
    <row r="97" spans="1:9" x14ac:dyDescent="0.25">
      <c r="A97" s="130">
        <v>20</v>
      </c>
      <c r="B97" s="125">
        <v>1700</v>
      </c>
      <c r="C97" s="131">
        <v>1698.66</v>
      </c>
      <c r="D97" s="132">
        <v>23</v>
      </c>
      <c r="E97" s="132">
        <v>30</v>
      </c>
      <c r="F97" s="132">
        <v>159</v>
      </c>
      <c r="G97" s="133">
        <v>6.9130434782608692</v>
      </c>
      <c r="H97" s="133">
        <v>1.3043478260869565</v>
      </c>
      <c r="I97" s="135">
        <v>56.622</v>
      </c>
    </row>
    <row r="98" spans="1:9" x14ac:dyDescent="0.25">
      <c r="A98" s="130">
        <v>20</v>
      </c>
      <c r="B98" s="125">
        <v>1800</v>
      </c>
      <c r="C98" s="131">
        <v>858.26</v>
      </c>
      <c r="D98" s="132">
        <v>16</v>
      </c>
      <c r="E98" s="132">
        <v>24</v>
      </c>
      <c r="F98" s="132">
        <v>168</v>
      </c>
      <c r="G98" s="133">
        <v>10.5</v>
      </c>
      <c r="H98" s="133">
        <v>1.5</v>
      </c>
      <c r="I98" s="135">
        <v>35.760833333333331</v>
      </c>
    </row>
    <row r="99" spans="1:9" x14ac:dyDescent="0.25">
      <c r="A99" s="130">
        <v>20</v>
      </c>
      <c r="B99" s="125">
        <v>1900</v>
      </c>
      <c r="C99" s="131">
        <v>787.78</v>
      </c>
      <c r="D99" s="132">
        <v>11</v>
      </c>
      <c r="E99" s="132">
        <v>19</v>
      </c>
      <c r="F99" s="132">
        <v>61</v>
      </c>
      <c r="G99" s="133">
        <v>5.5454545454545459</v>
      </c>
      <c r="H99" s="133">
        <v>1.7272727272727273</v>
      </c>
      <c r="I99" s="135">
        <v>41.462105263157895</v>
      </c>
    </row>
    <row r="100" spans="1:9" x14ac:dyDescent="0.25">
      <c r="A100" s="130">
        <v>20</v>
      </c>
      <c r="B100" s="125">
        <v>2000</v>
      </c>
      <c r="C100" s="131">
        <v>316.79000000000002</v>
      </c>
      <c r="D100" s="132">
        <v>4</v>
      </c>
      <c r="E100" s="132">
        <v>9</v>
      </c>
      <c r="F100" s="132">
        <v>20</v>
      </c>
      <c r="G100" s="133">
        <v>5</v>
      </c>
      <c r="H100" s="133">
        <v>2.25</v>
      </c>
      <c r="I100" s="135">
        <v>35.198888888888888</v>
      </c>
    </row>
    <row r="101" spans="1:9" x14ac:dyDescent="0.25">
      <c r="A101" s="130">
        <v>20</v>
      </c>
      <c r="B101" s="125">
        <v>2100</v>
      </c>
      <c r="C101" s="131">
        <v>0</v>
      </c>
      <c r="D101" s="132">
        <v>0</v>
      </c>
      <c r="E101" s="132">
        <v>0</v>
      </c>
      <c r="F101" s="132">
        <v>1</v>
      </c>
      <c r="G101" s="133" t="s">
        <v>341</v>
      </c>
      <c r="H101" s="133" t="s">
        <v>341</v>
      </c>
      <c r="I101" s="135" t="s">
        <v>341</v>
      </c>
    </row>
    <row r="102" spans="1:9" x14ac:dyDescent="0.25">
      <c r="A102" s="130">
        <v>22</v>
      </c>
      <c r="B102" s="125">
        <v>600</v>
      </c>
      <c r="C102" s="131">
        <v>0</v>
      </c>
      <c r="D102" s="132">
        <v>0</v>
      </c>
      <c r="E102" s="132">
        <v>0</v>
      </c>
      <c r="F102" s="132">
        <v>3</v>
      </c>
      <c r="G102" s="133" t="s">
        <v>341</v>
      </c>
      <c r="H102" s="133" t="s">
        <v>341</v>
      </c>
      <c r="I102" s="135" t="s">
        <v>341</v>
      </c>
    </row>
    <row r="103" spans="1:9" x14ac:dyDescent="0.25">
      <c r="A103" s="130">
        <v>22</v>
      </c>
      <c r="B103" s="125">
        <v>700</v>
      </c>
      <c r="C103" s="131">
        <v>1850.1</v>
      </c>
      <c r="D103" s="132">
        <v>23</v>
      </c>
      <c r="E103" s="132">
        <v>36</v>
      </c>
      <c r="F103" s="132">
        <v>186</v>
      </c>
      <c r="G103" s="133">
        <v>8.0869565217391308</v>
      </c>
      <c r="H103" s="133">
        <v>1.5652173913043479</v>
      </c>
      <c r="I103" s="135">
        <v>51.391666666666666</v>
      </c>
    </row>
    <row r="104" spans="1:9" x14ac:dyDescent="0.25">
      <c r="A104" s="130">
        <v>22</v>
      </c>
      <c r="B104" s="125">
        <v>800</v>
      </c>
      <c r="C104" s="131">
        <v>2405.7199999999998</v>
      </c>
      <c r="D104" s="132">
        <v>25</v>
      </c>
      <c r="E104" s="132">
        <v>46</v>
      </c>
      <c r="F104" s="132">
        <v>304</v>
      </c>
      <c r="G104" s="133">
        <v>12.16</v>
      </c>
      <c r="H104" s="133">
        <v>1.84</v>
      </c>
      <c r="I104" s="135">
        <v>52.298260869565212</v>
      </c>
    </row>
    <row r="105" spans="1:9" x14ac:dyDescent="0.25">
      <c r="A105" s="130">
        <v>22</v>
      </c>
      <c r="B105" s="125">
        <v>900</v>
      </c>
      <c r="C105" s="131">
        <v>3350.4</v>
      </c>
      <c r="D105" s="132">
        <v>39</v>
      </c>
      <c r="E105" s="132">
        <v>73</v>
      </c>
      <c r="F105" s="132">
        <v>309</v>
      </c>
      <c r="G105" s="133">
        <v>7.9230769230769234</v>
      </c>
      <c r="H105" s="133">
        <v>1.8717948717948718</v>
      </c>
      <c r="I105" s="135">
        <v>45.895890410958906</v>
      </c>
    </row>
    <row r="106" spans="1:9" x14ac:dyDescent="0.25">
      <c r="A106" s="130">
        <v>22</v>
      </c>
      <c r="B106" s="125">
        <v>1000</v>
      </c>
      <c r="C106" s="131">
        <v>3940.81</v>
      </c>
      <c r="D106" s="132">
        <v>46</v>
      </c>
      <c r="E106" s="132">
        <v>81</v>
      </c>
      <c r="F106" s="132">
        <v>380</v>
      </c>
      <c r="G106" s="133">
        <v>8.2608695652173907</v>
      </c>
      <c r="H106" s="133">
        <v>1.7608695652173914</v>
      </c>
      <c r="I106" s="135">
        <v>48.651975308641973</v>
      </c>
    </row>
    <row r="107" spans="1:9" x14ac:dyDescent="0.25">
      <c r="A107" s="130">
        <v>22</v>
      </c>
      <c r="B107" s="125">
        <v>1100</v>
      </c>
      <c r="C107" s="131">
        <v>2808.97</v>
      </c>
      <c r="D107" s="132">
        <v>33</v>
      </c>
      <c r="E107" s="132">
        <v>59</v>
      </c>
      <c r="F107" s="132">
        <v>362</v>
      </c>
      <c r="G107" s="133">
        <v>10.969696969696969</v>
      </c>
      <c r="H107" s="133">
        <v>1.7878787878787878</v>
      </c>
      <c r="I107" s="135">
        <v>47.609661016949147</v>
      </c>
    </row>
    <row r="108" spans="1:9" x14ac:dyDescent="0.25">
      <c r="A108" s="130">
        <v>22</v>
      </c>
      <c r="B108" s="125">
        <v>1200</v>
      </c>
      <c r="C108" s="131">
        <v>3406.7</v>
      </c>
      <c r="D108" s="132">
        <v>40</v>
      </c>
      <c r="E108" s="132">
        <v>71</v>
      </c>
      <c r="F108" s="132">
        <v>405</v>
      </c>
      <c r="G108" s="133">
        <v>10.125</v>
      </c>
      <c r="H108" s="133">
        <v>1.7749999999999999</v>
      </c>
      <c r="I108" s="135">
        <v>47.981690140845068</v>
      </c>
    </row>
    <row r="109" spans="1:9" x14ac:dyDescent="0.25">
      <c r="A109" s="130">
        <v>22</v>
      </c>
      <c r="B109" s="125">
        <v>1300</v>
      </c>
      <c r="C109" s="131">
        <v>3941.25</v>
      </c>
      <c r="D109" s="132">
        <v>49</v>
      </c>
      <c r="E109" s="132">
        <v>78</v>
      </c>
      <c r="F109" s="132">
        <v>451</v>
      </c>
      <c r="G109" s="133">
        <v>9.204081632653061</v>
      </c>
      <c r="H109" s="133">
        <v>1.5918367346938775</v>
      </c>
      <c r="I109" s="135">
        <v>50.528846153846153</v>
      </c>
    </row>
    <row r="110" spans="1:9" x14ac:dyDescent="0.25">
      <c r="A110" s="130">
        <v>22</v>
      </c>
      <c r="B110" s="125">
        <v>1400</v>
      </c>
      <c r="C110" s="131">
        <v>3314.79</v>
      </c>
      <c r="D110" s="132">
        <v>41</v>
      </c>
      <c r="E110" s="132">
        <v>61</v>
      </c>
      <c r="F110" s="132">
        <v>367</v>
      </c>
      <c r="G110" s="133">
        <v>8.9512195121951219</v>
      </c>
      <c r="H110" s="133">
        <v>1.4878048780487805</v>
      </c>
      <c r="I110" s="135">
        <v>54.340819672131147</v>
      </c>
    </row>
    <row r="111" spans="1:9" x14ac:dyDescent="0.25">
      <c r="A111" s="130">
        <v>22</v>
      </c>
      <c r="B111" s="125">
        <v>1500</v>
      </c>
      <c r="C111" s="131">
        <v>3617.36</v>
      </c>
      <c r="D111" s="132">
        <v>40</v>
      </c>
      <c r="E111" s="132">
        <v>71</v>
      </c>
      <c r="F111" s="132">
        <v>384</v>
      </c>
      <c r="G111" s="133">
        <v>9.6</v>
      </c>
      <c r="H111" s="133">
        <v>1.7749999999999999</v>
      </c>
      <c r="I111" s="135">
        <v>50.948732394366196</v>
      </c>
    </row>
    <row r="112" spans="1:9" x14ac:dyDescent="0.25">
      <c r="A112" s="130">
        <v>22</v>
      </c>
      <c r="B112" s="125">
        <v>1600</v>
      </c>
      <c r="C112" s="131">
        <v>4820.51</v>
      </c>
      <c r="D112" s="132">
        <v>55</v>
      </c>
      <c r="E112" s="132">
        <v>106</v>
      </c>
      <c r="F112" s="132">
        <v>358</v>
      </c>
      <c r="G112" s="133">
        <v>6.5090909090909088</v>
      </c>
      <c r="H112" s="133">
        <v>1.9272727272727272</v>
      </c>
      <c r="I112" s="135">
        <v>45.476509433962264</v>
      </c>
    </row>
    <row r="113" spans="1:9" x14ac:dyDescent="0.25">
      <c r="A113" s="130">
        <v>22</v>
      </c>
      <c r="B113" s="125">
        <v>1700</v>
      </c>
      <c r="C113" s="131">
        <v>3441.16</v>
      </c>
      <c r="D113" s="132">
        <v>34</v>
      </c>
      <c r="E113" s="132">
        <v>67</v>
      </c>
      <c r="F113" s="132">
        <v>285</v>
      </c>
      <c r="G113" s="133">
        <v>8.382352941176471</v>
      </c>
      <c r="H113" s="133">
        <v>1.9705882352941178</v>
      </c>
      <c r="I113" s="135">
        <v>51.360597014925368</v>
      </c>
    </row>
    <row r="114" spans="1:9" x14ac:dyDescent="0.25">
      <c r="A114" s="130">
        <v>22</v>
      </c>
      <c r="B114" s="125">
        <v>1800</v>
      </c>
      <c r="C114" s="131">
        <v>2944.32</v>
      </c>
      <c r="D114" s="132">
        <v>35</v>
      </c>
      <c r="E114" s="132">
        <v>58</v>
      </c>
      <c r="F114" s="132">
        <v>238</v>
      </c>
      <c r="G114" s="133">
        <v>6.8</v>
      </c>
      <c r="H114" s="133">
        <v>1.6571428571428573</v>
      </c>
      <c r="I114" s="135">
        <v>50.764137931034483</v>
      </c>
    </row>
    <row r="115" spans="1:9" x14ac:dyDescent="0.25">
      <c r="A115" s="130">
        <v>22</v>
      </c>
      <c r="B115" s="125">
        <v>1900</v>
      </c>
      <c r="C115" s="131">
        <v>1721.69</v>
      </c>
      <c r="D115" s="132">
        <v>20</v>
      </c>
      <c r="E115" s="132">
        <v>38</v>
      </c>
      <c r="F115" s="132">
        <v>157</v>
      </c>
      <c r="G115" s="133">
        <v>7.85</v>
      </c>
      <c r="H115" s="133">
        <v>1.9</v>
      </c>
      <c r="I115" s="135">
        <v>45.307631578947372</v>
      </c>
    </row>
    <row r="116" spans="1:9" x14ac:dyDescent="0.25">
      <c r="A116" s="130">
        <v>22</v>
      </c>
      <c r="B116" s="125">
        <v>2000</v>
      </c>
      <c r="C116" s="131">
        <v>889.73</v>
      </c>
      <c r="D116" s="132">
        <v>10</v>
      </c>
      <c r="E116" s="132">
        <v>22</v>
      </c>
      <c r="F116" s="132">
        <v>101</v>
      </c>
      <c r="G116" s="133">
        <v>10.1</v>
      </c>
      <c r="H116" s="133">
        <v>2.2000000000000002</v>
      </c>
      <c r="I116" s="135">
        <v>40.44227272727273</v>
      </c>
    </row>
    <row r="117" spans="1:9" x14ac:dyDescent="0.25">
      <c r="A117" s="130">
        <v>22</v>
      </c>
      <c r="B117" s="125">
        <v>2100</v>
      </c>
      <c r="C117" s="131">
        <v>29.23</v>
      </c>
      <c r="D117" s="132">
        <v>1</v>
      </c>
      <c r="E117" s="132">
        <v>3</v>
      </c>
      <c r="F117" s="132">
        <v>1</v>
      </c>
      <c r="G117" s="133">
        <v>1</v>
      </c>
      <c r="H117" s="133">
        <v>3</v>
      </c>
      <c r="I117" s="135">
        <v>9.7433333333333341</v>
      </c>
    </row>
    <row r="118" spans="1:9" x14ac:dyDescent="0.25">
      <c r="A118" s="130">
        <v>22</v>
      </c>
      <c r="B118" s="125">
        <v>2300</v>
      </c>
      <c r="C118" s="131">
        <v>74.98</v>
      </c>
      <c r="D118" s="132">
        <v>1</v>
      </c>
      <c r="E118" s="132">
        <v>2</v>
      </c>
      <c r="F118" s="132">
        <v>0</v>
      </c>
      <c r="G118" s="133">
        <v>0</v>
      </c>
      <c r="H118" s="133">
        <v>2</v>
      </c>
      <c r="I118" s="135">
        <v>37.49</v>
      </c>
    </row>
    <row r="119" spans="1:9" x14ac:dyDescent="0.25">
      <c r="A119" s="130">
        <v>23</v>
      </c>
      <c r="B119" s="125">
        <v>700</v>
      </c>
      <c r="C119" s="131">
        <v>-69.989999999999995</v>
      </c>
      <c r="D119" s="132">
        <v>1</v>
      </c>
      <c r="E119" s="132">
        <v>-1</v>
      </c>
      <c r="F119" s="132">
        <v>2</v>
      </c>
      <c r="G119" s="133">
        <v>2</v>
      </c>
      <c r="H119" s="133">
        <v>-1</v>
      </c>
      <c r="I119" s="135">
        <v>69.989999999999995</v>
      </c>
    </row>
    <row r="120" spans="1:9" x14ac:dyDescent="0.25">
      <c r="A120" s="130">
        <v>23</v>
      </c>
      <c r="B120" s="125">
        <v>800</v>
      </c>
      <c r="C120" s="131">
        <v>417.72</v>
      </c>
      <c r="D120" s="132">
        <v>6</v>
      </c>
      <c r="E120" s="132">
        <v>9</v>
      </c>
      <c r="F120" s="132">
        <v>18</v>
      </c>
      <c r="G120" s="133">
        <v>3</v>
      </c>
      <c r="H120" s="133">
        <v>1.5</v>
      </c>
      <c r="I120" s="135">
        <v>46.413333333333334</v>
      </c>
    </row>
    <row r="121" spans="1:9" x14ac:dyDescent="0.25">
      <c r="A121" s="130">
        <v>23</v>
      </c>
      <c r="B121" s="125">
        <v>900</v>
      </c>
      <c r="C121" s="131">
        <v>796.31</v>
      </c>
      <c r="D121" s="132">
        <v>10</v>
      </c>
      <c r="E121" s="132">
        <v>16</v>
      </c>
      <c r="F121" s="132">
        <v>23</v>
      </c>
      <c r="G121" s="133">
        <v>2.2999999999999998</v>
      </c>
      <c r="H121" s="133">
        <v>1.6</v>
      </c>
      <c r="I121" s="135">
        <v>49.769374999999997</v>
      </c>
    </row>
    <row r="122" spans="1:9" x14ac:dyDescent="0.25">
      <c r="A122" s="130">
        <v>23</v>
      </c>
      <c r="B122" s="125">
        <v>1000</v>
      </c>
      <c r="C122" s="131">
        <v>407.41</v>
      </c>
      <c r="D122" s="132">
        <v>4</v>
      </c>
      <c r="E122" s="132">
        <v>8</v>
      </c>
      <c r="F122" s="132">
        <v>36</v>
      </c>
      <c r="G122" s="133">
        <v>9</v>
      </c>
      <c r="H122" s="133">
        <v>2</v>
      </c>
      <c r="I122" s="135">
        <v>50.926250000000003</v>
      </c>
    </row>
    <row r="123" spans="1:9" x14ac:dyDescent="0.25">
      <c r="A123" s="130">
        <v>23</v>
      </c>
      <c r="B123" s="125">
        <v>1100</v>
      </c>
      <c r="C123" s="131">
        <v>1074.48</v>
      </c>
      <c r="D123" s="132">
        <v>14</v>
      </c>
      <c r="E123" s="132">
        <v>23</v>
      </c>
      <c r="F123" s="132">
        <v>47</v>
      </c>
      <c r="G123" s="133">
        <v>3.3571428571428572</v>
      </c>
      <c r="H123" s="133">
        <v>1.6428571428571428</v>
      </c>
      <c r="I123" s="135">
        <v>46.716521739130435</v>
      </c>
    </row>
    <row r="124" spans="1:9" x14ac:dyDescent="0.25">
      <c r="A124" s="130">
        <v>23</v>
      </c>
      <c r="B124" s="125">
        <v>1200</v>
      </c>
      <c r="C124" s="131">
        <v>2209.2600000000002</v>
      </c>
      <c r="D124" s="132">
        <v>26</v>
      </c>
      <c r="E124" s="132">
        <v>47</v>
      </c>
      <c r="F124" s="132">
        <v>66</v>
      </c>
      <c r="G124" s="133">
        <v>2.5384615384615383</v>
      </c>
      <c r="H124" s="133">
        <v>1.8076923076923077</v>
      </c>
      <c r="I124" s="135">
        <v>47.005531914893623</v>
      </c>
    </row>
    <row r="125" spans="1:9" x14ac:dyDescent="0.25">
      <c r="A125" s="130">
        <v>23</v>
      </c>
      <c r="B125" s="125">
        <v>1300</v>
      </c>
      <c r="C125" s="131">
        <v>903.58</v>
      </c>
      <c r="D125" s="132">
        <v>13</v>
      </c>
      <c r="E125" s="132">
        <v>19</v>
      </c>
      <c r="F125" s="132">
        <v>49</v>
      </c>
      <c r="G125" s="133">
        <v>3.7692307692307692</v>
      </c>
      <c r="H125" s="133">
        <v>1.4615384615384615</v>
      </c>
      <c r="I125" s="135">
        <v>47.556842105263158</v>
      </c>
    </row>
    <row r="126" spans="1:9" x14ac:dyDescent="0.25">
      <c r="A126" s="130">
        <v>23</v>
      </c>
      <c r="B126" s="125">
        <v>1400</v>
      </c>
      <c r="C126" s="131">
        <v>2166.29</v>
      </c>
      <c r="D126" s="132">
        <v>22</v>
      </c>
      <c r="E126" s="132">
        <v>44</v>
      </c>
      <c r="F126" s="132">
        <v>70</v>
      </c>
      <c r="G126" s="133">
        <v>3.1818181818181817</v>
      </c>
      <c r="H126" s="133">
        <v>2</v>
      </c>
      <c r="I126" s="135">
        <v>49.233863636363637</v>
      </c>
    </row>
    <row r="127" spans="1:9" x14ac:dyDescent="0.25">
      <c r="A127" s="130">
        <v>23</v>
      </c>
      <c r="B127" s="125">
        <v>1500</v>
      </c>
      <c r="C127" s="131">
        <v>1377.91</v>
      </c>
      <c r="D127" s="132">
        <v>17</v>
      </c>
      <c r="E127" s="132">
        <v>28</v>
      </c>
      <c r="F127" s="132">
        <v>31</v>
      </c>
      <c r="G127" s="133">
        <v>1.8235294117647058</v>
      </c>
      <c r="H127" s="133">
        <v>1.6470588235294117</v>
      </c>
      <c r="I127" s="135">
        <v>49.211071428571429</v>
      </c>
    </row>
    <row r="128" spans="1:9" x14ac:dyDescent="0.25">
      <c r="A128" s="130">
        <v>23</v>
      </c>
      <c r="B128" s="125">
        <v>1600</v>
      </c>
      <c r="C128" s="131">
        <v>1029.96</v>
      </c>
      <c r="D128" s="132">
        <v>13</v>
      </c>
      <c r="E128" s="132">
        <v>23</v>
      </c>
      <c r="F128" s="132">
        <v>35</v>
      </c>
      <c r="G128" s="133">
        <v>2.6923076923076925</v>
      </c>
      <c r="H128" s="133">
        <v>1.7692307692307692</v>
      </c>
      <c r="I128" s="135">
        <v>44.780869565217394</v>
      </c>
    </row>
    <row r="129" spans="1:9" x14ac:dyDescent="0.25">
      <c r="A129" s="130">
        <v>23</v>
      </c>
      <c r="B129" s="125">
        <v>1700</v>
      </c>
      <c r="C129" s="131">
        <v>1013.77</v>
      </c>
      <c r="D129" s="132">
        <v>11</v>
      </c>
      <c r="E129" s="132">
        <v>24</v>
      </c>
      <c r="F129" s="132">
        <v>32</v>
      </c>
      <c r="G129" s="133">
        <v>2.9090909090909092</v>
      </c>
      <c r="H129" s="133">
        <v>2.1818181818181817</v>
      </c>
      <c r="I129" s="135">
        <v>42.240416666666668</v>
      </c>
    </row>
    <row r="130" spans="1:9" x14ac:dyDescent="0.25">
      <c r="A130" s="130">
        <v>23</v>
      </c>
      <c r="B130" s="125">
        <v>1800</v>
      </c>
      <c r="C130" s="131">
        <v>739.63</v>
      </c>
      <c r="D130" s="132">
        <v>8</v>
      </c>
      <c r="E130" s="132">
        <v>17</v>
      </c>
      <c r="F130" s="132">
        <v>22</v>
      </c>
      <c r="G130" s="133">
        <v>2.75</v>
      </c>
      <c r="H130" s="133">
        <v>2.125</v>
      </c>
      <c r="I130" s="135">
        <v>43.50764705882353</v>
      </c>
    </row>
    <row r="131" spans="1:9" x14ac:dyDescent="0.25">
      <c r="A131" s="130">
        <v>23</v>
      </c>
      <c r="B131" s="125">
        <v>1900</v>
      </c>
      <c r="C131" s="131">
        <v>744.88</v>
      </c>
      <c r="D131" s="132">
        <v>7</v>
      </c>
      <c r="E131" s="132">
        <v>12</v>
      </c>
      <c r="F131" s="132">
        <v>19</v>
      </c>
      <c r="G131" s="133">
        <v>2.7142857142857144</v>
      </c>
      <c r="H131" s="133">
        <v>1.7142857142857142</v>
      </c>
      <c r="I131" s="135">
        <v>62.073333333333331</v>
      </c>
    </row>
    <row r="132" spans="1:9" x14ac:dyDescent="0.25">
      <c r="A132" s="130">
        <v>23</v>
      </c>
      <c r="B132" s="125">
        <v>2000</v>
      </c>
      <c r="C132" s="131">
        <v>653.58000000000004</v>
      </c>
      <c r="D132" s="132">
        <v>10</v>
      </c>
      <c r="E132" s="132">
        <v>16</v>
      </c>
      <c r="F132" s="132">
        <v>18</v>
      </c>
      <c r="G132" s="133">
        <v>1.8</v>
      </c>
      <c r="H132" s="133">
        <v>1.6</v>
      </c>
      <c r="I132" s="135">
        <v>40.848750000000003</v>
      </c>
    </row>
    <row r="133" spans="1:9" x14ac:dyDescent="0.25">
      <c r="A133" s="130">
        <v>23</v>
      </c>
      <c r="B133" s="125">
        <v>2100</v>
      </c>
      <c r="C133" s="131">
        <v>54.96</v>
      </c>
      <c r="D133" s="132">
        <v>1</v>
      </c>
      <c r="E133" s="132">
        <v>2</v>
      </c>
      <c r="F133" s="132">
        <v>0</v>
      </c>
      <c r="G133" s="133">
        <v>0</v>
      </c>
      <c r="H133" s="133">
        <v>2</v>
      </c>
      <c r="I133" s="135">
        <v>27.48</v>
      </c>
    </row>
    <row r="134" spans="1:9" x14ac:dyDescent="0.25">
      <c r="A134" s="130">
        <v>25</v>
      </c>
      <c r="B134" s="125">
        <v>500</v>
      </c>
      <c r="C134" s="131">
        <v>0</v>
      </c>
      <c r="D134" s="132">
        <v>0</v>
      </c>
      <c r="E134" s="132">
        <v>0</v>
      </c>
      <c r="F134" s="132">
        <v>1</v>
      </c>
      <c r="G134" s="133" t="s">
        <v>341</v>
      </c>
      <c r="H134" s="133" t="s">
        <v>341</v>
      </c>
      <c r="I134" s="135" t="s">
        <v>341</v>
      </c>
    </row>
    <row r="135" spans="1:9" x14ac:dyDescent="0.25">
      <c r="A135" s="130">
        <v>25</v>
      </c>
      <c r="B135" s="125">
        <v>600</v>
      </c>
      <c r="C135" s="131">
        <v>0</v>
      </c>
      <c r="D135" s="132">
        <v>0</v>
      </c>
      <c r="E135" s="132">
        <v>0</v>
      </c>
      <c r="F135" s="132">
        <v>1</v>
      </c>
      <c r="G135" s="133" t="s">
        <v>341</v>
      </c>
      <c r="H135" s="133" t="s">
        <v>341</v>
      </c>
      <c r="I135" s="135" t="s">
        <v>341</v>
      </c>
    </row>
    <row r="136" spans="1:9" x14ac:dyDescent="0.25">
      <c r="A136" s="130">
        <v>25</v>
      </c>
      <c r="B136" s="125">
        <v>700</v>
      </c>
      <c r="C136" s="131">
        <v>0</v>
      </c>
      <c r="D136" s="132">
        <v>0</v>
      </c>
      <c r="E136" s="132">
        <v>0</v>
      </c>
      <c r="F136" s="132">
        <v>7</v>
      </c>
      <c r="G136" s="133" t="s">
        <v>341</v>
      </c>
      <c r="H136" s="133" t="s">
        <v>341</v>
      </c>
      <c r="I136" s="135" t="s">
        <v>341</v>
      </c>
    </row>
    <row r="137" spans="1:9" x14ac:dyDescent="0.25">
      <c r="A137" s="130">
        <v>25</v>
      </c>
      <c r="B137" s="125">
        <v>800</v>
      </c>
      <c r="C137" s="131">
        <v>677.36</v>
      </c>
      <c r="D137" s="132">
        <v>6</v>
      </c>
      <c r="E137" s="132">
        <v>14</v>
      </c>
      <c r="F137" s="132">
        <v>30</v>
      </c>
      <c r="G137" s="133">
        <v>5</v>
      </c>
      <c r="H137" s="133">
        <v>2.3333333333333335</v>
      </c>
      <c r="I137" s="135">
        <v>48.382857142857141</v>
      </c>
    </row>
    <row r="138" spans="1:9" x14ac:dyDescent="0.25">
      <c r="A138" s="130">
        <v>25</v>
      </c>
      <c r="B138" s="125">
        <v>900</v>
      </c>
      <c r="C138" s="131">
        <v>210.19</v>
      </c>
      <c r="D138" s="132">
        <v>3</v>
      </c>
      <c r="E138" s="132">
        <v>6</v>
      </c>
      <c r="F138" s="132">
        <v>17</v>
      </c>
      <c r="G138" s="133">
        <v>5.666666666666667</v>
      </c>
      <c r="H138" s="133">
        <v>2</v>
      </c>
      <c r="I138" s="135">
        <v>35.031666666666666</v>
      </c>
    </row>
    <row r="139" spans="1:9" x14ac:dyDescent="0.25">
      <c r="A139" s="130">
        <v>25</v>
      </c>
      <c r="B139" s="125">
        <v>1000</v>
      </c>
      <c r="C139" s="131">
        <v>755.91</v>
      </c>
      <c r="D139" s="132">
        <v>15</v>
      </c>
      <c r="E139" s="132">
        <v>20</v>
      </c>
      <c r="F139" s="132">
        <v>38</v>
      </c>
      <c r="G139" s="133">
        <v>2.5333333333333332</v>
      </c>
      <c r="H139" s="133">
        <v>1.3333333333333333</v>
      </c>
      <c r="I139" s="135">
        <v>37.795499999999997</v>
      </c>
    </row>
    <row r="140" spans="1:9" x14ac:dyDescent="0.25">
      <c r="A140" s="130">
        <v>25</v>
      </c>
      <c r="B140" s="125">
        <v>1100</v>
      </c>
      <c r="C140" s="131">
        <v>807.33</v>
      </c>
      <c r="D140" s="132">
        <v>9</v>
      </c>
      <c r="E140" s="132">
        <v>16</v>
      </c>
      <c r="F140" s="132">
        <v>52</v>
      </c>
      <c r="G140" s="133">
        <v>5.7777777777777777</v>
      </c>
      <c r="H140" s="133">
        <v>1.7777777777777777</v>
      </c>
      <c r="I140" s="135">
        <v>50.458125000000003</v>
      </c>
    </row>
    <row r="141" spans="1:9" x14ac:dyDescent="0.25">
      <c r="A141" s="130">
        <v>25</v>
      </c>
      <c r="B141" s="125">
        <v>1200</v>
      </c>
      <c r="C141" s="131">
        <v>1287.6400000000001</v>
      </c>
      <c r="D141" s="132">
        <v>14</v>
      </c>
      <c r="E141" s="132">
        <v>31</v>
      </c>
      <c r="F141" s="132">
        <v>47</v>
      </c>
      <c r="G141" s="133">
        <v>3.3571428571428572</v>
      </c>
      <c r="H141" s="133">
        <v>2.2142857142857144</v>
      </c>
      <c r="I141" s="135">
        <v>41.536774193548389</v>
      </c>
    </row>
    <row r="142" spans="1:9" x14ac:dyDescent="0.25">
      <c r="A142" s="130">
        <v>25</v>
      </c>
      <c r="B142" s="125">
        <v>1300</v>
      </c>
      <c r="C142" s="131">
        <v>705.86</v>
      </c>
      <c r="D142" s="132">
        <v>10</v>
      </c>
      <c r="E142" s="132">
        <v>13</v>
      </c>
      <c r="F142" s="132">
        <v>58</v>
      </c>
      <c r="G142" s="133">
        <v>5.8</v>
      </c>
      <c r="H142" s="133">
        <v>1.3</v>
      </c>
      <c r="I142" s="135">
        <v>54.296923076923079</v>
      </c>
    </row>
    <row r="143" spans="1:9" x14ac:dyDescent="0.25">
      <c r="A143" s="130">
        <v>25</v>
      </c>
      <c r="B143" s="125">
        <v>1400</v>
      </c>
      <c r="C143" s="131">
        <v>1276.69</v>
      </c>
      <c r="D143" s="132">
        <v>17</v>
      </c>
      <c r="E143" s="132">
        <v>34</v>
      </c>
      <c r="F143" s="132">
        <v>65</v>
      </c>
      <c r="G143" s="133">
        <v>3.8235294117647061</v>
      </c>
      <c r="H143" s="133">
        <v>2</v>
      </c>
      <c r="I143" s="135">
        <v>37.549705882352946</v>
      </c>
    </row>
    <row r="144" spans="1:9" x14ac:dyDescent="0.25">
      <c r="A144" s="130">
        <v>25</v>
      </c>
      <c r="B144" s="125">
        <v>1500</v>
      </c>
      <c r="C144" s="131">
        <v>1666.55</v>
      </c>
      <c r="D144" s="132">
        <v>18</v>
      </c>
      <c r="E144" s="132">
        <v>33</v>
      </c>
      <c r="F144" s="132">
        <v>41</v>
      </c>
      <c r="G144" s="133">
        <v>2.2777777777777777</v>
      </c>
      <c r="H144" s="133">
        <v>1.8333333333333333</v>
      </c>
      <c r="I144" s="135">
        <v>50.50151515151515</v>
      </c>
    </row>
    <row r="145" spans="1:9" x14ac:dyDescent="0.25">
      <c r="A145" s="130">
        <v>25</v>
      </c>
      <c r="B145" s="125">
        <v>1600</v>
      </c>
      <c r="C145" s="131">
        <v>724.92</v>
      </c>
      <c r="D145" s="132">
        <v>11</v>
      </c>
      <c r="E145" s="132">
        <v>18</v>
      </c>
      <c r="F145" s="132">
        <v>40</v>
      </c>
      <c r="G145" s="133">
        <v>3.6363636363636362</v>
      </c>
      <c r="H145" s="133">
        <v>1.6363636363636365</v>
      </c>
      <c r="I145" s="135">
        <v>40.273333333333333</v>
      </c>
    </row>
    <row r="146" spans="1:9" x14ac:dyDescent="0.25">
      <c r="A146" s="130">
        <v>25</v>
      </c>
      <c r="B146" s="125">
        <v>1700</v>
      </c>
      <c r="C146" s="131">
        <v>1677.67</v>
      </c>
      <c r="D146" s="132">
        <v>20</v>
      </c>
      <c r="E146" s="132">
        <v>35</v>
      </c>
      <c r="F146" s="132">
        <v>52</v>
      </c>
      <c r="G146" s="133">
        <v>2.6</v>
      </c>
      <c r="H146" s="133">
        <v>1.75</v>
      </c>
      <c r="I146" s="135">
        <v>47.933428571428571</v>
      </c>
    </row>
    <row r="147" spans="1:9" x14ac:dyDescent="0.25">
      <c r="A147" s="130">
        <v>25</v>
      </c>
      <c r="B147" s="125">
        <v>1800</v>
      </c>
      <c r="C147" s="131">
        <v>866.5</v>
      </c>
      <c r="D147" s="132">
        <v>12</v>
      </c>
      <c r="E147" s="132">
        <v>22</v>
      </c>
      <c r="F147" s="132">
        <v>39</v>
      </c>
      <c r="G147" s="133">
        <v>3.25</v>
      </c>
      <c r="H147" s="133">
        <v>1.8333333333333333</v>
      </c>
      <c r="I147" s="135">
        <v>39.386363636363633</v>
      </c>
    </row>
    <row r="148" spans="1:9" x14ac:dyDescent="0.25">
      <c r="A148" s="130">
        <v>25</v>
      </c>
      <c r="B148" s="125">
        <v>1900</v>
      </c>
      <c r="C148" s="131">
        <v>517.37</v>
      </c>
      <c r="D148" s="132">
        <v>5</v>
      </c>
      <c r="E148" s="132">
        <v>10</v>
      </c>
      <c r="F148" s="132">
        <v>7</v>
      </c>
      <c r="G148" s="133">
        <v>1.4</v>
      </c>
      <c r="H148" s="133">
        <v>2</v>
      </c>
      <c r="I148" s="135">
        <v>51.737000000000002</v>
      </c>
    </row>
    <row r="149" spans="1:9" x14ac:dyDescent="0.25">
      <c r="A149" s="130">
        <v>25</v>
      </c>
      <c r="B149" s="125">
        <v>2000</v>
      </c>
      <c r="C149" s="131">
        <v>204.96</v>
      </c>
      <c r="D149" s="132">
        <v>2</v>
      </c>
      <c r="E149" s="132">
        <v>4</v>
      </c>
      <c r="F149" s="132">
        <v>22</v>
      </c>
      <c r="G149" s="133">
        <v>11</v>
      </c>
      <c r="H149" s="133">
        <v>2</v>
      </c>
      <c r="I149" s="135">
        <v>51.24</v>
      </c>
    </row>
    <row r="150" spans="1:9" x14ac:dyDescent="0.25">
      <c r="A150" s="130">
        <v>25</v>
      </c>
      <c r="B150" s="125">
        <v>2100</v>
      </c>
      <c r="C150" s="131">
        <v>0</v>
      </c>
      <c r="D150" s="132">
        <v>0</v>
      </c>
      <c r="E150" s="132">
        <v>0</v>
      </c>
      <c r="F150" s="132">
        <v>2</v>
      </c>
      <c r="G150" s="133" t="s">
        <v>341</v>
      </c>
      <c r="H150" s="133" t="s">
        <v>341</v>
      </c>
      <c r="I150" s="135" t="s">
        <v>341</v>
      </c>
    </row>
    <row r="151" spans="1:9" x14ac:dyDescent="0.25">
      <c r="A151" s="130">
        <v>26</v>
      </c>
      <c r="B151" s="125">
        <v>500</v>
      </c>
      <c r="C151" s="131">
        <v>0</v>
      </c>
      <c r="D151" s="132">
        <v>0</v>
      </c>
      <c r="E151" s="132">
        <v>0</v>
      </c>
      <c r="F151" s="132">
        <v>1</v>
      </c>
      <c r="G151" s="133" t="s">
        <v>341</v>
      </c>
      <c r="H151" s="133" t="s">
        <v>341</v>
      </c>
      <c r="I151" s="135" t="s">
        <v>341</v>
      </c>
    </row>
    <row r="152" spans="1:9" x14ac:dyDescent="0.25">
      <c r="A152" s="130">
        <v>26</v>
      </c>
      <c r="B152" s="125">
        <v>600</v>
      </c>
      <c r="C152" s="131">
        <v>0</v>
      </c>
      <c r="D152" s="132">
        <v>0</v>
      </c>
      <c r="E152" s="132">
        <v>0</v>
      </c>
      <c r="F152" s="132">
        <v>2</v>
      </c>
      <c r="G152" s="133" t="s">
        <v>341</v>
      </c>
      <c r="H152" s="133" t="s">
        <v>341</v>
      </c>
      <c r="I152" s="135" t="s">
        <v>341</v>
      </c>
    </row>
    <row r="153" spans="1:9" x14ac:dyDescent="0.25">
      <c r="A153" s="130">
        <v>26</v>
      </c>
      <c r="B153" s="125">
        <v>700</v>
      </c>
      <c r="C153" s="131">
        <v>304.95</v>
      </c>
      <c r="D153" s="132">
        <v>3</v>
      </c>
      <c r="E153" s="132">
        <v>5</v>
      </c>
      <c r="F153" s="132">
        <v>12</v>
      </c>
      <c r="G153" s="133">
        <v>4</v>
      </c>
      <c r="H153" s="133">
        <v>1.6666666666666667</v>
      </c>
      <c r="I153" s="135">
        <v>60.989999999999995</v>
      </c>
    </row>
    <row r="154" spans="1:9" x14ac:dyDescent="0.25">
      <c r="A154" s="130">
        <v>26</v>
      </c>
      <c r="B154" s="125">
        <v>800</v>
      </c>
      <c r="C154" s="131">
        <v>447.45</v>
      </c>
      <c r="D154" s="132">
        <v>8</v>
      </c>
      <c r="E154" s="132">
        <v>9</v>
      </c>
      <c r="F154" s="132">
        <v>15</v>
      </c>
      <c r="G154" s="133">
        <v>1.875</v>
      </c>
      <c r="H154" s="133">
        <v>1.125</v>
      </c>
      <c r="I154" s="135">
        <v>49.716666666666669</v>
      </c>
    </row>
    <row r="155" spans="1:9" x14ac:dyDescent="0.25">
      <c r="A155" s="130">
        <v>26</v>
      </c>
      <c r="B155" s="125">
        <v>900</v>
      </c>
      <c r="C155" s="131">
        <v>169.97</v>
      </c>
      <c r="D155" s="132">
        <v>3</v>
      </c>
      <c r="E155" s="132">
        <v>3</v>
      </c>
      <c r="F155" s="132">
        <v>33</v>
      </c>
      <c r="G155" s="133">
        <v>11</v>
      </c>
      <c r="H155" s="133">
        <v>1</v>
      </c>
      <c r="I155" s="135">
        <v>56.656666666666666</v>
      </c>
    </row>
    <row r="156" spans="1:9" x14ac:dyDescent="0.25">
      <c r="A156" s="130">
        <v>26</v>
      </c>
      <c r="B156" s="125">
        <v>1000</v>
      </c>
      <c r="C156" s="131">
        <v>1484.67</v>
      </c>
      <c r="D156" s="132">
        <v>18</v>
      </c>
      <c r="E156" s="132">
        <v>30</v>
      </c>
      <c r="F156" s="132">
        <v>50</v>
      </c>
      <c r="G156" s="133">
        <v>2.7777777777777777</v>
      </c>
      <c r="H156" s="133">
        <v>1.6666666666666667</v>
      </c>
      <c r="I156" s="135">
        <v>49.489000000000004</v>
      </c>
    </row>
    <row r="157" spans="1:9" x14ac:dyDescent="0.25">
      <c r="A157" s="130">
        <v>26</v>
      </c>
      <c r="B157" s="125">
        <v>1100</v>
      </c>
      <c r="C157" s="131">
        <v>656.3</v>
      </c>
      <c r="D157" s="132">
        <v>11</v>
      </c>
      <c r="E157" s="132">
        <v>18</v>
      </c>
      <c r="F157" s="132">
        <v>45</v>
      </c>
      <c r="G157" s="133">
        <v>4.0909090909090908</v>
      </c>
      <c r="H157" s="133">
        <v>1.6363636363636365</v>
      </c>
      <c r="I157" s="135">
        <v>36.461111111111109</v>
      </c>
    </row>
    <row r="158" spans="1:9" x14ac:dyDescent="0.25">
      <c r="A158" s="130">
        <v>26</v>
      </c>
      <c r="B158" s="125">
        <v>1200</v>
      </c>
      <c r="C158" s="131">
        <v>1473.69</v>
      </c>
      <c r="D158" s="132">
        <v>20</v>
      </c>
      <c r="E158" s="132">
        <v>35</v>
      </c>
      <c r="F158" s="132">
        <v>70</v>
      </c>
      <c r="G158" s="133">
        <v>3.5</v>
      </c>
      <c r="H158" s="133">
        <v>1.75</v>
      </c>
      <c r="I158" s="135">
        <v>42.105428571428575</v>
      </c>
    </row>
    <row r="159" spans="1:9" x14ac:dyDescent="0.25">
      <c r="A159" s="130">
        <v>26</v>
      </c>
      <c r="B159" s="125">
        <v>1300</v>
      </c>
      <c r="C159" s="131">
        <v>1612.16</v>
      </c>
      <c r="D159" s="132">
        <v>21</v>
      </c>
      <c r="E159" s="132">
        <v>32</v>
      </c>
      <c r="F159" s="132">
        <v>80</v>
      </c>
      <c r="G159" s="133">
        <v>3.8095238095238093</v>
      </c>
      <c r="H159" s="133">
        <v>1.5238095238095237</v>
      </c>
      <c r="I159" s="135">
        <v>50.38</v>
      </c>
    </row>
    <row r="160" spans="1:9" x14ac:dyDescent="0.25">
      <c r="A160" s="130">
        <v>26</v>
      </c>
      <c r="B160" s="125">
        <v>1400</v>
      </c>
      <c r="C160" s="131">
        <v>2283.7199999999998</v>
      </c>
      <c r="D160" s="132">
        <v>26</v>
      </c>
      <c r="E160" s="132">
        <v>45</v>
      </c>
      <c r="F160" s="132">
        <v>100</v>
      </c>
      <c r="G160" s="133">
        <v>3.8461538461538463</v>
      </c>
      <c r="H160" s="133">
        <v>1.7307692307692308</v>
      </c>
      <c r="I160" s="135">
        <v>50.749333333333325</v>
      </c>
    </row>
    <row r="161" spans="1:9" x14ac:dyDescent="0.25">
      <c r="A161" s="130">
        <v>26</v>
      </c>
      <c r="B161" s="125">
        <v>1500</v>
      </c>
      <c r="C161" s="131">
        <v>3374.16</v>
      </c>
      <c r="D161" s="132">
        <v>27</v>
      </c>
      <c r="E161" s="132">
        <v>71</v>
      </c>
      <c r="F161" s="132">
        <v>94</v>
      </c>
      <c r="G161" s="133">
        <v>3.4814814814814814</v>
      </c>
      <c r="H161" s="133">
        <v>2.6296296296296298</v>
      </c>
      <c r="I161" s="135">
        <v>47.523380281690137</v>
      </c>
    </row>
    <row r="162" spans="1:9" x14ac:dyDescent="0.25">
      <c r="A162" s="130">
        <v>26</v>
      </c>
      <c r="B162" s="125">
        <v>1600</v>
      </c>
      <c r="C162" s="131">
        <v>2253.38</v>
      </c>
      <c r="D162" s="132">
        <v>26</v>
      </c>
      <c r="E162" s="132">
        <v>50</v>
      </c>
      <c r="F162" s="132">
        <v>73</v>
      </c>
      <c r="G162" s="133">
        <v>2.8076923076923075</v>
      </c>
      <c r="H162" s="133">
        <v>1.9230769230769231</v>
      </c>
      <c r="I162" s="135">
        <v>45.067599999999999</v>
      </c>
    </row>
    <row r="163" spans="1:9" x14ac:dyDescent="0.25">
      <c r="A163" s="130">
        <v>26</v>
      </c>
      <c r="B163" s="125">
        <v>1700</v>
      </c>
      <c r="C163" s="131">
        <v>2228.4899999999998</v>
      </c>
      <c r="D163" s="132">
        <v>18</v>
      </c>
      <c r="E163" s="132">
        <v>50</v>
      </c>
      <c r="F163" s="132">
        <v>62</v>
      </c>
      <c r="G163" s="133">
        <v>3.4444444444444446</v>
      </c>
      <c r="H163" s="133">
        <v>2.7777777777777777</v>
      </c>
      <c r="I163" s="135">
        <v>44.569799999999994</v>
      </c>
    </row>
    <row r="164" spans="1:9" x14ac:dyDescent="0.25">
      <c r="A164" s="130">
        <v>26</v>
      </c>
      <c r="B164" s="125">
        <v>1800</v>
      </c>
      <c r="C164" s="131">
        <v>1288.19</v>
      </c>
      <c r="D164" s="132">
        <v>13</v>
      </c>
      <c r="E164" s="132">
        <v>26</v>
      </c>
      <c r="F164" s="132">
        <v>53</v>
      </c>
      <c r="G164" s="133">
        <v>4.0769230769230766</v>
      </c>
      <c r="H164" s="133">
        <v>2</v>
      </c>
      <c r="I164" s="135">
        <v>49.545769230769231</v>
      </c>
    </row>
    <row r="165" spans="1:9" x14ac:dyDescent="0.25">
      <c r="A165" s="130">
        <v>26</v>
      </c>
      <c r="B165" s="125">
        <v>1900</v>
      </c>
      <c r="C165" s="131">
        <v>1166.6500000000001</v>
      </c>
      <c r="D165" s="132">
        <v>11</v>
      </c>
      <c r="E165" s="132">
        <v>27</v>
      </c>
      <c r="F165" s="132">
        <v>39</v>
      </c>
      <c r="G165" s="133">
        <v>3.5454545454545454</v>
      </c>
      <c r="H165" s="133">
        <v>2.4545454545454546</v>
      </c>
      <c r="I165" s="135">
        <v>43.209259259259262</v>
      </c>
    </row>
    <row r="166" spans="1:9" x14ac:dyDescent="0.25">
      <c r="A166" s="130">
        <v>26</v>
      </c>
      <c r="B166" s="125">
        <v>2000</v>
      </c>
      <c r="C166" s="131">
        <v>452.37</v>
      </c>
      <c r="D166" s="132">
        <v>4</v>
      </c>
      <c r="E166" s="132">
        <v>10</v>
      </c>
      <c r="F166" s="132">
        <v>9</v>
      </c>
      <c r="G166" s="133">
        <v>2.25</v>
      </c>
      <c r="H166" s="133">
        <v>2.5</v>
      </c>
      <c r="I166" s="135">
        <v>45.237000000000002</v>
      </c>
    </row>
    <row r="167" spans="1:9" x14ac:dyDescent="0.25">
      <c r="A167" s="130">
        <v>26</v>
      </c>
      <c r="B167" s="125">
        <v>2100</v>
      </c>
      <c r="C167" s="131">
        <v>59.99</v>
      </c>
      <c r="D167" s="132">
        <v>1</v>
      </c>
      <c r="E167" s="132">
        <v>1</v>
      </c>
      <c r="F167" s="132">
        <v>3</v>
      </c>
      <c r="G167" s="133">
        <v>3</v>
      </c>
      <c r="H167" s="133">
        <v>1</v>
      </c>
      <c r="I167" s="135">
        <v>59.99</v>
      </c>
    </row>
    <row r="168" spans="1:9" x14ac:dyDescent="0.25">
      <c r="A168" s="130">
        <v>27</v>
      </c>
      <c r="B168" s="125">
        <v>400</v>
      </c>
      <c r="C168" s="131">
        <v>0</v>
      </c>
      <c r="D168" s="132">
        <v>0</v>
      </c>
      <c r="E168" s="132">
        <v>0</v>
      </c>
      <c r="F168" s="132">
        <v>1</v>
      </c>
      <c r="G168" s="133" t="s">
        <v>341</v>
      </c>
      <c r="H168" s="133" t="s">
        <v>341</v>
      </c>
      <c r="I168" s="135" t="s">
        <v>341</v>
      </c>
    </row>
    <row r="169" spans="1:9" x14ac:dyDescent="0.25">
      <c r="A169" s="130">
        <v>27</v>
      </c>
      <c r="B169" s="125">
        <v>600</v>
      </c>
      <c r="C169" s="131">
        <v>714.85</v>
      </c>
      <c r="D169" s="132">
        <v>8</v>
      </c>
      <c r="E169" s="132">
        <v>13</v>
      </c>
      <c r="F169" s="132">
        <v>157</v>
      </c>
      <c r="G169" s="133">
        <v>19.625</v>
      </c>
      <c r="H169" s="133">
        <v>1.625</v>
      </c>
      <c r="I169" s="135">
        <v>54.988461538461543</v>
      </c>
    </row>
    <row r="170" spans="1:9" x14ac:dyDescent="0.25">
      <c r="A170" s="130">
        <v>27</v>
      </c>
      <c r="B170" s="125">
        <v>700</v>
      </c>
      <c r="C170" s="131">
        <v>1690.66</v>
      </c>
      <c r="D170" s="132">
        <v>27</v>
      </c>
      <c r="E170" s="132">
        <v>32</v>
      </c>
      <c r="F170" s="132">
        <v>247</v>
      </c>
      <c r="G170" s="133">
        <v>9.1481481481481488</v>
      </c>
      <c r="H170" s="133">
        <v>1.1851851851851851</v>
      </c>
      <c r="I170" s="135">
        <v>52.833125000000003</v>
      </c>
    </row>
    <row r="171" spans="1:9" x14ac:dyDescent="0.25">
      <c r="A171" s="130">
        <v>27</v>
      </c>
      <c r="B171" s="125">
        <v>800</v>
      </c>
      <c r="C171" s="131">
        <v>1946.06</v>
      </c>
      <c r="D171" s="132">
        <v>25</v>
      </c>
      <c r="E171" s="132">
        <v>40</v>
      </c>
      <c r="F171" s="132">
        <v>259</v>
      </c>
      <c r="G171" s="133">
        <v>10.36</v>
      </c>
      <c r="H171" s="133">
        <v>1.6</v>
      </c>
      <c r="I171" s="135">
        <v>48.651499999999999</v>
      </c>
    </row>
    <row r="172" spans="1:9" x14ac:dyDescent="0.25">
      <c r="A172" s="130">
        <v>27</v>
      </c>
      <c r="B172" s="125">
        <v>900</v>
      </c>
      <c r="C172" s="131">
        <v>2059.6799999999998</v>
      </c>
      <c r="D172" s="132">
        <v>25</v>
      </c>
      <c r="E172" s="132">
        <v>35</v>
      </c>
      <c r="F172" s="132">
        <v>312</v>
      </c>
      <c r="G172" s="133">
        <v>12.48</v>
      </c>
      <c r="H172" s="133">
        <v>1.4</v>
      </c>
      <c r="I172" s="135">
        <v>58.847999999999992</v>
      </c>
    </row>
    <row r="173" spans="1:9" x14ac:dyDescent="0.25">
      <c r="A173" s="130">
        <v>27</v>
      </c>
      <c r="B173" s="125">
        <v>1000</v>
      </c>
      <c r="C173" s="131">
        <v>2734.19</v>
      </c>
      <c r="D173" s="132">
        <v>31</v>
      </c>
      <c r="E173" s="132">
        <v>57</v>
      </c>
      <c r="F173" s="132">
        <v>372</v>
      </c>
      <c r="G173" s="133">
        <v>12</v>
      </c>
      <c r="H173" s="133">
        <v>1.8387096774193548</v>
      </c>
      <c r="I173" s="135">
        <v>47.968245614035091</v>
      </c>
    </row>
    <row r="174" spans="1:9" x14ac:dyDescent="0.25">
      <c r="A174" s="130">
        <v>27</v>
      </c>
      <c r="B174" s="125">
        <v>1100</v>
      </c>
      <c r="C174" s="131">
        <v>2530.71</v>
      </c>
      <c r="D174" s="132">
        <v>32</v>
      </c>
      <c r="E174" s="132">
        <v>56</v>
      </c>
      <c r="F174" s="132">
        <v>372</v>
      </c>
      <c r="G174" s="133">
        <v>11.625</v>
      </c>
      <c r="H174" s="133">
        <v>1.75</v>
      </c>
      <c r="I174" s="135">
        <v>45.191250000000004</v>
      </c>
    </row>
    <row r="175" spans="1:9" x14ac:dyDescent="0.25">
      <c r="A175" s="130">
        <v>27</v>
      </c>
      <c r="B175" s="125">
        <v>1200</v>
      </c>
      <c r="C175" s="131">
        <v>3932</v>
      </c>
      <c r="D175" s="132">
        <v>48</v>
      </c>
      <c r="E175" s="132">
        <v>74</v>
      </c>
      <c r="F175" s="132">
        <v>459</v>
      </c>
      <c r="G175" s="133">
        <v>9.5625</v>
      </c>
      <c r="H175" s="133">
        <v>1.5416666666666667</v>
      </c>
      <c r="I175" s="135">
        <v>53.135135135135137</v>
      </c>
    </row>
    <row r="176" spans="1:9" x14ac:dyDescent="0.25">
      <c r="A176" s="130">
        <v>27</v>
      </c>
      <c r="B176" s="125">
        <v>1300</v>
      </c>
      <c r="C176" s="131">
        <v>3868.83</v>
      </c>
      <c r="D176" s="132">
        <v>48</v>
      </c>
      <c r="E176" s="132">
        <v>73</v>
      </c>
      <c r="F176" s="132">
        <v>431</v>
      </c>
      <c r="G176" s="133">
        <v>8.9791666666666661</v>
      </c>
      <c r="H176" s="133">
        <v>1.5208333333333333</v>
      </c>
      <c r="I176" s="135">
        <v>52.997671232876712</v>
      </c>
    </row>
    <row r="177" spans="1:9" x14ac:dyDescent="0.25">
      <c r="A177" s="130">
        <v>27</v>
      </c>
      <c r="B177" s="125">
        <v>1400</v>
      </c>
      <c r="C177" s="131">
        <v>2896.92</v>
      </c>
      <c r="D177" s="132">
        <v>38</v>
      </c>
      <c r="E177" s="132">
        <v>54</v>
      </c>
      <c r="F177" s="132">
        <v>453</v>
      </c>
      <c r="G177" s="133">
        <v>11.921052631578947</v>
      </c>
      <c r="H177" s="133">
        <v>1.4210526315789473</v>
      </c>
      <c r="I177" s="135">
        <v>53.646666666666668</v>
      </c>
    </row>
    <row r="178" spans="1:9" x14ac:dyDescent="0.25">
      <c r="A178" s="130">
        <v>27</v>
      </c>
      <c r="B178" s="125">
        <v>1500</v>
      </c>
      <c r="C178" s="131">
        <v>2787.28</v>
      </c>
      <c r="D178" s="132">
        <v>37</v>
      </c>
      <c r="E178" s="132">
        <v>59</v>
      </c>
      <c r="F178" s="132">
        <v>380</v>
      </c>
      <c r="G178" s="133">
        <v>10.27027027027027</v>
      </c>
      <c r="H178" s="133">
        <v>1.5945945945945945</v>
      </c>
      <c r="I178" s="135">
        <v>47.242033898305088</v>
      </c>
    </row>
    <row r="179" spans="1:9" x14ac:dyDescent="0.25">
      <c r="A179" s="130">
        <v>27</v>
      </c>
      <c r="B179" s="125">
        <v>1600</v>
      </c>
      <c r="C179" s="131">
        <v>2976.05</v>
      </c>
      <c r="D179" s="132">
        <v>32</v>
      </c>
      <c r="E179" s="132">
        <v>54</v>
      </c>
      <c r="F179" s="132">
        <v>371</v>
      </c>
      <c r="G179" s="133">
        <v>11.59375</v>
      </c>
      <c r="H179" s="133">
        <v>1.6875</v>
      </c>
      <c r="I179" s="135">
        <v>55.112037037037041</v>
      </c>
    </row>
    <row r="180" spans="1:9" x14ac:dyDescent="0.25">
      <c r="A180" s="130">
        <v>27</v>
      </c>
      <c r="B180" s="125">
        <v>1700</v>
      </c>
      <c r="C180" s="131">
        <v>2159.2399999999998</v>
      </c>
      <c r="D180" s="132">
        <v>27</v>
      </c>
      <c r="E180" s="132">
        <v>42</v>
      </c>
      <c r="F180" s="132">
        <v>299</v>
      </c>
      <c r="G180" s="133">
        <v>11.074074074074074</v>
      </c>
      <c r="H180" s="133">
        <v>1.5555555555555556</v>
      </c>
      <c r="I180" s="135">
        <v>51.410476190476189</v>
      </c>
    </row>
    <row r="181" spans="1:9" x14ac:dyDescent="0.25">
      <c r="A181" s="130">
        <v>27</v>
      </c>
      <c r="B181" s="125">
        <v>1800</v>
      </c>
      <c r="C181" s="131">
        <v>2694.72</v>
      </c>
      <c r="D181" s="132">
        <v>27</v>
      </c>
      <c r="E181" s="132">
        <v>47</v>
      </c>
      <c r="F181" s="132">
        <v>271</v>
      </c>
      <c r="G181" s="133">
        <v>10.037037037037036</v>
      </c>
      <c r="H181" s="133">
        <v>1.7407407407407407</v>
      </c>
      <c r="I181" s="135">
        <v>57.33446808510638</v>
      </c>
    </row>
    <row r="182" spans="1:9" x14ac:dyDescent="0.25">
      <c r="A182" s="130">
        <v>27</v>
      </c>
      <c r="B182" s="125">
        <v>1900</v>
      </c>
      <c r="C182" s="131">
        <v>2143.37</v>
      </c>
      <c r="D182" s="132">
        <v>26</v>
      </c>
      <c r="E182" s="132">
        <v>42</v>
      </c>
      <c r="F182" s="132">
        <v>160</v>
      </c>
      <c r="G182" s="133">
        <v>6.1538461538461542</v>
      </c>
      <c r="H182" s="133">
        <v>1.6153846153846154</v>
      </c>
      <c r="I182" s="135">
        <v>51.032619047619043</v>
      </c>
    </row>
    <row r="183" spans="1:9" x14ac:dyDescent="0.25">
      <c r="A183" s="130">
        <v>27</v>
      </c>
      <c r="B183" s="125">
        <v>2000</v>
      </c>
      <c r="C183" s="131">
        <v>1161.76</v>
      </c>
      <c r="D183" s="132">
        <v>15</v>
      </c>
      <c r="E183" s="132">
        <v>24</v>
      </c>
      <c r="F183" s="132">
        <v>105</v>
      </c>
      <c r="G183" s="133">
        <v>7</v>
      </c>
      <c r="H183" s="133">
        <v>1.6</v>
      </c>
      <c r="I183" s="135">
        <v>48.406666666666666</v>
      </c>
    </row>
    <row r="184" spans="1:9" x14ac:dyDescent="0.25">
      <c r="A184" s="130">
        <v>29</v>
      </c>
      <c r="B184" s="125">
        <v>0</v>
      </c>
      <c r="C184" s="131">
        <v>69.05</v>
      </c>
      <c r="D184" s="132">
        <v>1</v>
      </c>
      <c r="E184" s="132">
        <v>1</v>
      </c>
      <c r="F184" s="132">
        <v>0</v>
      </c>
      <c r="G184" s="133">
        <v>0</v>
      </c>
      <c r="H184" s="133">
        <v>1</v>
      </c>
      <c r="I184" s="135">
        <v>69.05</v>
      </c>
    </row>
    <row r="185" spans="1:9" x14ac:dyDescent="0.25">
      <c r="A185" s="130">
        <v>29</v>
      </c>
      <c r="B185" s="125">
        <v>500</v>
      </c>
      <c r="C185" s="131">
        <v>0</v>
      </c>
      <c r="D185" s="132">
        <v>0</v>
      </c>
      <c r="E185" s="132">
        <v>0</v>
      </c>
      <c r="F185" s="132">
        <v>4</v>
      </c>
      <c r="G185" s="133" t="s">
        <v>341</v>
      </c>
      <c r="H185" s="133" t="s">
        <v>341</v>
      </c>
      <c r="I185" s="135" t="s">
        <v>341</v>
      </c>
    </row>
    <row r="186" spans="1:9" x14ac:dyDescent="0.25">
      <c r="A186" s="130">
        <v>29</v>
      </c>
      <c r="B186" s="125">
        <v>600</v>
      </c>
      <c r="C186" s="131">
        <v>42.98</v>
      </c>
      <c r="D186" s="132">
        <v>2</v>
      </c>
      <c r="E186" s="132">
        <v>3</v>
      </c>
      <c r="F186" s="132">
        <v>61</v>
      </c>
      <c r="G186" s="133">
        <v>30.5</v>
      </c>
      <c r="H186" s="133">
        <v>1.5</v>
      </c>
      <c r="I186" s="135">
        <v>14.326666666666666</v>
      </c>
    </row>
    <row r="187" spans="1:9" x14ac:dyDescent="0.25">
      <c r="A187" s="130">
        <v>29</v>
      </c>
      <c r="B187" s="125">
        <v>700</v>
      </c>
      <c r="C187" s="131">
        <v>145.96</v>
      </c>
      <c r="D187" s="132">
        <v>3</v>
      </c>
      <c r="E187" s="132">
        <v>5</v>
      </c>
      <c r="F187" s="132">
        <v>103</v>
      </c>
      <c r="G187" s="133">
        <v>34.333333333333336</v>
      </c>
      <c r="H187" s="133">
        <v>1.6666666666666667</v>
      </c>
      <c r="I187" s="135">
        <v>29.192</v>
      </c>
    </row>
    <row r="188" spans="1:9" x14ac:dyDescent="0.25">
      <c r="A188" s="130">
        <v>29</v>
      </c>
      <c r="B188" s="125">
        <v>800</v>
      </c>
      <c r="C188" s="131">
        <v>816.28</v>
      </c>
      <c r="D188" s="132">
        <v>10</v>
      </c>
      <c r="E188" s="132">
        <v>16</v>
      </c>
      <c r="F188" s="132">
        <v>149</v>
      </c>
      <c r="G188" s="133">
        <v>14.9</v>
      </c>
      <c r="H188" s="133">
        <v>1.6</v>
      </c>
      <c r="I188" s="135">
        <v>51.017499999999998</v>
      </c>
    </row>
    <row r="189" spans="1:9" x14ac:dyDescent="0.25">
      <c r="A189" s="130">
        <v>29</v>
      </c>
      <c r="B189" s="125">
        <v>900</v>
      </c>
      <c r="C189" s="131">
        <v>1235.04</v>
      </c>
      <c r="D189" s="132">
        <v>15</v>
      </c>
      <c r="E189" s="132">
        <v>30</v>
      </c>
      <c r="F189" s="132">
        <v>215</v>
      </c>
      <c r="G189" s="133">
        <v>14.333333333333334</v>
      </c>
      <c r="H189" s="133">
        <v>2</v>
      </c>
      <c r="I189" s="135">
        <v>41.167999999999999</v>
      </c>
    </row>
    <row r="190" spans="1:9" x14ac:dyDescent="0.25">
      <c r="A190" s="130">
        <v>29</v>
      </c>
      <c r="B190" s="125">
        <v>1000</v>
      </c>
      <c r="C190" s="131">
        <v>1537.14</v>
      </c>
      <c r="D190" s="132">
        <v>18</v>
      </c>
      <c r="E190" s="132">
        <v>34</v>
      </c>
      <c r="F190" s="132">
        <v>287</v>
      </c>
      <c r="G190" s="133">
        <v>15.944444444444445</v>
      </c>
      <c r="H190" s="133">
        <v>1.8888888888888888</v>
      </c>
      <c r="I190" s="135">
        <v>45.21</v>
      </c>
    </row>
    <row r="191" spans="1:9" x14ac:dyDescent="0.25">
      <c r="A191" s="130">
        <v>29</v>
      </c>
      <c r="B191" s="125">
        <v>1100</v>
      </c>
      <c r="C191" s="131">
        <v>2207.7800000000002</v>
      </c>
      <c r="D191" s="132">
        <v>28</v>
      </c>
      <c r="E191" s="132">
        <v>43</v>
      </c>
      <c r="F191" s="132">
        <v>290</v>
      </c>
      <c r="G191" s="133">
        <v>10.357142857142858</v>
      </c>
      <c r="H191" s="133">
        <v>1.5357142857142858</v>
      </c>
      <c r="I191" s="135">
        <v>51.343720930232564</v>
      </c>
    </row>
    <row r="192" spans="1:9" x14ac:dyDescent="0.25">
      <c r="A192" s="130">
        <v>29</v>
      </c>
      <c r="B192" s="125">
        <v>1200</v>
      </c>
      <c r="C192" s="131">
        <v>2061.0100000000002</v>
      </c>
      <c r="D192" s="132">
        <v>24</v>
      </c>
      <c r="E192" s="132">
        <v>41</v>
      </c>
      <c r="F192" s="132">
        <v>364</v>
      </c>
      <c r="G192" s="133">
        <v>15.166666666666666</v>
      </c>
      <c r="H192" s="133">
        <v>1.7083333333333333</v>
      </c>
      <c r="I192" s="135">
        <v>50.268536585365858</v>
      </c>
    </row>
    <row r="193" spans="1:9" x14ac:dyDescent="0.25">
      <c r="A193" s="130">
        <v>29</v>
      </c>
      <c r="B193" s="125">
        <v>1300</v>
      </c>
      <c r="C193" s="131">
        <v>3574.03</v>
      </c>
      <c r="D193" s="132">
        <v>40</v>
      </c>
      <c r="E193" s="132">
        <v>71</v>
      </c>
      <c r="F193" s="132">
        <v>412</v>
      </c>
      <c r="G193" s="133">
        <v>10.3</v>
      </c>
      <c r="H193" s="133">
        <v>1.7749999999999999</v>
      </c>
      <c r="I193" s="135">
        <v>50.338450704225352</v>
      </c>
    </row>
    <row r="194" spans="1:9" x14ac:dyDescent="0.25">
      <c r="A194" s="130">
        <v>29</v>
      </c>
      <c r="B194" s="125">
        <v>1400</v>
      </c>
      <c r="C194" s="131">
        <v>1880.85</v>
      </c>
      <c r="D194" s="132">
        <v>27</v>
      </c>
      <c r="E194" s="132">
        <v>40</v>
      </c>
      <c r="F194" s="132">
        <v>368</v>
      </c>
      <c r="G194" s="133">
        <v>13.62962962962963</v>
      </c>
      <c r="H194" s="133">
        <v>1.4814814814814814</v>
      </c>
      <c r="I194" s="135">
        <v>47.021249999999995</v>
      </c>
    </row>
    <row r="195" spans="1:9" x14ac:dyDescent="0.25">
      <c r="A195" s="130">
        <v>29</v>
      </c>
      <c r="B195" s="125">
        <v>1500</v>
      </c>
      <c r="C195" s="131">
        <v>4755.6499999999996</v>
      </c>
      <c r="D195" s="132">
        <v>45</v>
      </c>
      <c r="E195" s="132">
        <v>87</v>
      </c>
      <c r="F195" s="132">
        <v>338</v>
      </c>
      <c r="G195" s="133">
        <v>7.5111111111111111</v>
      </c>
      <c r="H195" s="133">
        <v>1.9333333333333333</v>
      </c>
      <c r="I195" s="135">
        <v>54.662643678160919</v>
      </c>
    </row>
    <row r="196" spans="1:9" x14ac:dyDescent="0.25">
      <c r="A196" s="130">
        <v>29</v>
      </c>
      <c r="B196" s="125">
        <v>1600</v>
      </c>
      <c r="C196" s="131">
        <v>2265.59</v>
      </c>
      <c r="D196" s="132">
        <v>31</v>
      </c>
      <c r="E196" s="132">
        <v>40</v>
      </c>
      <c r="F196" s="132">
        <v>298</v>
      </c>
      <c r="G196" s="133">
        <v>9.612903225806452</v>
      </c>
      <c r="H196" s="133">
        <v>1.2903225806451613</v>
      </c>
      <c r="I196" s="135">
        <v>56.639750000000006</v>
      </c>
    </row>
    <row r="197" spans="1:9" x14ac:dyDescent="0.25">
      <c r="A197" s="130">
        <v>29</v>
      </c>
      <c r="B197" s="125">
        <v>1700</v>
      </c>
      <c r="C197" s="131">
        <v>2887.85</v>
      </c>
      <c r="D197" s="132">
        <v>35</v>
      </c>
      <c r="E197" s="132">
        <v>59</v>
      </c>
      <c r="F197" s="132">
        <v>241</v>
      </c>
      <c r="G197" s="133">
        <v>6.8857142857142861</v>
      </c>
      <c r="H197" s="133">
        <v>1.6857142857142857</v>
      </c>
      <c r="I197" s="135">
        <v>48.946610169491521</v>
      </c>
    </row>
    <row r="198" spans="1:9" x14ac:dyDescent="0.25">
      <c r="A198" s="130">
        <v>29</v>
      </c>
      <c r="B198" s="125">
        <v>1800</v>
      </c>
      <c r="C198" s="131">
        <v>2184</v>
      </c>
      <c r="D198" s="132">
        <v>29</v>
      </c>
      <c r="E198" s="132">
        <v>42</v>
      </c>
      <c r="F198" s="132">
        <v>296</v>
      </c>
      <c r="G198" s="133">
        <v>10.206896551724139</v>
      </c>
      <c r="H198" s="133">
        <v>1.4482758620689655</v>
      </c>
      <c r="I198" s="135">
        <v>52</v>
      </c>
    </row>
    <row r="199" spans="1:9" x14ac:dyDescent="0.25">
      <c r="A199" s="130">
        <v>29</v>
      </c>
      <c r="B199" s="125">
        <v>1900</v>
      </c>
      <c r="C199" s="131">
        <v>1462.02</v>
      </c>
      <c r="D199" s="132">
        <v>18</v>
      </c>
      <c r="E199" s="132">
        <v>30</v>
      </c>
      <c r="F199" s="132">
        <v>223</v>
      </c>
      <c r="G199" s="133">
        <v>12.388888888888889</v>
      </c>
      <c r="H199" s="133">
        <v>1.6666666666666667</v>
      </c>
      <c r="I199" s="135">
        <v>48.734000000000002</v>
      </c>
    </row>
    <row r="200" spans="1:9" x14ac:dyDescent="0.25">
      <c r="A200" s="130">
        <v>29</v>
      </c>
      <c r="B200" s="125">
        <v>2000</v>
      </c>
      <c r="C200" s="131">
        <v>997.29</v>
      </c>
      <c r="D200" s="132">
        <v>12</v>
      </c>
      <c r="E200" s="132">
        <v>21</v>
      </c>
      <c r="F200" s="132">
        <v>110</v>
      </c>
      <c r="G200" s="133">
        <v>9.1666666666666661</v>
      </c>
      <c r="H200" s="133">
        <v>1.75</v>
      </c>
      <c r="I200" s="135">
        <v>47.489999999999995</v>
      </c>
    </row>
    <row r="201" spans="1:9" x14ac:dyDescent="0.25">
      <c r="A201" s="130">
        <v>29</v>
      </c>
      <c r="B201" s="125">
        <v>2100</v>
      </c>
      <c r="C201" s="131">
        <v>32.99</v>
      </c>
      <c r="D201" s="132">
        <v>1</v>
      </c>
      <c r="E201" s="132">
        <v>1</v>
      </c>
      <c r="F201" s="132">
        <v>1</v>
      </c>
      <c r="G201" s="133">
        <v>1</v>
      </c>
      <c r="H201" s="133">
        <v>1</v>
      </c>
      <c r="I201" s="135">
        <v>32.99</v>
      </c>
    </row>
    <row r="202" spans="1:9" x14ac:dyDescent="0.25">
      <c r="A202" s="130">
        <v>29</v>
      </c>
      <c r="B202" s="125">
        <v>2300</v>
      </c>
      <c r="C202" s="131">
        <v>44.99</v>
      </c>
      <c r="D202" s="132">
        <v>1</v>
      </c>
      <c r="E202" s="132">
        <v>1</v>
      </c>
      <c r="F202" s="132">
        <v>0</v>
      </c>
      <c r="G202" s="133">
        <v>0</v>
      </c>
      <c r="H202" s="133">
        <v>1</v>
      </c>
      <c r="I202" s="135">
        <v>44.99</v>
      </c>
    </row>
    <row r="203" spans="1:9" x14ac:dyDescent="0.25">
      <c r="A203" s="130">
        <v>32</v>
      </c>
      <c r="B203" s="125">
        <v>600</v>
      </c>
      <c r="C203" s="131">
        <v>0</v>
      </c>
      <c r="D203" s="132">
        <v>0</v>
      </c>
      <c r="E203" s="132">
        <v>0</v>
      </c>
      <c r="F203" s="132">
        <v>1</v>
      </c>
      <c r="G203" s="133" t="s">
        <v>341</v>
      </c>
      <c r="H203" s="133" t="s">
        <v>341</v>
      </c>
      <c r="I203" s="135" t="s">
        <v>341</v>
      </c>
    </row>
    <row r="204" spans="1:9" x14ac:dyDescent="0.25">
      <c r="A204" s="130">
        <v>32</v>
      </c>
      <c r="B204" s="125">
        <v>700</v>
      </c>
      <c r="C204" s="131">
        <v>0</v>
      </c>
      <c r="D204" s="132">
        <v>0</v>
      </c>
      <c r="E204" s="132">
        <v>0</v>
      </c>
      <c r="F204" s="132">
        <v>3</v>
      </c>
      <c r="G204" s="133" t="s">
        <v>341</v>
      </c>
      <c r="H204" s="133" t="s">
        <v>341</v>
      </c>
      <c r="I204" s="135" t="s">
        <v>341</v>
      </c>
    </row>
    <row r="205" spans="1:9" x14ac:dyDescent="0.25">
      <c r="A205" s="130">
        <v>32</v>
      </c>
      <c r="B205" s="125">
        <v>800</v>
      </c>
      <c r="C205" s="131">
        <v>63.22</v>
      </c>
      <c r="D205" s="132">
        <v>2</v>
      </c>
      <c r="E205" s="132">
        <v>3</v>
      </c>
      <c r="F205" s="132">
        <v>3</v>
      </c>
      <c r="G205" s="133">
        <v>1.5</v>
      </c>
      <c r="H205" s="133">
        <v>1.5</v>
      </c>
      <c r="I205" s="135">
        <v>21.073333333333334</v>
      </c>
    </row>
    <row r="206" spans="1:9" x14ac:dyDescent="0.25">
      <c r="A206" s="130">
        <v>32</v>
      </c>
      <c r="B206" s="125">
        <v>900</v>
      </c>
      <c r="C206" s="131">
        <v>319.91000000000003</v>
      </c>
      <c r="D206" s="132">
        <v>4</v>
      </c>
      <c r="E206" s="132">
        <v>7</v>
      </c>
      <c r="F206" s="132">
        <v>13</v>
      </c>
      <c r="G206" s="133">
        <v>3.25</v>
      </c>
      <c r="H206" s="133">
        <v>1.75</v>
      </c>
      <c r="I206" s="135">
        <v>45.701428571428572</v>
      </c>
    </row>
    <row r="207" spans="1:9" x14ac:dyDescent="0.25">
      <c r="A207" s="130">
        <v>32</v>
      </c>
      <c r="B207" s="125">
        <v>1000</v>
      </c>
      <c r="C207" s="131">
        <v>388.01</v>
      </c>
      <c r="D207" s="132">
        <v>6</v>
      </c>
      <c r="E207" s="132">
        <v>9</v>
      </c>
      <c r="F207" s="132">
        <v>30</v>
      </c>
      <c r="G207" s="133">
        <v>5</v>
      </c>
      <c r="H207" s="133">
        <v>1.5</v>
      </c>
      <c r="I207" s="135">
        <v>43.112222222222222</v>
      </c>
    </row>
    <row r="208" spans="1:9" x14ac:dyDescent="0.25">
      <c r="A208" s="130">
        <v>32</v>
      </c>
      <c r="B208" s="125">
        <v>1100</v>
      </c>
      <c r="C208" s="131">
        <v>647.35</v>
      </c>
      <c r="D208" s="132">
        <v>8</v>
      </c>
      <c r="E208" s="132">
        <v>13</v>
      </c>
      <c r="F208" s="132">
        <v>35</v>
      </c>
      <c r="G208" s="133">
        <v>4.375</v>
      </c>
      <c r="H208" s="133">
        <v>1.625</v>
      </c>
      <c r="I208" s="135">
        <v>49.79615384615385</v>
      </c>
    </row>
    <row r="209" spans="1:9" x14ac:dyDescent="0.25">
      <c r="A209" s="130">
        <v>32</v>
      </c>
      <c r="B209" s="125">
        <v>1200</v>
      </c>
      <c r="C209" s="131">
        <v>414.87</v>
      </c>
      <c r="D209" s="132">
        <v>6</v>
      </c>
      <c r="E209" s="132">
        <v>9</v>
      </c>
      <c r="F209" s="132">
        <v>33</v>
      </c>
      <c r="G209" s="133">
        <v>5.5</v>
      </c>
      <c r="H209" s="133">
        <v>1.5</v>
      </c>
      <c r="I209" s="135">
        <v>46.096666666666664</v>
      </c>
    </row>
    <row r="210" spans="1:9" x14ac:dyDescent="0.25">
      <c r="A210" s="130">
        <v>32</v>
      </c>
      <c r="B210" s="125">
        <v>1300</v>
      </c>
      <c r="C210" s="131">
        <v>144.46</v>
      </c>
      <c r="D210" s="132">
        <v>2</v>
      </c>
      <c r="E210" s="132">
        <v>3</v>
      </c>
      <c r="F210" s="132">
        <v>41</v>
      </c>
      <c r="G210" s="133">
        <v>20.5</v>
      </c>
      <c r="H210" s="133">
        <v>1.5</v>
      </c>
      <c r="I210" s="135">
        <v>48.153333333333336</v>
      </c>
    </row>
    <row r="211" spans="1:9" x14ac:dyDescent="0.25">
      <c r="A211" s="130">
        <v>32</v>
      </c>
      <c r="B211" s="125">
        <v>1400</v>
      </c>
      <c r="C211" s="131">
        <v>1262.04</v>
      </c>
      <c r="D211" s="132">
        <v>20</v>
      </c>
      <c r="E211" s="132">
        <v>29</v>
      </c>
      <c r="F211" s="132">
        <v>70</v>
      </c>
      <c r="G211" s="133">
        <v>3.5</v>
      </c>
      <c r="H211" s="133">
        <v>1.45</v>
      </c>
      <c r="I211" s="135">
        <v>43.518620689655172</v>
      </c>
    </row>
    <row r="212" spans="1:9" x14ac:dyDescent="0.25">
      <c r="A212" s="130">
        <v>32</v>
      </c>
      <c r="B212" s="125">
        <v>1500</v>
      </c>
      <c r="C212" s="131">
        <v>1368.65</v>
      </c>
      <c r="D212" s="132">
        <v>19</v>
      </c>
      <c r="E212" s="132">
        <v>30</v>
      </c>
      <c r="F212" s="132">
        <v>78</v>
      </c>
      <c r="G212" s="133">
        <v>4.1052631578947372</v>
      </c>
      <c r="H212" s="133">
        <v>1.5789473684210527</v>
      </c>
      <c r="I212" s="135">
        <v>45.62166666666667</v>
      </c>
    </row>
    <row r="213" spans="1:9" x14ac:dyDescent="0.25">
      <c r="A213" s="130">
        <v>32</v>
      </c>
      <c r="B213" s="125">
        <v>1600</v>
      </c>
      <c r="C213" s="131">
        <v>1282.1600000000001</v>
      </c>
      <c r="D213" s="132">
        <v>13</v>
      </c>
      <c r="E213" s="132">
        <v>34</v>
      </c>
      <c r="F213" s="132">
        <v>63</v>
      </c>
      <c r="G213" s="133">
        <v>4.8461538461538458</v>
      </c>
      <c r="H213" s="133">
        <v>2.6153846153846154</v>
      </c>
      <c r="I213" s="135">
        <v>37.710588235294118</v>
      </c>
    </row>
    <row r="214" spans="1:9" x14ac:dyDescent="0.25">
      <c r="A214" s="130">
        <v>32</v>
      </c>
      <c r="B214" s="125">
        <v>1700</v>
      </c>
      <c r="C214" s="131">
        <v>985</v>
      </c>
      <c r="D214" s="132">
        <v>16</v>
      </c>
      <c r="E214" s="132">
        <v>28</v>
      </c>
      <c r="F214" s="132">
        <v>44</v>
      </c>
      <c r="G214" s="133">
        <v>2.75</v>
      </c>
      <c r="H214" s="133">
        <v>1.75</v>
      </c>
      <c r="I214" s="135">
        <v>35.178571428571431</v>
      </c>
    </row>
    <row r="215" spans="1:9" x14ac:dyDescent="0.25">
      <c r="A215" s="130">
        <v>32</v>
      </c>
      <c r="B215" s="125">
        <v>1800</v>
      </c>
      <c r="C215" s="131">
        <v>162.41999999999999</v>
      </c>
      <c r="D215" s="132">
        <v>4</v>
      </c>
      <c r="E215" s="132">
        <v>6</v>
      </c>
      <c r="F215" s="132">
        <v>22</v>
      </c>
      <c r="G215" s="133">
        <v>5.5</v>
      </c>
      <c r="H215" s="133">
        <v>1.5</v>
      </c>
      <c r="I215" s="135">
        <v>27.069999999999997</v>
      </c>
    </row>
    <row r="216" spans="1:9" x14ac:dyDescent="0.25">
      <c r="A216" s="130">
        <v>32</v>
      </c>
      <c r="B216" s="125">
        <v>1900</v>
      </c>
      <c r="C216" s="131">
        <v>59.99</v>
      </c>
      <c r="D216" s="132">
        <v>1</v>
      </c>
      <c r="E216" s="132">
        <v>1</v>
      </c>
      <c r="F216" s="132">
        <v>12</v>
      </c>
      <c r="G216" s="133">
        <v>12</v>
      </c>
      <c r="H216" s="133">
        <v>1</v>
      </c>
      <c r="I216" s="135">
        <v>59.99</v>
      </c>
    </row>
    <row r="217" spans="1:9" x14ac:dyDescent="0.25">
      <c r="A217" s="130">
        <v>32</v>
      </c>
      <c r="B217" s="125">
        <v>2000</v>
      </c>
      <c r="C217" s="131">
        <v>0</v>
      </c>
      <c r="D217" s="132">
        <v>0</v>
      </c>
      <c r="E217" s="132">
        <v>0</v>
      </c>
      <c r="F217" s="132">
        <v>5</v>
      </c>
      <c r="G217" s="133" t="s">
        <v>341</v>
      </c>
      <c r="H217" s="133" t="s">
        <v>341</v>
      </c>
      <c r="I217" s="135" t="s">
        <v>341</v>
      </c>
    </row>
    <row r="218" spans="1:9" x14ac:dyDescent="0.25">
      <c r="A218" s="130">
        <v>34</v>
      </c>
      <c r="B218" s="125">
        <v>700</v>
      </c>
      <c r="C218" s="131">
        <v>0</v>
      </c>
      <c r="D218" s="132">
        <v>0</v>
      </c>
      <c r="E218" s="132">
        <v>0</v>
      </c>
      <c r="F218" s="132">
        <v>1</v>
      </c>
      <c r="G218" s="133" t="s">
        <v>341</v>
      </c>
      <c r="H218" s="133" t="s">
        <v>341</v>
      </c>
      <c r="I218" s="135" t="s">
        <v>341</v>
      </c>
    </row>
    <row r="219" spans="1:9" x14ac:dyDescent="0.25">
      <c r="A219" s="130">
        <v>34</v>
      </c>
      <c r="B219" s="125">
        <v>800</v>
      </c>
      <c r="C219" s="131">
        <v>0</v>
      </c>
      <c r="D219" s="132">
        <v>0</v>
      </c>
      <c r="E219" s="132">
        <v>0</v>
      </c>
      <c r="F219" s="132">
        <v>1</v>
      </c>
      <c r="G219" s="133" t="s">
        <v>341</v>
      </c>
      <c r="H219" s="133" t="s">
        <v>341</v>
      </c>
      <c r="I219" s="135" t="s">
        <v>341</v>
      </c>
    </row>
    <row r="220" spans="1:9" x14ac:dyDescent="0.25">
      <c r="A220" s="130">
        <v>34</v>
      </c>
      <c r="B220" s="125">
        <v>900</v>
      </c>
      <c r="C220" s="131">
        <v>0</v>
      </c>
      <c r="D220" s="132">
        <v>0</v>
      </c>
      <c r="E220" s="132">
        <v>0</v>
      </c>
      <c r="F220" s="132">
        <v>3</v>
      </c>
      <c r="G220" s="133" t="s">
        <v>341</v>
      </c>
      <c r="H220" s="133" t="s">
        <v>341</v>
      </c>
      <c r="I220" s="135" t="s">
        <v>341</v>
      </c>
    </row>
    <row r="221" spans="1:9" x14ac:dyDescent="0.25">
      <c r="A221" s="130">
        <v>34</v>
      </c>
      <c r="B221" s="125">
        <v>1000</v>
      </c>
      <c r="C221" s="131">
        <v>500.39</v>
      </c>
      <c r="D221" s="132">
        <v>3</v>
      </c>
      <c r="E221" s="132">
        <v>11</v>
      </c>
      <c r="F221" s="132">
        <v>26</v>
      </c>
      <c r="G221" s="133">
        <v>8.6666666666666661</v>
      </c>
      <c r="H221" s="133">
        <v>3.6666666666666665</v>
      </c>
      <c r="I221" s="135">
        <v>45.49</v>
      </c>
    </row>
    <row r="222" spans="1:9" x14ac:dyDescent="0.25">
      <c r="A222" s="130">
        <v>34</v>
      </c>
      <c r="B222" s="125">
        <v>1100</v>
      </c>
      <c r="C222" s="131">
        <v>389.39</v>
      </c>
      <c r="D222" s="132">
        <v>5</v>
      </c>
      <c r="E222" s="132">
        <v>8</v>
      </c>
      <c r="F222" s="132">
        <v>17</v>
      </c>
      <c r="G222" s="133">
        <v>3.4</v>
      </c>
      <c r="H222" s="133">
        <v>1.6</v>
      </c>
      <c r="I222" s="135">
        <v>48.673749999999998</v>
      </c>
    </row>
    <row r="223" spans="1:9" x14ac:dyDescent="0.25">
      <c r="A223" s="130">
        <v>34</v>
      </c>
      <c r="B223" s="125">
        <v>1200</v>
      </c>
      <c r="C223" s="131">
        <v>466.54</v>
      </c>
      <c r="D223" s="132">
        <v>6</v>
      </c>
      <c r="E223" s="132">
        <v>12</v>
      </c>
      <c r="F223" s="132">
        <v>23</v>
      </c>
      <c r="G223" s="133">
        <v>3.8333333333333335</v>
      </c>
      <c r="H223" s="133">
        <v>2</v>
      </c>
      <c r="I223" s="135">
        <v>38.878333333333337</v>
      </c>
    </row>
    <row r="224" spans="1:9" x14ac:dyDescent="0.25">
      <c r="A224" s="130">
        <v>34</v>
      </c>
      <c r="B224" s="125">
        <v>1300</v>
      </c>
      <c r="C224" s="131">
        <v>553.91999999999996</v>
      </c>
      <c r="D224" s="132">
        <v>8</v>
      </c>
      <c r="E224" s="132">
        <v>17</v>
      </c>
      <c r="F224" s="132">
        <v>24</v>
      </c>
      <c r="G224" s="133">
        <v>3</v>
      </c>
      <c r="H224" s="133">
        <v>2.125</v>
      </c>
      <c r="I224" s="135">
        <v>32.583529411764701</v>
      </c>
    </row>
    <row r="225" spans="1:9" x14ac:dyDescent="0.25">
      <c r="A225" s="130">
        <v>34</v>
      </c>
      <c r="B225" s="125">
        <v>1400</v>
      </c>
      <c r="C225" s="131">
        <v>674.81</v>
      </c>
      <c r="D225" s="132">
        <v>8</v>
      </c>
      <c r="E225" s="132">
        <v>15</v>
      </c>
      <c r="F225" s="132">
        <v>43</v>
      </c>
      <c r="G225" s="133">
        <v>5.375</v>
      </c>
      <c r="H225" s="133">
        <v>1.875</v>
      </c>
      <c r="I225" s="135">
        <v>44.987333333333332</v>
      </c>
    </row>
    <row r="226" spans="1:9" x14ac:dyDescent="0.25">
      <c r="A226" s="130">
        <v>34</v>
      </c>
      <c r="B226" s="125">
        <v>1500</v>
      </c>
      <c r="C226" s="131">
        <v>682.84</v>
      </c>
      <c r="D226" s="132">
        <v>6</v>
      </c>
      <c r="E226" s="132">
        <v>13</v>
      </c>
      <c r="F226" s="132">
        <v>34</v>
      </c>
      <c r="G226" s="133">
        <v>5.666666666666667</v>
      </c>
      <c r="H226" s="133">
        <v>2.1666666666666665</v>
      </c>
      <c r="I226" s="135">
        <v>52.526153846153846</v>
      </c>
    </row>
    <row r="227" spans="1:9" x14ac:dyDescent="0.25">
      <c r="A227" s="130">
        <v>34</v>
      </c>
      <c r="B227" s="125">
        <v>1600</v>
      </c>
      <c r="C227" s="131">
        <v>281.42</v>
      </c>
      <c r="D227" s="132">
        <v>4</v>
      </c>
      <c r="E227" s="132">
        <v>6</v>
      </c>
      <c r="F227" s="132">
        <v>29</v>
      </c>
      <c r="G227" s="133">
        <v>7.25</v>
      </c>
      <c r="H227" s="133">
        <v>1.5</v>
      </c>
      <c r="I227" s="135">
        <v>46.903333333333336</v>
      </c>
    </row>
    <row r="228" spans="1:9" x14ac:dyDescent="0.25">
      <c r="A228" s="130">
        <v>34</v>
      </c>
      <c r="B228" s="125">
        <v>1700</v>
      </c>
      <c r="C228" s="131">
        <v>590.63</v>
      </c>
      <c r="D228" s="132">
        <v>6</v>
      </c>
      <c r="E228" s="132">
        <v>13</v>
      </c>
      <c r="F228" s="132">
        <v>27</v>
      </c>
      <c r="G228" s="133">
        <v>4.5</v>
      </c>
      <c r="H228" s="133">
        <v>2.1666666666666665</v>
      </c>
      <c r="I228" s="135">
        <v>45.433076923076925</v>
      </c>
    </row>
    <row r="229" spans="1:9" x14ac:dyDescent="0.25">
      <c r="A229" s="130">
        <v>34</v>
      </c>
      <c r="B229" s="125">
        <v>1800</v>
      </c>
      <c r="C229" s="131">
        <v>119.98</v>
      </c>
      <c r="D229" s="132">
        <v>1</v>
      </c>
      <c r="E229" s="132">
        <v>2</v>
      </c>
      <c r="F229" s="132">
        <v>10</v>
      </c>
      <c r="G229" s="133">
        <v>10</v>
      </c>
      <c r="H229" s="133">
        <v>2</v>
      </c>
      <c r="I229" s="135">
        <v>59.99</v>
      </c>
    </row>
    <row r="230" spans="1:9" x14ac:dyDescent="0.25">
      <c r="A230" s="130">
        <v>34</v>
      </c>
      <c r="B230" s="125">
        <v>1900</v>
      </c>
      <c r="C230" s="131">
        <v>94.99</v>
      </c>
      <c r="D230" s="132">
        <v>1</v>
      </c>
      <c r="E230" s="132">
        <v>1</v>
      </c>
      <c r="F230" s="132">
        <v>7</v>
      </c>
      <c r="G230" s="133">
        <v>7</v>
      </c>
      <c r="H230" s="133">
        <v>1</v>
      </c>
      <c r="I230" s="135">
        <v>94.99</v>
      </c>
    </row>
    <row r="231" spans="1:9" x14ac:dyDescent="0.25">
      <c r="A231" s="130">
        <v>34</v>
      </c>
      <c r="B231" s="125">
        <v>2000</v>
      </c>
      <c r="C231" s="131">
        <v>387.79</v>
      </c>
      <c r="D231" s="132">
        <v>3</v>
      </c>
      <c r="E231" s="132">
        <v>9</v>
      </c>
      <c r="F231" s="132">
        <v>6</v>
      </c>
      <c r="G231" s="133">
        <v>2</v>
      </c>
      <c r="H231" s="133">
        <v>3</v>
      </c>
      <c r="I231" s="135">
        <v>43.087777777777781</v>
      </c>
    </row>
    <row r="232" spans="1:9" x14ac:dyDescent="0.25">
      <c r="A232" s="130">
        <v>34</v>
      </c>
      <c r="B232" s="125">
        <v>2100</v>
      </c>
      <c r="C232" s="131">
        <v>168.19</v>
      </c>
      <c r="D232" s="132">
        <v>2</v>
      </c>
      <c r="E232" s="132">
        <v>6</v>
      </c>
      <c r="F232" s="132">
        <v>2</v>
      </c>
      <c r="G232" s="133">
        <v>1</v>
      </c>
      <c r="H232" s="133">
        <v>3</v>
      </c>
      <c r="I232" s="135">
        <v>28.031666666666666</v>
      </c>
    </row>
    <row r="233" spans="1:9" x14ac:dyDescent="0.25">
      <c r="A233" s="130">
        <v>36</v>
      </c>
      <c r="B233" s="125">
        <v>600</v>
      </c>
      <c r="C233" s="131">
        <v>0</v>
      </c>
      <c r="D233" s="132">
        <v>0</v>
      </c>
      <c r="E233" s="132">
        <v>0</v>
      </c>
      <c r="F233" s="132">
        <v>1</v>
      </c>
      <c r="G233" s="133" t="s">
        <v>341</v>
      </c>
      <c r="H233" s="133" t="s">
        <v>341</v>
      </c>
      <c r="I233" s="135" t="s">
        <v>341</v>
      </c>
    </row>
    <row r="234" spans="1:9" x14ac:dyDescent="0.25">
      <c r="A234" s="130">
        <v>36</v>
      </c>
      <c r="B234" s="125">
        <v>700</v>
      </c>
      <c r="C234" s="131">
        <v>0</v>
      </c>
      <c r="D234" s="132">
        <v>0</v>
      </c>
      <c r="E234" s="132">
        <v>0</v>
      </c>
      <c r="F234" s="132">
        <v>5</v>
      </c>
      <c r="G234" s="133" t="s">
        <v>341</v>
      </c>
      <c r="H234" s="133" t="s">
        <v>341</v>
      </c>
      <c r="I234" s="135" t="s">
        <v>341</v>
      </c>
    </row>
    <row r="235" spans="1:9" x14ac:dyDescent="0.25">
      <c r="A235" s="130">
        <v>36</v>
      </c>
      <c r="B235" s="125">
        <v>800</v>
      </c>
      <c r="C235" s="131">
        <v>956.19</v>
      </c>
      <c r="D235" s="132">
        <v>13</v>
      </c>
      <c r="E235" s="132">
        <v>24</v>
      </c>
      <c r="F235" s="132">
        <v>158</v>
      </c>
      <c r="G235" s="133">
        <v>12.153846153846153</v>
      </c>
      <c r="H235" s="133">
        <v>1.8461538461538463</v>
      </c>
      <c r="I235" s="135">
        <v>39.841250000000002</v>
      </c>
    </row>
    <row r="236" spans="1:9" x14ac:dyDescent="0.25">
      <c r="A236" s="130">
        <v>36</v>
      </c>
      <c r="B236" s="125">
        <v>900</v>
      </c>
      <c r="C236" s="131">
        <v>1464.24</v>
      </c>
      <c r="D236" s="132">
        <v>15</v>
      </c>
      <c r="E236" s="132">
        <v>25</v>
      </c>
      <c r="F236" s="132">
        <v>165</v>
      </c>
      <c r="G236" s="133">
        <v>11</v>
      </c>
      <c r="H236" s="133">
        <v>1.6666666666666667</v>
      </c>
      <c r="I236" s="135">
        <v>58.569600000000001</v>
      </c>
    </row>
    <row r="237" spans="1:9" x14ac:dyDescent="0.25">
      <c r="A237" s="130">
        <v>36</v>
      </c>
      <c r="B237" s="125">
        <v>1000</v>
      </c>
      <c r="C237" s="131">
        <v>1575.67</v>
      </c>
      <c r="D237" s="132">
        <v>20</v>
      </c>
      <c r="E237" s="132">
        <v>33</v>
      </c>
      <c r="F237" s="132">
        <v>285</v>
      </c>
      <c r="G237" s="133">
        <v>14.25</v>
      </c>
      <c r="H237" s="133">
        <v>1.65</v>
      </c>
      <c r="I237" s="135">
        <v>47.74757575757576</v>
      </c>
    </row>
    <row r="238" spans="1:9" x14ac:dyDescent="0.25">
      <c r="A238" s="130">
        <v>36</v>
      </c>
      <c r="B238" s="125">
        <v>1100</v>
      </c>
      <c r="C238" s="131">
        <v>2423.88</v>
      </c>
      <c r="D238" s="132">
        <v>33</v>
      </c>
      <c r="E238" s="132">
        <v>49</v>
      </c>
      <c r="F238" s="132">
        <v>373</v>
      </c>
      <c r="G238" s="133">
        <v>11.303030303030303</v>
      </c>
      <c r="H238" s="133">
        <v>1.4848484848484849</v>
      </c>
      <c r="I238" s="135">
        <v>49.466938775510208</v>
      </c>
    </row>
    <row r="239" spans="1:9" x14ac:dyDescent="0.25">
      <c r="A239" s="130">
        <v>36</v>
      </c>
      <c r="B239" s="125">
        <v>1200</v>
      </c>
      <c r="C239" s="131">
        <v>4542.3500000000004</v>
      </c>
      <c r="D239" s="132">
        <v>45</v>
      </c>
      <c r="E239" s="132">
        <v>86</v>
      </c>
      <c r="F239" s="132">
        <v>370</v>
      </c>
      <c r="G239" s="133">
        <v>8.2222222222222214</v>
      </c>
      <c r="H239" s="133">
        <v>1.9111111111111112</v>
      </c>
      <c r="I239" s="135">
        <v>52.818023255813955</v>
      </c>
    </row>
    <row r="240" spans="1:9" x14ac:dyDescent="0.25">
      <c r="A240" s="130">
        <v>36</v>
      </c>
      <c r="B240" s="125">
        <v>1300</v>
      </c>
      <c r="C240" s="131">
        <v>3945.25</v>
      </c>
      <c r="D240" s="132">
        <v>40</v>
      </c>
      <c r="E240" s="132">
        <v>76</v>
      </c>
      <c r="F240" s="132">
        <v>464</v>
      </c>
      <c r="G240" s="133">
        <v>11.6</v>
      </c>
      <c r="H240" s="133">
        <v>1.9</v>
      </c>
      <c r="I240" s="135">
        <v>51.911184210526315</v>
      </c>
    </row>
    <row r="241" spans="1:9" x14ac:dyDescent="0.25">
      <c r="A241" s="130">
        <v>36</v>
      </c>
      <c r="B241" s="125">
        <v>1400</v>
      </c>
      <c r="C241" s="131">
        <v>4472.92</v>
      </c>
      <c r="D241" s="132">
        <v>53</v>
      </c>
      <c r="E241" s="132">
        <v>93</v>
      </c>
      <c r="F241" s="132">
        <v>394</v>
      </c>
      <c r="G241" s="133">
        <v>7.4339622641509431</v>
      </c>
      <c r="H241" s="133">
        <v>1.7547169811320755</v>
      </c>
      <c r="I241" s="135">
        <v>48.095913978494622</v>
      </c>
    </row>
    <row r="242" spans="1:9" x14ac:dyDescent="0.25">
      <c r="A242" s="130">
        <v>36</v>
      </c>
      <c r="B242" s="125">
        <v>1500</v>
      </c>
      <c r="C242" s="131">
        <v>3689.74</v>
      </c>
      <c r="D242" s="132">
        <v>35</v>
      </c>
      <c r="E242" s="132">
        <v>74</v>
      </c>
      <c r="F242" s="132">
        <v>469</v>
      </c>
      <c r="G242" s="133">
        <v>13.4</v>
      </c>
      <c r="H242" s="133">
        <v>2.1142857142857143</v>
      </c>
      <c r="I242" s="135">
        <v>49.861351351351345</v>
      </c>
    </row>
    <row r="243" spans="1:9" x14ac:dyDescent="0.25">
      <c r="A243" s="130">
        <v>36</v>
      </c>
      <c r="B243" s="125">
        <v>1600</v>
      </c>
      <c r="C243" s="131">
        <v>4914.8599999999997</v>
      </c>
      <c r="D243" s="132">
        <v>55</v>
      </c>
      <c r="E243" s="132">
        <v>94</v>
      </c>
      <c r="F243" s="132">
        <v>409</v>
      </c>
      <c r="G243" s="133">
        <v>7.4363636363636365</v>
      </c>
      <c r="H243" s="133">
        <v>1.709090909090909</v>
      </c>
      <c r="I243" s="135">
        <v>52.28574468085106</v>
      </c>
    </row>
    <row r="244" spans="1:9" x14ac:dyDescent="0.25">
      <c r="A244" s="130">
        <v>36</v>
      </c>
      <c r="B244" s="125">
        <v>1700</v>
      </c>
      <c r="C244" s="131">
        <v>2195.35</v>
      </c>
      <c r="D244" s="132">
        <v>27</v>
      </c>
      <c r="E244" s="132">
        <v>45</v>
      </c>
      <c r="F244" s="132">
        <v>305</v>
      </c>
      <c r="G244" s="133">
        <v>11.296296296296296</v>
      </c>
      <c r="H244" s="133">
        <v>1.6666666666666667</v>
      </c>
      <c r="I244" s="135">
        <v>48.785555555555554</v>
      </c>
    </row>
    <row r="245" spans="1:9" x14ac:dyDescent="0.25">
      <c r="A245" s="130">
        <v>36</v>
      </c>
      <c r="B245" s="125">
        <v>1800</v>
      </c>
      <c r="C245" s="131">
        <v>2353.5</v>
      </c>
      <c r="D245" s="132">
        <v>35</v>
      </c>
      <c r="E245" s="132">
        <v>53</v>
      </c>
      <c r="F245" s="132">
        <v>244</v>
      </c>
      <c r="G245" s="133">
        <v>6.9714285714285715</v>
      </c>
      <c r="H245" s="133">
        <v>1.5142857142857142</v>
      </c>
      <c r="I245" s="135">
        <v>44.405660377358494</v>
      </c>
    </row>
    <row r="246" spans="1:9" x14ac:dyDescent="0.25">
      <c r="A246" s="130">
        <v>36</v>
      </c>
      <c r="B246" s="125">
        <v>1900</v>
      </c>
      <c r="C246" s="131">
        <v>1584.31</v>
      </c>
      <c r="D246" s="132">
        <v>16</v>
      </c>
      <c r="E246" s="132">
        <v>31</v>
      </c>
      <c r="F246" s="132">
        <v>187</v>
      </c>
      <c r="G246" s="133">
        <v>11.6875</v>
      </c>
      <c r="H246" s="133">
        <v>1.9375</v>
      </c>
      <c r="I246" s="135">
        <v>51.106774193548382</v>
      </c>
    </row>
    <row r="247" spans="1:9" x14ac:dyDescent="0.25">
      <c r="A247" s="130">
        <v>36</v>
      </c>
      <c r="B247" s="125">
        <v>2000</v>
      </c>
      <c r="C247" s="131">
        <v>1371.22</v>
      </c>
      <c r="D247" s="132">
        <v>16</v>
      </c>
      <c r="E247" s="132">
        <v>29</v>
      </c>
      <c r="F247" s="132">
        <v>98</v>
      </c>
      <c r="G247" s="133">
        <v>6.125</v>
      </c>
      <c r="H247" s="133">
        <v>1.8125</v>
      </c>
      <c r="I247" s="135">
        <v>47.283448275862071</v>
      </c>
    </row>
    <row r="248" spans="1:9" x14ac:dyDescent="0.25">
      <c r="A248" s="130">
        <v>36</v>
      </c>
      <c r="B248" s="125">
        <v>2100</v>
      </c>
      <c r="C248" s="131">
        <v>0</v>
      </c>
      <c r="D248" s="132">
        <v>0</v>
      </c>
      <c r="E248" s="132">
        <v>0</v>
      </c>
      <c r="F248" s="132">
        <v>1</v>
      </c>
      <c r="G248" s="133" t="s">
        <v>341</v>
      </c>
      <c r="H248" s="133" t="s">
        <v>341</v>
      </c>
      <c r="I248" s="135" t="s">
        <v>341</v>
      </c>
    </row>
    <row r="249" spans="1:9" x14ac:dyDescent="0.25">
      <c r="A249" s="130">
        <v>38</v>
      </c>
      <c r="B249" s="125">
        <v>600</v>
      </c>
      <c r="C249" s="131">
        <v>0</v>
      </c>
      <c r="D249" s="132">
        <v>0</v>
      </c>
      <c r="E249" s="132">
        <v>0</v>
      </c>
      <c r="F249" s="132">
        <v>1</v>
      </c>
      <c r="G249" s="133" t="s">
        <v>341</v>
      </c>
      <c r="H249" s="133" t="s">
        <v>341</v>
      </c>
      <c r="I249" s="135" t="s">
        <v>341</v>
      </c>
    </row>
    <row r="250" spans="1:9" x14ac:dyDescent="0.25">
      <c r="A250" s="130">
        <v>38</v>
      </c>
      <c r="B250" s="125">
        <v>700</v>
      </c>
      <c r="C250" s="131">
        <v>0</v>
      </c>
      <c r="D250" s="132">
        <v>0</v>
      </c>
      <c r="E250" s="132">
        <v>0</v>
      </c>
      <c r="F250" s="132">
        <v>1</v>
      </c>
      <c r="G250" s="133" t="s">
        <v>341</v>
      </c>
      <c r="H250" s="133" t="s">
        <v>341</v>
      </c>
      <c r="I250" s="135" t="s">
        <v>341</v>
      </c>
    </row>
    <row r="251" spans="1:9" x14ac:dyDescent="0.25">
      <c r="A251" s="130">
        <v>38</v>
      </c>
      <c r="B251" s="125">
        <v>800</v>
      </c>
      <c r="C251" s="131">
        <v>59.99</v>
      </c>
      <c r="D251" s="132">
        <v>1</v>
      </c>
      <c r="E251" s="132">
        <v>1</v>
      </c>
      <c r="F251" s="132">
        <v>2</v>
      </c>
      <c r="G251" s="133">
        <v>2</v>
      </c>
      <c r="H251" s="133">
        <v>1</v>
      </c>
      <c r="I251" s="135">
        <v>59.99</v>
      </c>
    </row>
    <row r="252" spans="1:9" x14ac:dyDescent="0.25">
      <c r="A252" s="130">
        <v>38</v>
      </c>
      <c r="B252" s="125">
        <v>900</v>
      </c>
      <c r="C252" s="131">
        <v>79.98</v>
      </c>
      <c r="D252" s="132">
        <v>1</v>
      </c>
      <c r="E252" s="132">
        <v>2</v>
      </c>
      <c r="F252" s="132">
        <v>11</v>
      </c>
      <c r="G252" s="133">
        <v>11</v>
      </c>
      <c r="H252" s="133">
        <v>2</v>
      </c>
      <c r="I252" s="135">
        <v>39.99</v>
      </c>
    </row>
    <row r="253" spans="1:9" x14ac:dyDescent="0.25">
      <c r="A253" s="130">
        <v>38</v>
      </c>
      <c r="B253" s="125">
        <v>1000</v>
      </c>
      <c r="C253" s="131">
        <v>1198.8699999999999</v>
      </c>
      <c r="D253" s="132">
        <v>11</v>
      </c>
      <c r="E253" s="132">
        <v>21</v>
      </c>
      <c r="F253" s="132">
        <v>26</v>
      </c>
      <c r="G253" s="133">
        <v>2.3636363636363638</v>
      </c>
      <c r="H253" s="133">
        <v>1.9090909090909092</v>
      </c>
      <c r="I253" s="135">
        <v>57.089047619047612</v>
      </c>
    </row>
    <row r="254" spans="1:9" x14ac:dyDescent="0.25">
      <c r="A254" s="130">
        <v>38</v>
      </c>
      <c r="B254" s="125">
        <v>1100</v>
      </c>
      <c r="C254" s="131">
        <v>450.38</v>
      </c>
      <c r="D254" s="132">
        <v>6</v>
      </c>
      <c r="E254" s="132">
        <v>12</v>
      </c>
      <c r="F254" s="132">
        <v>32</v>
      </c>
      <c r="G254" s="133">
        <v>5.333333333333333</v>
      </c>
      <c r="H254" s="133">
        <v>2</v>
      </c>
      <c r="I254" s="135">
        <v>37.531666666666666</v>
      </c>
    </row>
    <row r="255" spans="1:9" x14ac:dyDescent="0.25">
      <c r="A255" s="130">
        <v>38</v>
      </c>
      <c r="B255" s="125">
        <v>1200</v>
      </c>
      <c r="C255" s="131">
        <v>483.06</v>
      </c>
      <c r="D255" s="132">
        <v>8</v>
      </c>
      <c r="E255" s="132">
        <v>16</v>
      </c>
      <c r="F255" s="132">
        <v>37</v>
      </c>
      <c r="G255" s="133">
        <v>4.625</v>
      </c>
      <c r="H255" s="133">
        <v>2</v>
      </c>
      <c r="I255" s="135">
        <v>30.19125</v>
      </c>
    </row>
    <row r="256" spans="1:9" x14ac:dyDescent="0.25">
      <c r="A256" s="130">
        <v>38</v>
      </c>
      <c r="B256" s="125">
        <v>1300</v>
      </c>
      <c r="C256" s="131">
        <v>599.88</v>
      </c>
      <c r="D256" s="132">
        <v>7</v>
      </c>
      <c r="E256" s="132">
        <v>12</v>
      </c>
      <c r="F256" s="132">
        <v>27</v>
      </c>
      <c r="G256" s="133">
        <v>3.8571428571428572</v>
      </c>
      <c r="H256" s="133">
        <v>1.7142857142857142</v>
      </c>
      <c r="I256" s="135">
        <v>49.99</v>
      </c>
    </row>
    <row r="257" spans="1:9" x14ac:dyDescent="0.25">
      <c r="A257" s="130">
        <v>38</v>
      </c>
      <c r="B257" s="125">
        <v>1400</v>
      </c>
      <c r="C257" s="131">
        <v>1221.47</v>
      </c>
      <c r="D257" s="132">
        <v>13</v>
      </c>
      <c r="E257" s="132">
        <v>22</v>
      </c>
      <c r="F257" s="132">
        <v>34</v>
      </c>
      <c r="G257" s="133">
        <v>2.6153846153846154</v>
      </c>
      <c r="H257" s="133">
        <v>1.6923076923076923</v>
      </c>
      <c r="I257" s="135">
        <v>55.521363636363638</v>
      </c>
    </row>
    <row r="258" spans="1:9" x14ac:dyDescent="0.25">
      <c r="A258" s="130">
        <v>38</v>
      </c>
      <c r="B258" s="125">
        <v>1500</v>
      </c>
      <c r="C258" s="131">
        <v>208.94</v>
      </c>
      <c r="D258" s="132">
        <v>6</v>
      </c>
      <c r="E258" s="132">
        <v>7</v>
      </c>
      <c r="F258" s="132">
        <v>18</v>
      </c>
      <c r="G258" s="133">
        <v>3</v>
      </c>
      <c r="H258" s="133">
        <v>1.1666666666666667</v>
      </c>
      <c r="I258" s="135">
        <v>29.848571428571429</v>
      </c>
    </row>
    <row r="259" spans="1:9" x14ac:dyDescent="0.25">
      <c r="A259" s="130">
        <v>38</v>
      </c>
      <c r="B259" s="125">
        <v>1600</v>
      </c>
      <c r="C259" s="131">
        <v>483.99</v>
      </c>
      <c r="D259" s="132">
        <v>8</v>
      </c>
      <c r="E259" s="132">
        <v>12</v>
      </c>
      <c r="F259" s="132">
        <v>41</v>
      </c>
      <c r="G259" s="133">
        <v>5.125</v>
      </c>
      <c r="H259" s="133">
        <v>1.5</v>
      </c>
      <c r="I259" s="135">
        <v>40.332500000000003</v>
      </c>
    </row>
    <row r="260" spans="1:9" x14ac:dyDescent="0.25">
      <c r="A260" s="130">
        <v>38</v>
      </c>
      <c r="B260" s="125">
        <v>1700</v>
      </c>
      <c r="C260" s="131">
        <v>506.1</v>
      </c>
      <c r="D260" s="132">
        <v>7</v>
      </c>
      <c r="E260" s="132">
        <v>13</v>
      </c>
      <c r="F260" s="132">
        <v>20</v>
      </c>
      <c r="G260" s="133">
        <v>2.8571428571428572</v>
      </c>
      <c r="H260" s="133">
        <v>1.8571428571428572</v>
      </c>
      <c r="I260" s="135">
        <v>38.930769230769229</v>
      </c>
    </row>
    <row r="261" spans="1:9" x14ac:dyDescent="0.25">
      <c r="A261" s="130">
        <v>38</v>
      </c>
      <c r="B261" s="125">
        <v>1800</v>
      </c>
      <c r="C261" s="131">
        <v>74.97</v>
      </c>
      <c r="D261" s="132">
        <v>1</v>
      </c>
      <c r="E261" s="132">
        <v>2</v>
      </c>
      <c r="F261" s="132">
        <v>23</v>
      </c>
      <c r="G261" s="133">
        <v>23</v>
      </c>
      <c r="H261" s="133">
        <v>2</v>
      </c>
      <c r="I261" s="135">
        <v>37.484999999999999</v>
      </c>
    </row>
    <row r="262" spans="1:9" x14ac:dyDescent="0.25">
      <c r="A262" s="130">
        <v>38</v>
      </c>
      <c r="B262" s="125">
        <v>1900</v>
      </c>
      <c r="C262" s="131">
        <v>71.97</v>
      </c>
      <c r="D262" s="132">
        <v>2</v>
      </c>
      <c r="E262" s="132">
        <v>3</v>
      </c>
      <c r="F262" s="132">
        <v>10</v>
      </c>
      <c r="G262" s="133">
        <v>5</v>
      </c>
      <c r="H262" s="133">
        <v>1.5</v>
      </c>
      <c r="I262" s="135">
        <v>23.99</v>
      </c>
    </row>
    <row r="263" spans="1:9" x14ac:dyDescent="0.25">
      <c r="A263" s="130">
        <v>38</v>
      </c>
      <c r="B263" s="125">
        <v>2000</v>
      </c>
      <c r="C263" s="131">
        <v>149.44999999999999</v>
      </c>
      <c r="D263" s="132">
        <v>2</v>
      </c>
      <c r="E263" s="132">
        <v>3</v>
      </c>
      <c r="F263" s="132">
        <v>3</v>
      </c>
      <c r="G263" s="133">
        <v>1.5</v>
      </c>
      <c r="H263" s="133">
        <v>1.5</v>
      </c>
      <c r="I263" s="135">
        <v>49.816666666666663</v>
      </c>
    </row>
    <row r="264" spans="1:9" x14ac:dyDescent="0.25">
      <c r="A264" s="130">
        <v>38</v>
      </c>
      <c r="B264" s="125">
        <v>2100</v>
      </c>
      <c r="C264" s="131">
        <v>62.48</v>
      </c>
      <c r="D264" s="132">
        <v>1</v>
      </c>
      <c r="E264" s="132">
        <v>2</v>
      </c>
      <c r="F264" s="132">
        <v>0</v>
      </c>
      <c r="G264" s="133">
        <v>0</v>
      </c>
      <c r="H264" s="133">
        <v>2</v>
      </c>
      <c r="I264" s="135">
        <v>31.24</v>
      </c>
    </row>
    <row r="265" spans="1:9" x14ac:dyDescent="0.25">
      <c r="A265" s="130">
        <v>43</v>
      </c>
      <c r="B265" s="125">
        <v>700</v>
      </c>
      <c r="C265" s="131">
        <v>0</v>
      </c>
      <c r="D265" s="132">
        <v>0</v>
      </c>
      <c r="E265" s="132">
        <v>0</v>
      </c>
      <c r="F265" s="132">
        <v>3</v>
      </c>
      <c r="G265" s="133" t="s">
        <v>341</v>
      </c>
      <c r="H265" s="133" t="s">
        <v>341</v>
      </c>
      <c r="I265" s="135" t="s">
        <v>341</v>
      </c>
    </row>
    <row r="266" spans="1:9" x14ac:dyDescent="0.25">
      <c r="A266" s="130">
        <v>43</v>
      </c>
      <c r="B266" s="125">
        <v>800</v>
      </c>
      <c r="C266" s="131">
        <v>144.96</v>
      </c>
      <c r="D266" s="132">
        <v>3</v>
      </c>
      <c r="E266" s="132">
        <v>4</v>
      </c>
      <c r="F266" s="132">
        <v>9</v>
      </c>
      <c r="G266" s="133">
        <v>3</v>
      </c>
      <c r="H266" s="133">
        <v>1.3333333333333333</v>
      </c>
      <c r="I266" s="135">
        <v>36.24</v>
      </c>
    </row>
    <row r="267" spans="1:9" x14ac:dyDescent="0.25">
      <c r="A267" s="130">
        <v>43</v>
      </c>
      <c r="B267" s="125">
        <v>900</v>
      </c>
      <c r="C267" s="131">
        <v>429.52</v>
      </c>
      <c r="D267" s="132">
        <v>5</v>
      </c>
      <c r="E267" s="132">
        <v>8</v>
      </c>
      <c r="F267" s="132">
        <v>26</v>
      </c>
      <c r="G267" s="133">
        <v>5.2</v>
      </c>
      <c r="H267" s="133">
        <v>1.6</v>
      </c>
      <c r="I267" s="135">
        <v>53.69</v>
      </c>
    </row>
    <row r="268" spans="1:9" x14ac:dyDescent="0.25">
      <c r="A268" s="130">
        <v>43</v>
      </c>
      <c r="B268" s="125">
        <v>1000</v>
      </c>
      <c r="C268" s="131">
        <v>658.87</v>
      </c>
      <c r="D268" s="132">
        <v>11</v>
      </c>
      <c r="E268" s="132">
        <v>13</v>
      </c>
      <c r="F268" s="132">
        <v>30</v>
      </c>
      <c r="G268" s="133">
        <v>2.7272727272727271</v>
      </c>
      <c r="H268" s="133">
        <v>1.1818181818181819</v>
      </c>
      <c r="I268" s="135">
        <v>50.682307692307695</v>
      </c>
    </row>
    <row r="269" spans="1:9" x14ac:dyDescent="0.25">
      <c r="A269" s="130">
        <v>43</v>
      </c>
      <c r="B269" s="125">
        <v>1100</v>
      </c>
      <c r="C269" s="131">
        <v>707.35</v>
      </c>
      <c r="D269" s="132">
        <v>8</v>
      </c>
      <c r="E269" s="132">
        <v>13</v>
      </c>
      <c r="F269" s="132">
        <v>37</v>
      </c>
      <c r="G269" s="133">
        <v>4.625</v>
      </c>
      <c r="H269" s="133">
        <v>1.625</v>
      </c>
      <c r="I269" s="135">
        <v>54.411538461538463</v>
      </c>
    </row>
    <row r="270" spans="1:9" x14ac:dyDescent="0.25">
      <c r="A270" s="130">
        <v>43</v>
      </c>
      <c r="B270" s="125">
        <v>1200</v>
      </c>
      <c r="C270" s="131">
        <v>2083.17</v>
      </c>
      <c r="D270" s="132">
        <v>23</v>
      </c>
      <c r="E270" s="132">
        <v>39</v>
      </c>
      <c r="F270" s="132">
        <v>89</v>
      </c>
      <c r="G270" s="133">
        <v>3.8695652173913042</v>
      </c>
      <c r="H270" s="133">
        <v>1.6956521739130435</v>
      </c>
      <c r="I270" s="135">
        <v>53.414615384615388</v>
      </c>
    </row>
    <row r="271" spans="1:9" x14ac:dyDescent="0.25">
      <c r="A271" s="130">
        <v>43</v>
      </c>
      <c r="B271" s="125">
        <v>1300</v>
      </c>
      <c r="C271" s="131">
        <v>2184.0300000000002</v>
      </c>
      <c r="D271" s="132">
        <v>23</v>
      </c>
      <c r="E271" s="132">
        <v>53</v>
      </c>
      <c r="F271" s="132">
        <v>81</v>
      </c>
      <c r="G271" s="133">
        <v>3.5217391304347827</v>
      </c>
      <c r="H271" s="133">
        <v>2.3043478260869565</v>
      </c>
      <c r="I271" s="135">
        <v>41.208113207547171</v>
      </c>
    </row>
    <row r="272" spans="1:9" x14ac:dyDescent="0.25">
      <c r="A272" s="130">
        <v>43</v>
      </c>
      <c r="B272" s="125">
        <v>1400</v>
      </c>
      <c r="C272" s="131">
        <v>1884.48</v>
      </c>
      <c r="D272" s="132">
        <v>20</v>
      </c>
      <c r="E272" s="132">
        <v>40</v>
      </c>
      <c r="F272" s="132">
        <v>71</v>
      </c>
      <c r="G272" s="133">
        <v>3.55</v>
      </c>
      <c r="H272" s="133">
        <v>2</v>
      </c>
      <c r="I272" s="135">
        <v>47.112000000000002</v>
      </c>
    </row>
    <row r="273" spans="1:9" x14ac:dyDescent="0.25">
      <c r="A273" s="130">
        <v>43</v>
      </c>
      <c r="B273" s="125">
        <v>1500</v>
      </c>
      <c r="C273" s="131">
        <v>1515.13</v>
      </c>
      <c r="D273" s="132">
        <v>14</v>
      </c>
      <c r="E273" s="132">
        <v>28</v>
      </c>
      <c r="F273" s="132">
        <v>63</v>
      </c>
      <c r="G273" s="133">
        <v>4.5</v>
      </c>
      <c r="H273" s="133">
        <v>2</v>
      </c>
      <c r="I273" s="135">
        <v>54.111785714285716</v>
      </c>
    </row>
    <row r="274" spans="1:9" x14ac:dyDescent="0.25">
      <c r="A274" s="130">
        <v>43</v>
      </c>
      <c r="B274" s="125">
        <v>1600</v>
      </c>
      <c r="C274" s="131">
        <v>1346.99</v>
      </c>
      <c r="D274" s="132">
        <v>16</v>
      </c>
      <c r="E274" s="132">
        <v>28</v>
      </c>
      <c r="F274" s="132">
        <v>75</v>
      </c>
      <c r="G274" s="133">
        <v>4.6875</v>
      </c>
      <c r="H274" s="133">
        <v>1.75</v>
      </c>
      <c r="I274" s="135">
        <v>48.106785714285714</v>
      </c>
    </row>
    <row r="275" spans="1:9" x14ac:dyDescent="0.25">
      <c r="A275" s="130">
        <v>43</v>
      </c>
      <c r="B275" s="125">
        <v>1700</v>
      </c>
      <c r="C275" s="131">
        <v>447.37</v>
      </c>
      <c r="D275" s="132">
        <v>8</v>
      </c>
      <c r="E275" s="132">
        <v>11</v>
      </c>
      <c r="F275" s="132">
        <v>48</v>
      </c>
      <c r="G275" s="133">
        <v>6</v>
      </c>
      <c r="H275" s="133">
        <v>1.375</v>
      </c>
      <c r="I275" s="135">
        <v>40.67</v>
      </c>
    </row>
    <row r="276" spans="1:9" x14ac:dyDescent="0.25">
      <c r="A276" s="130">
        <v>43</v>
      </c>
      <c r="B276" s="125">
        <v>1800</v>
      </c>
      <c r="C276" s="131">
        <v>1370.76</v>
      </c>
      <c r="D276" s="132">
        <v>15</v>
      </c>
      <c r="E276" s="132">
        <v>22</v>
      </c>
      <c r="F276" s="132">
        <v>56</v>
      </c>
      <c r="G276" s="133">
        <v>3.7333333333333334</v>
      </c>
      <c r="H276" s="133">
        <v>1.4666666666666666</v>
      </c>
      <c r="I276" s="135">
        <v>62.307272727272725</v>
      </c>
    </row>
    <row r="277" spans="1:9" x14ac:dyDescent="0.25">
      <c r="A277" s="130">
        <v>43</v>
      </c>
      <c r="B277" s="125">
        <v>1900</v>
      </c>
      <c r="C277" s="131">
        <v>1085.7</v>
      </c>
      <c r="D277" s="132">
        <v>12</v>
      </c>
      <c r="E277" s="132">
        <v>21</v>
      </c>
      <c r="F277" s="132">
        <v>39</v>
      </c>
      <c r="G277" s="133">
        <v>3.25</v>
      </c>
      <c r="H277" s="133">
        <v>1.75</v>
      </c>
      <c r="I277" s="135">
        <v>51.7</v>
      </c>
    </row>
    <row r="278" spans="1:9" x14ac:dyDescent="0.25">
      <c r="A278" s="130">
        <v>43</v>
      </c>
      <c r="B278" s="125">
        <v>2000</v>
      </c>
      <c r="C278" s="131">
        <v>250.24</v>
      </c>
      <c r="D278" s="132">
        <v>3</v>
      </c>
      <c r="E278" s="132">
        <v>7</v>
      </c>
      <c r="F278" s="132">
        <v>18</v>
      </c>
      <c r="G278" s="133">
        <v>6</v>
      </c>
      <c r="H278" s="133">
        <v>2.3333333333333335</v>
      </c>
      <c r="I278" s="135">
        <v>35.748571428571431</v>
      </c>
    </row>
    <row r="279" spans="1:9" x14ac:dyDescent="0.25">
      <c r="A279" s="130">
        <v>43</v>
      </c>
      <c r="B279" s="125">
        <v>2300</v>
      </c>
      <c r="C279" s="131">
        <v>29.99</v>
      </c>
      <c r="D279" s="132">
        <v>1</v>
      </c>
      <c r="E279" s="132">
        <v>1</v>
      </c>
      <c r="F279" s="132">
        <v>0</v>
      </c>
      <c r="G279" s="133">
        <v>0</v>
      </c>
      <c r="H279" s="133">
        <v>1</v>
      </c>
      <c r="I279" s="135">
        <v>29.99</v>
      </c>
    </row>
    <row r="280" spans="1:9" x14ac:dyDescent="0.25">
      <c r="A280" s="130">
        <v>45</v>
      </c>
      <c r="B280" s="125">
        <v>600</v>
      </c>
      <c r="C280" s="131">
        <v>0</v>
      </c>
      <c r="D280" s="132">
        <v>0</v>
      </c>
      <c r="E280" s="132">
        <v>0</v>
      </c>
      <c r="F280" s="132">
        <v>2</v>
      </c>
      <c r="G280" s="133" t="s">
        <v>341</v>
      </c>
      <c r="H280" s="133" t="s">
        <v>341</v>
      </c>
      <c r="I280" s="135" t="s">
        <v>341</v>
      </c>
    </row>
    <row r="281" spans="1:9" x14ac:dyDescent="0.25">
      <c r="A281" s="130">
        <v>45</v>
      </c>
      <c r="B281" s="125">
        <v>700</v>
      </c>
      <c r="C281" s="131">
        <v>187.46</v>
      </c>
      <c r="D281" s="132">
        <v>1</v>
      </c>
      <c r="E281" s="132">
        <v>4</v>
      </c>
      <c r="F281" s="132">
        <v>3</v>
      </c>
      <c r="G281" s="133">
        <v>3</v>
      </c>
      <c r="H281" s="133">
        <v>4</v>
      </c>
      <c r="I281" s="135">
        <v>46.865000000000002</v>
      </c>
    </row>
    <row r="282" spans="1:9" x14ac:dyDescent="0.25">
      <c r="A282" s="130">
        <v>45</v>
      </c>
      <c r="B282" s="125">
        <v>800</v>
      </c>
      <c r="C282" s="131">
        <v>0</v>
      </c>
      <c r="D282" s="132">
        <v>0</v>
      </c>
      <c r="E282" s="132">
        <v>0</v>
      </c>
      <c r="F282" s="132">
        <v>3</v>
      </c>
      <c r="G282" s="133" t="s">
        <v>341</v>
      </c>
      <c r="H282" s="133" t="s">
        <v>341</v>
      </c>
      <c r="I282" s="135" t="s">
        <v>341</v>
      </c>
    </row>
    <row r="283" spans="1:9" x14ac:dyDescent="0.25">
      <c r="A283" s="130">
        <v>45</v>
      </c>
      <c r="B283" s="125">
        <v>900</v>
      </c>
      <c r="C283" s="131">
        <v>39.99</v>
      </c>
      <c r="D283" s="132">
        <v>1</v>
      </c>
      <c r="E283" s="132">
        <v>1</v>
      </c>
      <c r="F283" s="132">
        <v>11</v>
      </c>
      <c r="G283" s="133">
        <v>11</v>
      </c>
      <c r="H283" s="133">
        <v>1</v>
      </c>
      <c r="I283" s="135">
        <v>39.99</v>
      </c>
    </row>
    <row r="284" spans="1:9" x14ac:dyDescent="0.25">
      <c r="A284" s="130">
        <v>45</v>
      </c>
      <c r="B284" s="125">
        <v>1000</v>
      </c>
      <c r="C284" s="131">
        <v>175.97</v>
      </c>
      <c r="D284" s="132">
        <v>3</v>
      </c>
      <c r="E284" s="132">
        <v>4</v>
      </c>
      <c r="F284" s="132">
        <v>19</v>
      </c>
      <c r="G284" s="133">
        <v>6.333333333333333</v>
      </c>
      <c r="H284" s="133">
        <v>1.3333333333333333</v>
      </c>
      <c r="I284" s="135">
        <v>43.9925</v>
      </c>
    </row>
    <row r="285" spans="1:9" x14ac:dyDescent="0.25">
      <c r="A285" s="130">
        <v>45</v>
      </c>
      <c r="B285" s="125">
        <v>1100</v>
      </c>
      <c r="C285" s="131">
        <v>721.83</v>
      </c>
      <c r="D285" s="132">
        <v>8</v>
      </c>
      <c r="E285" s="132">
        <v>14</v>
      </c>
      <c r="F285" s="132">
        <v>29</v>
      </c>
      <c r="G285" s="133">
        <v>3.625</v>
      </c>
      <c r="H285" s="133">
        <v>1.75</v>
      </c>
      <c r="I285" s="135">
        <v>51.559285714285714</v>
      </c>
    </row>
    <row r="286" spans="1:9" x14ac:dyDescent="0.25">
      <c r="A286" s="130">
        <v>45</v>
      </c>
      <c r="B286" s="125">
        <v>1200</v>
      </c>
      <c r="C286" s="131">
        <v>202.45</v>
      </c>
      <c r="D286" s="132">
        <v>3</v>
      </c>
      <c r="E286" s="132">
        <v>6</v>
      </c>
      <c r="F286" s="132">
        <v>25</v>
      </c>
      <c r="G286" s="133">
        <v>8.3333333333333339</v>
      </c>
      <c r="H286" s="133">
        <v>2</v>
      </c>
      <c r="I286" s="135">
        <v>33.741666666666667</v>
      </c>
    </row>
    <row r="287" spans="1:9" x14ac:dyDescent="0.25">
      <c r="A287" s="130">
        <v>45</v>
      </c>
      <c r="B287" s="125">
        <v>1300</v>
      </c>
      <c r="C287" s="131">
        <v>326.18</v>
      </c>
      <c r="D287" s="132">
        <v>5</v>
      </c>
      <c r="E287" s="132">
        <v>7</v>
      </c>
      <c r="F287" s="132">
        <v>28</v>
      </c>
      <c r="G287" s="133">
        <v>5.6</v>
      </c>
      <c r="H287" s="133">
        <v>1.4</v>
      </c>
      <c r="I287" s="135">
        <v>46.597142857142856</v>
      </c>
    </row>
    <row r="288" spans="1:9" x14ac:dyDescent="0.25">
      <c r="A288" s="130">
        <v>45</v>
      </c>
      <c r="B288" s="125">
        <v>1400</v>
      </c>
      <c r="C288" s="131">
        <v>595.37</v>
      </c>
      <c r="D288" s="132">
        <v>8</v>
      </c>
      <c r="E288" s="132">
        <v>13</v>
      </c>
      <c r="F288" s="132">
        <v>63</v>
      </c>
      <c r="G288" s="133">
        <v>7.875</v>
      </c>
      <c r="H288" s="133">
        <v>1.625</v>
      </c>
      <c r="I288" s="135">
        <v>45.797692307692309</v>
      </c>
    </row>
    <row r="289" spans="1:9" x14ac:dyDescent="0.25">
      <c r="A289" s="130">
        <v>45</v>
      </c>
      <c r="B289" s="125">
        <v>1500</v>
      </c>
      <c r="C289" s="131">
        <v>1269.6400000000001</v>
      </c>
      <c r="D289" s="132">
        <v>14</v>
      </c>
      <c r="E289" s="132">
        <v>24</v>
      </c>
      <c r="F289" s="132">
        <v>68</v>
      </c>
      <c r="G289" s="133">
        <v>4.8571428571428568</v>
      </c>
      <c r="H289" s="133">
        <v>1.7142857142857142</v>
      </c>
      <c r="I289" s="135">
        <v>52.901666666666671</v>
      </c>
    </row>
    <row r="290" spans="1:9" x14ac:dyDescent="0.25">
      <c r="A290" s="130">
        <v>45</v>
      </c>
      <c r="B290" s="125">
        <v>1600</v>
      </c>
      <c r="C290" s="131">
        <v>635.33000000000004</v>
      </c>
      <c r="D290" s="132">
        <v>11</v>
      </c>
      <c r="E290" s="132">
        <v>14</v>
      </c>
      <c r="F290" s="132">
        <v>60</v>
      </c>
      <c r="G290" s="133">
        <v>5.4545454545454541</v>
      </c>
      <c r="H290" s="133">
        <v>1.2727272727272727</v>
      </c>
      <c r="I290" s="135">
        <v>45.380714285714291</v>
      </c>
    </row>
    <row r="291" spans="1:9" x14ac:dyDescent="0.25">
      <c r="A291" s="130">
        <v>45</v>
      </c>
      <c r="B291" s="125">
        <v>1700</v>
      </c>
      <c r="C291" s="131">
        <v>716.34</v>
      </c>
      <c r="D291" s="132">
        <v>10</v>
      </c>
      <c r="E291" s="132">
        <v>14</v>
      </c>
      <c r="F291" s="132">
        <v>36</v>
      </c>
      <c r="G291" s="133">
        <v>3.6</v>
      </c>
      <c r="H291" s="133">
        <v>1.4</v>
      </c>
      <c r="I291" s="135">
        <v>51.167142857142856</v>
      </c>
    </row>
    <row r="292" spans="1:9" x14ac:dyDescent="0.25">
      <c r="A292" s="130">
        <v>45</v>
      </c>
      <c r="B292" s="125">
        <v>1800</v>
      </c>
      <c r="C292" s="131">
        <v>376.41</v>
      </c>
      <c r="D292" s="132">
        <v>5</v>
      </c>
      <c r="E292" s="132">
        <v>9</v>
      </c>
      <c r="F292" s="132">
        <v>18</v>
      </c>
      <c r="G292" s="133">
        <v>3.6</v>
      </c>
      <c r="H292" s="133">
        <v>1.8</v>
      </c>
      <c r="I292" s="135">
        <v>41.823333333333338</v>
      </c>
    </row>
    <row r="293" spans="1:9" x14ac:dyDescent="0.25">
      <c r="A293" s="130">
        <v>45</v>
      </c>
      <c r="B293" s="125">
        <v>1900</v>
      </c>
      <c r="C293" s="131">
        <v>89.98</v>
      </c>
      <c r="D293" s="132">
        <v>1</v>
      </c>
      <c r="E293" s="132">
        <v>2</v>
      </c>
      <c r="F293" s="132">
        <v>5</v>
      </c>
      <c r="G293" s="133">
        <v>5</v>
      </c>
      <c r="H293" s="133">
        <v>2</v>
      </c>
      <c r="I293" s="135">
        <v>44.99</v>
      </c>
    </row>
    <row r="294" spans="1:9" x14ac:dyDescent="0.25">
      <c r="A294" s="130">
        <v>45</v>
      </c>
      <c r="B294" s="125">
        <v>2000</v>
      </c>
      <c r="C294" s="131">
        <v>110.85</v>
      </c>
      <c r="D294" s="132">
        <v>2</v>
      </c>
      <c r="E294" s="132">
        <v>5</v>
      </c>
      <c r="F294" s="132">
        <v>14</v>
      </c>
      <c r="G294" s="133">
        <v>7</v>
      </c>
      <c r="H294" s="133">
        <v>2.5</v>
      </c>
      <c r="I294" s="135">
        <v>22.169999999999998</v>
      </c>
    </row>
    <row r="295" spans="1:9" x14ac:dyDescent="0.25">
      <c r="A295" s="130">
        <v>45</v>
      </c>
      <c r="B295" s="125">
        <v>2100</v>
      </c>
      <c r="C295" s="131">
        <v>0</v>
      </c>
      <c r="D295" s="132">
        <v>0</v>
      </c>
      <c r="E295" s="132">
        <v>0</v>
      </c>
      <c r="F295" s="132">
        <v>1</v>
      </c>
      <c r="G295" s="133" t="s">
        <v>341</v>
      </c>
      <c r="H295" s="133" t="s">
        <v>341</v>
      </c>
      <c r="I295" s="135" t="s">
        <v>341</v>
      </c>
    </row>
    <row r="296" spans="1:9" x14ac:dyDescent="0.25">
      <c r="A296" s="130">
        <v>47</v>
      </c>
      <c r="B296" s="125">
        <v>600</v>
      </c>
      <c r="C296" s="131">
        <v>0</v>
      </c>
      <c r="D296" s="132">
        <v>0</v>
      </c>
      <c r="E296" s="132">
        <v>0</v>
      </c>
      <c r="F296" s="132">
        <v>1</v>
      </c>
      <c r="G296" s="133" t="s">
        <v>341</v>
      </c>
      <c r="H296" s="133" t="s">
        <v>341</v>
      </c>
      <c r="I296" s="135" t="s">
        <v>341</v>
      </c>
    </row>
    <row r="297" spans="1:9" x14ac:dyDescent="0.25">
      <c r="A297" s="130">
        <v>47</v>
      </c>
      <c r="B297" s="125">
        <v>800</v>
      </c>
      <c r="C297" s="131">
        <v>284.93</v>
      </c>
      <c r="D297" s="132">
        <v>4</v>
      </c>
      <c r="E297" s="132">
        <v>6</v>
      </c>
      <c r="F297" s="132">
        <v>13</v>
      </c>
      <c r="G297" s="133">
        <v>3.25</v>
      </c>
      <c r="H297" s="133">
        <v>1.5</v>
      </c>
      <c r="I297" s="135">
        <v>47.488333333333337</v>
      </c>
    </row>
    <row r="298" spans="1:9" x14ac:dyDescent="0.25">
      <c r="A298" s="130">
        <v>47</v>
      </c>
      <c r="B298" s="125">
        <v>900</v>
      </c>
      <c r="C298" s="131">
        <v>442.38</v>
      </c>
      <c r="D298" s="132">
        <v>5</v>
      </c>
      <c r="E298" s="132">
        <v>11</v>
      </c>
      <c r="F298" s="132">
        <v>16</v>
      </c>
      <c r="G298" s="133">
        <v>3.2</v>
      </c>
      <c r="H298" s="133">
        <v>2.2000000000000002</v>
      </c>
      <c r="I298" s="135">
        <v>40.216363636363639</v>
      </c>
    </row>
    <row r="299" spans="1:9" x14ac:dyDescent="0.25">
      <c r="A299" s="130">
        <v>47</v>
      </c>
      <c r="B299" s="125">
        <v>1000</v>
      </c>
      <c r="C299" s="131">
        <v>575.35</v>
      </c>
      <c r="D299" s="132">
        <v>8</v>
      </c>
      <c r="E299" s="132">
        <v>14</v>
      </c>
      <c r="F299" s="132">
        <v>56</v>
      </c>
      <c r="G299" s="133">
        <v>7</v>
      </c>
      <c r="H299" s="133">
        <v>1.75</v>
      </c>
      <c r="I299" s="135">
        <v>41.096428571428575</v>
      </c>
    </row>
    <row r="300" spans="1:9" x14ac:dyDescent="0.25">
      <c r="A300" s="130">
        <v>47</v>
      </c>
      <c r="B300" s="125">
        <v>1100</v>
      </c>
      <c r="C300" s="131">
        <v>2613.3000000000002</v>
      </c>
      <c r="D300" s="132">
        <v>24</v>
      </c>
      <c r="E300" s="132">
        <v>65</v>
      </c>
      <c r="F300" s="132">
        <v>92</v>
      </c>
      <c r="G300" s="133">
        <v>3.8333333333333335</v>
      </c>
      <c r="H300" s="133">
        <v>2.7083333333333335</v>
      </c>
      <c r="I300" s="135">
        <v>40.204615384615387</v>
      </c>
    </row>
    <row r="301" spans="1:9" x14ac:dyDescent="0.25">
      <c r="A301" s="130">
        <v>47</v>
      </c>
      <c r="B301" s="125">
        <v>1200</v>
      </c>
      <c r="C301" s="131">
        <v>754.26</v>
      </c>
      <c r="D301" s="132">
        <v>11</v>
      </c>
      <c r="E301" s="132">
        <v>22</v>
      </c>
      <c r="F301" s="132">
        <v>76</v>
      </c>
      <c r="G301" s="133">
        <v>6.9090909090909092</v>
      </c>
      <c r="H301" s="133">
        <v>2</v>
      </c>
      <c r="I301" s="135">
        <v>34.284545454545452</v>
      </c>
    </row>
    <row r="302" spans="1:9" x14ac:dyDescent="0.25">
      <c r="A302" s="130">
        <v>47</v>
      </c>
      <c r="B302" s="125">
        <v>1300</v>
      </c>
      <c r="C302" s="131">
        <v>1818.88</v>
      </c>
      <c r="D302" s="132">
        <v>20</v>
      </c>
      <c r="E302" s="132">
        <v>37</v>
      </c>
      <c r="F302" s="132">
        <v>70</v>
      </c>
      <c r="G302" s="133">
        <v>3.5</v>
      </c>
      <c r="H302" s="133">
        <v>1.85</v>
      </c>
      <c r="I302" s="135">
        <v>49.158918918918921</v>
      </c>
    </row>
    <row r="303" spans="1:9" x14ac:dyDescent="0.25">
      <c r="A303" s="130">
        <v>47</v>
      </c>
      <c r="B303" s="125">
        <v>1400</v>
      </c>
      <c r="C303" s="131">
        <v>2169.52</v>
      </c>
      <c r="D303" s="132">
        <v>24</v>
      </c>
      <c r="E303" s="132">
        <v>41</v>
      </c>
      <c r="F303" s="132">
        <v>98</v>
      </c>
      <c r="G303" s="133">
        <v>4.083333333333333</v>
      </c>
      <c r="H303" s="133">
        <v>1.7083333333333333</v>
      </c>
      <c r="I303" s="135">
        <v>52.915121951219511</v>
      </c>
    </row>
    <row r="304" spans="1:9" x14ac:dyDescent="0.25">
      <c r="A304" s="130">
        <v>47</v>
      </c>
      <c r="B304" s="125">
        <v>1500</v>
      </c>
      <c r="C304" s="131">
        <v>1707.7</v>
      </c>
      <c r="D304" s="132">
        <v>23</v>
      </c>
      <c r="E304" s="132">
        <v>35</v>
      </c>
      <c r="F304" s="132">
        <v>91</v>
      </c>
      <c r="G304" s="133">
        <v>3.9565217391304346</v>
      </c>
      <c r="H304" s="133">
        <v>1.5217391304347827</v>
      </c>
      <c r="I304" s="135">
        <v>48.791428571428575</v>
      </c>
    </row>
    <row r="305" spans="1:9" x14ac:dyDescent="0.25">
      <c r="A305" s="130">
        <v>47</v>
      </c>
      <c r="B305" s="125">
        <v>1600</v>
      </c>
      <c r="C305" s="131">
        <v>1585.84</v>
      </c>
      <c r="D305" s="132">
        <v>20</v>
      </c>
      <c r="E305" s="132">
        <v>33</v>
      </c>
      <c r="F305" s="132">
        <v>77</v>
      </c>
      <c r="G305" s="133">
        <v>3.85</v>
      </c>
      <c r="H305" s="133">
        <v>1.65</v>
      </c>
      <c r="I305" s="135">
        <v>48.055757575757575</v>
      </c>
    </row>
    <row r="306" spans="1:9" x14ac:dyDescent="0.25">
      <c r="A306" s="130">
        <v>47</v>
      </c>
      <c r="B306" s="125">
        <v>1700</v>
      </c>
      <c r="C306" s="131">
        <v>862.86</v>
      </c>
      <c r="D306" s="132">
        <v>13</v>
      </c>
      <c r="E306" s="132">
        <v>16</v>
      </c>
      <c r="F306" s="132">
        <v>67</v>
      </c>
      <c r="G306" s="133">
        <v>5.1538461538461542</v>
      </c>
      <c r="H306" s="133">
        <v>1.2307692307692308</v>
      </c>
      <c r="I306" s="135">
        <v>53.928750000000001</v>
      </c>
    </row>
    <row r="307" spans="1:9" x14ac:dyDescent="0.25">
      <c r="A307" s="130">
        <v>47</v>
      </c>
      <c r="B307" s="125">
        <v>1800</v>
      </c>
      <c r="C307" s="131">
        <v>1247.2</v>
      </c>
      <c r="D307" s="132">
        <v>12</v>
      </c>
      <c r="E307" s="132">
        <v>23</v>
      </c>
      <c r="F307" s="132">
        <v>55</v>
      </c>
      <c r="G307" s="133">
        <v>4.583333333333333</v>
      </c>
      <c r="H307" s="133">
        <v>1.9166666666666667</v>
      </c>
      <c r="I307" s="135">
        <v>54.22608695652174</v>
      </c>
    </row>
    <row r="308" spans="1:9" x14ac:dyDescent="0.25">
      <c r="A308" s="130">
        <v>47</v>
      </c>
      <c r="B308" s="125">
        <v>1900</v>
      </c>
      <c r="C308" s="131">
        <v>513.85</v>
      </c>
      <c r="D308" s="132">
        <v>6</v>
      </c>
      <c r="E308" s="132">
        <v>13</v>
      </c>
      <c r="F308" s="132">
        <v>26</v>
      </c>
      <c r="G308" s="133">
        <v>4.333333333333333</v>
      </c>
      <c r="H308" s="133">
        <v>2.1666666666666665</v>
      </c>
      <c r="I308" s="135">
        <v>39.526923076923076</v>
      </c>
    </row>
    <row r="309" spans="1:9" x14ac:dyDescent="0.25">
      <c r="A309" s="130">
        <v>47</v>
      </c>
      <c r="B309" s="125">
        <v>2000</v>
      </c>
      <c r="C309" s="131">
        <v>304.92</v>
      </c>
      <c r="D309" s="132">
        <v>4</v>
      </c>
      <c r="E309" s="132">
        <v>6</v>
      </c>
      <c r="F309" s="132">
        <v>21</v>
      </c>
      <c r="G309" s="133">
        <v>5.25</v>
      </c>
      <c r="H309" s="133">
        <v>1.5</v>
      </c>
      <c r="I309" s="135">
        <v>50.82</v>
      </c>
    </row>
    <row r="310" spans="1:9" x14ac:dyDescent="0.25">
      <c r="A310" s="130">
        <v>47</v>
      </c>
      <c r="B310" s="125">
        <v>2100</v>
      </c>
      <c r="C310" s="131">
        <v>0</v>
      </c>
      <c r="D310" s="132">
        <v>0</v>
      </c>
      <c r="E310" s="132">
        <v>0</v>
      </c>
      <c r="F310" s="132">
        <v>6</v>
      </c>
      <c r="G310" s="133" t="s">
        <v>341</v>
      </c>
      <c r="H310" s="133" t="s">
        <v>341</v>
      </c>
      <c r="I310" s="135" t="s">
        <v>341</v>
      </c>
    </row>
    <row r="311" spans="1:9" x14ac:dyDescent="0.25">
      <c r="A311" s="130">
        <v>49</v>
      </c>
      <c r="B311" s="125">
        <v>400</v>
      </c>
      <c r="C311" s="131">
        <v>0</v>
      </c>
      <c r="D311" s="132">
        <v>0</v>
      </c>
      <c r="E311" s="132">
        <v>0</v>
      </c>
      <c r="F311" s="132">
        <v>2</v>
      </c>
      <c r="G311" s="133" t="s">
        <v>341</v>
      </c>
      <c r="H311" s="133" t="s">
        <v>341</v>
      </c>
      <c r="I311" s="135" t="s">
        <v>341</v>
      </c>
    </row>
    <row r="312" spans="1:9" x14ac:dyDescent="0.25">
      <c r="A312" s="130">
        <v>49</v>
      </c>
      <c r="B312" s="125">
        <v>600</v>
      </c>
      <c r="C312" s="131">
        <v>64.989999999999995</v>
      </c>
      <c r="D312" s="132">
        <v>1</v>
      </c>
      <c r="E312" s="132">
        <v>1</v>
      </c>
      <c r="F312" s="132">
        <v>5</v>
      </c>
      <c r="G312" s="133">
        <v>5</v>
      </c>
      <c r="H312" s="133">
        <v>1</v>
      </c>
      <c r="I312" s="135">
        <v>64.989999999999995</v>
      </c>
    </row>
    <row r="313" spans="1:9" x14ac:dyDescent="0.25">
      <c r="A313" s="130">
        <v>49</v>
      </c>
      <c r="B313" s="125">
        <v>700</v>
      </c>
      <c r="C313" s="131">
        <v>69.989999999999995</v>
      </c>
      <c r="D313" s="132">
        <v>1</v>
      </c>
      <c r="E313" s="132">
        <v>1</v>
      </c>
      <c r="F313" s="132">
        <v>13</v>
      </c>
      <c r="G313" s="133">
        <v>13</v>
      </c>
      <c r="H313" s="133">
        <v>1</v>
      </c>
      <c r="I313" s="135">
        <v>69.989999999999995</v>
      </c>
    </row>
    <row r="314" spans="1:9" x14ac:dyDescent="0.25">
      <c r="A314" s="130">
        <v>49</v>
      </c>
      <c r="B314" s="125">
        <v>800</v>
      </c>
      <c r="C314" s="131">
        <v>465.92</v>
      </c>
      <c r="D314" s="132">
        <v>3</v>
      </c>
      <c r="E314" s="132">
        <v>11</v>
      </c>
      <c r="F314" s="132">
        <v>9</v>
      </c>
      <c r="G314" s="133">
        <v>3</v>
      </c>
      <c r="H314" s="133">
        <v>3.6666666666666665</v>
      </c>
      <c r="I314" s="135">
        <v>42.356363636363639</v>
      </c>
    </row>
    <row r="315" spans="1:9" x14ac:dyDescent="0.25">
      <c r="A315" s="130">
        <v>49</v>
      </c>
      <c r="B315" s="125">
        <v>900</v>
      </c>
      <c r="C315" s="131">
        <v>835.31</v>
      </c>
      <c r="D315" s="132">
        <v>8</v>
      </c>
      <c r="E315" s="132">
        <v>16</v>
      </c>
      <c r="F315" s="132">
        <v>38</v>
      </c>
      <c r="G315" s="133">
        <v>4.75</v>
      </c>
      <c r="H315" s="133">
        <v>2</v>
      </c>
      <c r="I315" s="135">
        <v>52.206874999999997</v>
      </c>
    </row>
    <row r="316" spans="1:9" x14ac:dyDescent="0.25">
      <c r="A316" s="130">
        <v>49</v>
      </c>
      <c r="B316" s="125">
        <v>1000</v>
      </c>
      <c r="C316" s="131">
        <v>657.93</v>
      </c>
      <c r="D316" s="132">
        <v>9</v>
      </c>
      <c r="E316" s="132">
        <v>17</v>
      </c>
      <c r="F316" s="132">
        <v>29</v>
      </c>
      <c r="G316" s="133">
        <v>3.2222222222222223</v>
      </c>
      <c r="H316" s="133">
        <v>1.8888888888888888</v>
      </c>
      <c r="I316" s="135">
        <v>38.701764705882347</v>
      </c>
    </row>
    <row r="317" spans="1:9" x14ac:dyDescent="0.25">
      <c r="A317" s="130">
        <v>49</v>
      </c>
      <c r="B317" s="125">
        <v>1100</v>
      </c>
      <c r="C317" s="131">
        <v>674.32</v>
      </c>
      <c r="D317" s="132">
        <v>8</v>
      </c>
      <c r="E317" s="132">
        <v>18</v>
      </c>
      <c r="F317" s="132">
        <v>44</v>
      </c>
      <c r="G317" s="133">
        <v>5.5</v>
      </c>
      <c r="H317" s="133">
        <v>2.25</v>
      </c>
      <c r="I317" s="135">
        <v>37.462222222222223</v>
      </c>
    </row>
    <row r="318" spans="1:9" x14ac:dyDescent="0.25">
      <c r="A318" s="130">
        <v>49</v>
      </c>
      <c r="B318" s="125">
        <v>1200</v>
      </c>
      <c r="C318" s="131">
        <v>1721.42</v>
      </c>
      <c r="D318" s="132">
        <v>13</v>
      </c>
      <c r="E318" s="132">
        <v>36</v>
      </c>
      <c r="F318" s="132">
        <v>48</v>
      </c>
      <c r="G318" s="133">
        <v>3.6923076923076925</v>
      </c>
      <c r="H318" s="133">
        <v>2.7692307692307692</v>
      </c>
      <c r="I318" s="135">
        <v>47.817222222222227</v>
      </c>
    </row>
    <row r="319" spans="1:9" x14ac:dyDescent="0.25">
      <c r="A319" s="130">
        <v>49</v>
      </c>
      <c r="B319" s="125">
        <v>1300</v>
      </c>
      <c r="C319" s="131">
        <v>1713.22</v>
      </c>
      <c r="D319" s="132">
        <v>18</v>
      </c>
      <c r="E319" s="132">
        <v>37</v>
      </c>
      <c r="F319" s="132">
        <v>72</v>
      </c>
      <c r="G319" s="133">
        <v>4</v>
      </c>
      <c r="H319" s="133">
        <v>2.0555555555555554</v>
      </c>
      <c r="I319" s="135">
        <v>46.303243243243244</v>
      </c>
    </row>
    <row r="320" spans="1:9" x14ac:dyDescent="0.25">
      <c r="A320" s="130">
        <v>49</v>
      </c>
      <c r="B320" s="125">
        <v>1400</v>
      </c>
      <c r="C320" s="131">
        <v>1973.5</v>
      </c>
      <c r="D320" s="132">
        <v>25</v>
      </c>
      <c r="E320" s="132">
        <v>47</v>
      </c>
      <c r="F320" s="132">
        <v>63</v>
      </c>
      <c r="G320" s="133">
        <v>2.52</v>
      </c>
      <c r="H320" s="133">
        <v>1.88</v>
      </c>
      <c r="I320" s="135">
        <v>41.98936170212766</v>
      </c>
    </row>
    <row r="321" spans="1:9" x14ac:dyDescent="0.25">
      <c r="A321" s="130">
        <v>49</v>
      </c>
      <c r="B321" s="125">
        <v>1500</v>
      </c>
      <c r="C321" s="131">
        <v>1445.66</v>
      </c>
      <c r="D321" s="132">
        <v>14</v>
      </c>
      <c r="E321" s="132">
        <v>32</v>
      </c>
      <c r="F321" s="132">
        <v>49</v>
      </c>
      <c r="G321" s="133">
        <v>3.5</v>
      </c>
      <c r="H321" s="133">
        <v>2.2857142857142856</v>
      </c>
      <c r="I321" s="135">
        <v>45.176875000000003</v>
      </c>
    </row>
    <row r="322" spans="1:9" x14ac:dyDescent="0.25">
      <c r="A322" s="130">
        <v>49</v>
      </c>
      <c r="B322" s="125">
        <v>1600</v>
      </c>
      <c r="C322" s="131">
        <v>473.66</v>
      </c>
      <c r="D322" s="132">
        <v>5</v>
      </c>
      <c r="E322" s="132">
        <v>11</v>
      </c>
      <c r="F322" s="132">
        <v>50</v>
      </c>
      <c r="G322" s="133">
        <v>10</v>
      </c>
      <c r="H322" s="133">
        <v>2.2000000000000002</v>
      </c>
      <c r="I322" s="135">
        <v>43.06</v>
      </c>
    </row>
    <row r="323" spans="1:9" x14ac:dyDescent="0.25">
      <c r="A323" s="130">
        <v>49</v>
      </c>
      <c r="B323" s="125">
        <v>1700</v>
      </c>
      <c r="C323" s="131">
        <v>535.88</v>
      </c>
      <c r="D323" s="132">
        <v>10</v>
      </c>
      <c r="E323" s="132">
        <v>12</v>
      </c>
      <c r="F323" s="132">
        <v>31</v>
      </c>
      <c r="G323" s="133">
        <v>3.1</v>
      </c>
      <c r="H323" s="133">
        <v>1.2</v>
      </c>
      <c r="I323" s="135">
        <v>44.656666666666666</v>
      </c>
    </row>
    <row r="324" spans="1:9" x14ac:dyDescent="0.25">
      <c r="A324" s="130">
        <v>49</v>
      </c>
      <c r="B324" s="125">
        <v>1800</v>
      </c>
      <c r="C324" s="131">
        <v>174.97</v>
      </c>
      <c r="D324" s="132">
        <v>2</v>
      </c>
      <c r="E324" s="132">
        <v>3</v>
      </c>
      <c r="F324" s="132">
        <v>19</v>
      </c>
      <c r="G324" s="133">
        <v>9.5</v>
      </c>
      <c r="H324" s="133">
        <v>1.5</v>
      </c>
      <c r="I324" s="135">
        <v>58.323333333333331</v>
      </c>
    </row>
    <row r="325" spans="1:9" x14ac:dyDescent="0.25">
      <c r="A325" s="130">
        <v>49</v>
      </c>
      <c r="B325" s="125">
        <v>1900</v>
      </c>
      <c r="C325" s="131">
        <v>369.92</v>
      </c>
      <c r="D325" s="132">
        <v>3</v>
      </c>
      <c r="E325" s="132">
        <v>6</v>
      </c>
      <c r="F325" s="132">
        <v>20</v>
      </c>
      <c r="G325" s="133">
        <v>6.666666666666667</v>
      </c>
      <c r="H325" s="133">
        <v>2</v>
      </c>
      <c r="I325" s="135">
        <v>61.653333333333336</v>
      </c>
    </row>
    <row r="326" spans="1:9" x14ac:dyDescent="0.25">
      <c r="A326" s="130">
        <v>49</v>
      </c>
      <c r="B326" s="125">
        <v>2000</v>
      </c>
      <c r="C326" s="131">
        <v>307.91000000000003</v>
      </c>
      <c r="D326" s="132">
        <v>3</v>
      </c>
      <c r="E326" s="132">
        <v>10</v>
      </c>
      <c r="F326" s="132">
        <v>7</v>
      </c>
      <c r="G326" s="133">
        <v>2.3333333333333335</v>
      </c>
      <c r="H326" s="133">
        <v>3.3333333333333335</v>
      </c>
      <c r="I326" s="135">
        <v>30.791000000000004</v>
      </c>
    </row>
    <row r="327" spans="1:9" x14ac:dyDescent="0.25">
      <c r="A327" s="130">
        <v>49</v>
      </c>
      <c r="B327" s="125">
        <v>2100</v>
      </c>
      <c r="C327" s="131">
        <v>79.989999999999995</v>
      </c>
      <c r="D327" s="132">
        <v>1</v>
      </c>
      <c r="E327" s="132">
        <v>1</v>
      </c>
      <c r="F327" s="132">
        <v>0</v>
      </c>
      <c r="G327" s="133">
        <v>0</v>
      </c>
      <c r="H327" s="133">
        <v>1</v>
      </c>
      <c r="I327" s="135">
        <v>79.989999999999995</v>
      </c>
    </row>
    <row r="328" spans="1:9" x14ac:dyDescent="0.25">
      <c r="A328" s="130">
        <v>51</v>
      </c>
      <c r="B328" s="125">
        <v>600</v>
      </c>
      <c r="C328" s="131">
        <v>0</v>
      </c>
      <c r="D328" s="132">
        <v>0</v>
      </c>
      <c r="E328" s="132">
        <v>0</v>
      </c>
      <c r="F328" s="132">
        <v>2</v>
      </c>
      <c r="G328" s="133" t="s">
        <v>341</v>
      </c>
      <c r="H328" s="133" t="s">
        <v>341</v>
      </c>
      <c r="I328" s="135" t="s">
        <v>341</v>
      </c>
    </row>
    <row r="329" spans="1:9" x14ac:dyDescent="0.25">
      <c r="A329" s="130">
        <v>51</v>
      </c>
      <c r="B329" s="125">
        <v>700</v>
      </c>
      <c r="C329" s="131">
        <v>0</v>
      </c>
      <c r="D329" s="132">
        <v>0</v>
      </c>
      <c r="E329" s="132">
        <v>0</v>
      </c>
      <c r="F329" s="132">
        <v>1</v>
      </c>
      <c r="G329" s="133" t="s">
        <v>341</v>
      </c>
      <c r="H329" s="133" t="s">
        <v>341</v>
      </c>
      <c r="I329" s="135" t="s">
        <v>341</v>
      </c>
    </row>
    <row r="330" spans="1:9" x14ac:dyDescent="0.25">
      <c r="A330" s="130">
        <v>51</v>
      </c>
      <c r="B330" s="125">
        <v>800</v>
      </c>
      <c r="C330" s="131">
        <v>381.94</v>
      </c>
      <c r="D330" s="132">
        <v>4</v>
      </c>
      <c r="E330" s="132">
        <v>6</v>
      </c>
      <c r="F330" s="132">
        <v>17</v>
      </c>
      <c r="G330" s="133">
        <v>4.25</v>
      </c>
      <c r="H330" s="133">
        <v>1.5</v>
      </c>
      <c r="I330" s="135">
        <v>63.656666666666666</v>
      </c>
    </row>
    <row r="331" spans="1:9" x14ac:dyDescent="0.25">
      <c r="A331" s="130">
        <v>51</v>
      </c>
      <c r="B331" s="125">
        <v>900</v>
      </c>
      <c r="C331" s="131">
        <v>1015.96</v>
      </c>
      <c r="D331" s="132">
        <v>14</v>
      </c>
      <c r="E331" s="132">
        <v>25</v>
      </c>
      <c r="F331" s="132">
        <v>44</v>
      </c>
      <c r="G331" s="133">
        <v>3.1428571428571428</v>
      </c>
      <c r="H331" s="133">
        <v>1.7857142857142858</v>
      </c>
      <c r="I331" s="135">
        <v>40.638400000000004</v>
      </c>
    </row>
    <row r="332" spans="1:9" x14ac:dyDescent="0.25">
      <c r="A332" s="130">
        <v>51</v>
      </c>
      <c r="B332" s="125">
        <v>1000</v>
      </c>
      <c r="C332" s="131">
        <v>522.27</v>
      </c>
      <c r="D332" s="132">
        <v>7</v>
      </c>
      <c r="E332" s="132">
        <v>14</v>
      </c>
      <c r="F332" s="132">
        <v>37</v>
      </c>
      <c r="G332" s="133">
        <v>5.2857142857142856</v>
      </c>
      <c r="H332" s="133">
        <v>2</v>
      </c>
      <c r="I332" s="135">
        <v>37.305</v>
      </c>
    </row>
    <row r="333" spans="1:9" x14ac:dyDescent="0.25">
      <c r="A333" s="130">
        <v>51</v>
      </c>
      <c r="B333" s="125">
        <v>1100</v>
      </c>
      <c r="C333" s="131">
        <v>801.95</v>
      </c>
      <c r="D333" s="132">
        <v>13</v>
      </c>
      <c r="E333" s="132">
        <v>24</v>
      </c>
      <c r="F333" s="132">
        <v>87</v>
      </c>
      <c r="G333" s="133">
        <v>6.6923076923076925</v>
      </c>
      <c r="H333" s="133">
        <v>1.8461538461538463</v>
      </c>
      <c r="I333" s="135">
        <v>33.414583333333333</v>
      </c>
    </row>
    <row r="334" spans="1:9" x14ac:dyDescent="0.25">
      <c r="A334" s="130">
        <v>51</v>
      </c>
      <c r="B334" s="125">
        <v>1200</v>
      </c>
      <c r="C334" s="131">
        <v>1084.69</v>
      </c>
      <c r="D334" s="132">
        <v>13</v>
      </c>
      <c r="E334" s="132">
        <v>27</v>
      </c>
      <c r="F334" s="132">
        <v>80</v>
      </c>
      <c r="G334" s="133">
        <v>6.1538461538461542</v>
      </c>
      <c r="H334" s="133">
        <v>2.0769230769230771</v>
      </c>
      <c r="I334" s="135">
        <v>40.173703703703708</v>
      </c>
    </row>
    <row r="335" spans="1:9" x14ac:dyDescent="0.25">
      <c r="A335" s="130">
        <v>51</v>
      </c>
      <c r="B335" s="125">
        <v>1300</v>
      </c>
      <c r="C335" s="131">
        <v>1553.2</v>
      </c>
      <c r="D335" s="132">
        <v>24</v>
      </c>
      <c r="E335" s="132">
        <v>39</v>
      </c>
      <c r="F335" s="132">
        <v>103</v>
      </c>
      <c r="G335" s="133">
        <v>4.291666666666667</v>
      </c>
      <c r="H335" s="133">
        <v>1.625</v>
      </c>
      <c r="I335" s="135">
        <v>39.825641025641026</v>
      </c>
    </row>
    <row r="336" spans="1:9" x14ac:dyDescent="0.25">
      <c r="A336" s="130">
        <v>51</v>
      </c>
      <c r="B336" s="125">
        <v>1400</v>
      </c>
      <c r="C336" s="131">
        <v>1720.62</v>
      </c>
      <c r="D336" s="132">
        <v>20</v>
      </c>
      <c r="E336" s="132">
        <v>36</v>
      </c>
      <c r="F336" s="132">
        <v>91</v>
      </c>
      <c r="G336" s="133">
        <v>4.55</v>
      </c>
      <c r="H336" s="133">
        <v>1.8</v>
      </c>
      <c r="I336" s="135">
        <v>47.794999999999995</v>
      </c>
    </row>
    <row r="337" spans="1:9" x14ac:dyDescent="0.25">
      <c r="A337" s="130">
        <v>51</v>
      </c>
      <c r="B337" s="125">
        <v>1500</v>
      </c>
      <c r="C337" s="131">
        <v>1325.84</v>
      </c>
      <c r="D337" s="132">
        <v>20</v>
      </c>
      <c r="E337" s="132">
        <v>37</v>
      </c>
      <c r="F337" s="132">
        <v>65</v>
      </c>
      <c r="G337" s="133">
        <v>3.25</v>
      </c>
      <c r="H337" s="133">
        <v>1.85</v>
      </c>
      <c r="I337" s="135">
        <v>35.833513513513509</v>
      </c>
    </row>
    <row r="338" spans="1:9" x14ac:dyDescent="0.25">
      <c r="A338" s="130">
        <v>51</v>
      </c>
      <c r="B338" s="125">
        <v>1600</v>
      </c>
      <c r="C338" s="131">
        <v>658.92</v>
      </c>
      <c r="D338" s="132">
        <v>11</v>
      </c>
      <c r="E338" s="132">
        <v>22</v>
      </c>
      <c r="F338" s="132">
        <v>64</v>
      </c>
      <c r="G338" s="133">
        <v>5.8181818181818183</v>
      </c>
      <c r="H338" s="133">
        <v>2</v>
      </c>
      <c r="I338" s="135">
        <v>29.950909090909089</v>
      </c>
    </row>
    <row r="339" spans="1:9" x14ac:dyDescent="0.25">
      <c r="A339" s="130">
        <v>51</v>
      </c>
      <c r="B339" s="125">
        <v>1700</v>
      </c>
      <c r="C339" s="131">
        <v>1170.69</v>
      </c>
      <c r="D339" s="132">
        <v>15</v>
      </c>
      <c r="E339" s="132">
        <v>25</v>
      </c>
      <c r="F339" s="132">
        <v>43</v>
      </c>
      <c r="G339" s="133">
        <v>2.8666666666666667</v>
      </c>
      <c r="H339" s="133">
        <v>1.6666666666666667</v>
      </c>
      <c r="I339" s="135">
        <v>46.827600000000004</v>
      </c>
    </row>
    <row r="340" spans="1:9" x14ac:dyDescent="0.25">
      <c r="A340" s="130">
        <v>51</v>
      </c>
      <c r="B340" s="125">
        <v>1800</v>
      </c>
      <c r="C340" s="131">
        <v>174.97</v>
      </c>
      <c r="D340" s="132">
        <v>3</v>
      </c>
      <c r="E340" s="132">
        <v>3</v>
      </c>
      <c r="F340" s="132">
        <v>25</v>
      </c>
      <c r="G340" s="133">
        <v>8.3333333333333339</v>
      </c>
      <c r="H340" s="133">
        <v>1</v>
      </c>
      <c r="I340" s="135">
        <v>58.323333333333331</v>
      </c>
    </row>
    <row r="341" spans="1:9" x14ac:dyDescent="0.25">
      <c r="A341" s="130">
        <v>51</v>
      </c>
      <c r="B341" s="125">
        <v>1900</v>
      </c>
      <c r="C341" s="131">
        <v>590.82000000000005</v>
      </c>
      <c r="D341" s="132">
        <v>5</v>
      </c>
      <c r="E341" s="132">
        <v>16</v>
      </c>
      <c r="F341" s="132">
        <v>22</v>
      </c>
      <c r="G341" s="133">
        <v>4.4000000000000004</v>
      </c>
      <c r="H341" s="133">
        <v>3.2</v>
      </c>
      <c r="I341" s="135">
        <v>36.926250000000003</v>
      </c>
    </row>
    <row r="342" spans="1:9" x14ac:dyDescent="0.25">
      <c r="A342" s="130">
        <v>51</v>
      </c>
      <c r="B342" s="125">
        <v>2000</v>
      </c>
      <c r="C342" s="131">
        <v>168.46</v>
      </c>
      <c r="D342" s="132">
        <v>2</v>
      </c>
      <c r="E342" s="132">
        <v>4</v>
      </c>
      <c r="F342" s="132">
        <v>3</v>
      </c>
      <c r="G342" s="133">
        <v>1.5</v>
      </c>
      <c r="H342" s="133">
        <v>2</v>
      </c>
      <c r="I342" s="135">
        <v>42.115000000000002</v>
      </c>
    </row>
    <row r="343" spans="1:9" x14ac:dyDescent="0.25">
      <c r="A343" s="130">
        <v>51</v>
      </c>
      <c r="B343" s="125">
        <v>2100</v>
      </c>
      <c r="C343" s="131">
        <v>0</v>
      </c>
      <c r="D343" s="132">
        <v>0</v>
      </c>
      <c r="E343" s="132">
        <v>0</v>
      </c>
      <c r="F343" s="132">
        <v>1</v>
      </c>
      <c r="G343" s="133" t="s">
        <v>341</v>
      </c>
      <c r="H343" s="133" t="s">
        <v>341</v>
      </c>
      <c r="I343" s="135" t="s">
        <v>341</v>
      </c>
    </row>
    <row r="344" spans="1:9" x14ac:dyDescent="0.25">
      <c r="A344" s="130">
        <v>53</v>
      </c>
      <c r="B344" s="125">
        <v>700</v>
      </c>
      <c r="C344" s="131">
        <v>0</v>
      </c>
      <c r="D344" s="132">
        <v>0</v>
      </c>
      <c r="E344" s="132">
        <v>0</v>
      </c>
      <c r="F344" s="132">
        <v>1</v>
      </c>
      <c r="G344" s="133" t="s">
        <v>341</v>
      </c>
      <c r="H344" s="133" t="s">
        <v>341</v>
      </c>
      <c r="I344" s="135" t="s">
        <v>341</v>
      </c>
    </row>
    <row r="345" spans="1:9" x14ac:dyDescent="0.25">
      <c r="A345" s="130">
        <v>53</v>
      </c>
      <c r="B345" s="125">
        <v>800</v>
      </c>
      <c r="C345" s="131">
        <v>0</v>
      </c>
      <c r="D345" s="132">
        <v>0</v>
      </c>
      <c r="E345" s="132">
        <v>0</v>
      </c>
      <c r="F345" s="132">
        <v>4</v>
      </c>
      <c r="G345" s="133" t="s">
        <v>341</v>
      </c>
      <c r="H345" s="133" t="s">
        <v>341</v>
      </c>
      <c r="I345" s="135" t="s">
        <v>341</v>
      </c>
    </row>
    <row r="346" spans="1:9" x14ac:dyDescent="0.25">
      <c r="A346" s="130">
        <v>53</v>
      </c>
      <c r="B346" s="125">
        <v>900</v>
      </c>
      <c r="C346" s="131">
        <v>979.78</v>
      </c>
      <c r="D346" s="132">
        <v>11</v>
      </c>
      <c r="E346" s="132">
        <v>20</v>
      </c>
      <c r="F346" s="132">
        <v>70</v>
      </c>
      <c r="G346" s="133">
        <v>6.3636363636363633</v>
      </c>
      <c r="H346" s="133">
        <v>1.8181818181818181</v>
      </c>
      <c r="I346" s="135">
        <v>48.988999999999997</v>
      </c>
    </row>
    <row r="347" spans="1:9" x14ac:dyDescent="0.25">
      <c r="A347" s="130">
        <v>53</v>
      </c>
      <c r="B347" s="125">
        <v>1000</v>
      </c>
      <c r="C347" s="131">
        <v>972.55</v>
      </c>
      <c r="D347" s="132">
        <v>10</v>
      </c>
      <c r="E347" s="132">
        <v>21</v>
      </c>
      <c r="F347" s="132">
        <v>99</v>
      </c>
      <c r="G347" s="133">
        <v>9.9</v>
      </c>
      <c r="H347" s="133">
        <v>2.1</v>
      </c>
      <c r="I347" s="135">
        <v>46.311904761904756</v>
      </c>
    </row>
    <row r="348" spans="1:9" x14ac:dyDescent="0.25">
      <c r="A348" s="130">
        <v>53</v>
      </c>
      <c r="B348" s="125">
        <v>1100</v>
      </c>
      <c r="C348" s="131">
        <v>2099.5300000000002</v>
      </c>
      <c r="D348" s="132">
        <v>22</v>
      </c>
      <c r="E348" s="132">
        <v>43</v>
      </c>
      <c r="F348" s="132">
        <v>95</v>
      </c>
      <c r="G348" s="133">
        <v>4.3181818181818183</v>
      </c>
      <c r="H348" s="133">
        <v>1.9545454545454546</v>
      </c>
      <c r="I348" s="135">
        <v>48.826279069767445</v>
      </c>
    </row>
    <row r="349" spans="1:9" x14ac:dyDescent="0.25">
      <c r="A349" s="130">
        <v>53</v>
      </c>
      <c r="B349" s="125">
        <v>1200</v>
      </c>
      <c r="C349" s="131">
        <v>2181.7600000000002</v>
      </c>
      <c r="D349" s="132">
        <v>23</v>
      </c>
      <c r="E349" s="132">
        <v>46</v>
      </c>
      <c r="F349" s="132">
        <v>107</v>
      </c>
      <c r="G349" s="133">
        <v>4.6521739130434785</v>
      </c>
      <c r="H349" s="133">
        <v>2</v>
      </c>
      <c r="I349" s="135">
        <v>47.429565217391307</v>
      </c>
    </row>
    <row r="350" spans="1:9" x14ac:dyDescent="0.25">
      <c r="A350" s="130">
        <v>53</v>
      </c>
      <c r="B350" s="125">
        <v>1300</v>
      </c>
      <c r="C350" s="131">
        <v>3082.52</v>
      </c>
      <c r="D350" s="132">
        <v>33</v>
      </c>
      <c r="E350" s="132">
        <v>62</v>
      </c>
      <c r="F350" s="132">
        <v>132</v>
      </c>
      <c r="G350" s="133">
        <v>4</v>
      </c>
      <c r="H350" s="133">
        <v>1.8787878787878789</v>
      </c>
      <c r="I350" s="135">
        <v>49.718064516129033</v>
      </c>
    </row>
    <row r="351" spans="1:9" x14ac:dyDescent="0.25">
      <c r="A351" s="130">
        <v>53</v>
      </c>
      <c r="B351" s="125">
        <v>1400</v>
      </c>
      <c r="C351" s="131">
        <v>2027.1</v>
      </c>
      <c r="D351" s="132">
        <v>26</v>
      </c>
      <c r="E351" s="132">
        <v>41</v>
      </c>
      <c r="F351" s="132">
        <v>94</v>
      </c>
      <c r="G351" s="133">
        <v>3.6153846153846154</v>
      </c>
      <c r="H351" s="133">
        <v>1.5769230769230769</v>
      </c>
      <c r="I351" s="135">
        <v>49.441463414634143</v>
      </c>
    </row>
    <row r="352" spans="1:9" x14ac:dyDescent="0.25">
      <c r="A352" s="130">
        <v>53</v>
      </c>
      <c r="B352" s="125">
        <v>1500</v>
      </c>
      <c r="C352" s="131">
        <v>1630.2</v>
      </c>
      <c r="D352" s="132">
        <v>21</v>
      </c>
      <c r="E352" s="132">
        <v>33</v>
      </c>
      <c r="F352" s="132">
        <v>81</v>
      </c>
      <c r="G352" s="133">
        <v>3.8571428571428572</v>
      </c>
      <c r="H352" s="133">
        <v>1.5714285714285714</v>
      </c>
      <c r="I352" s="135">
        <v>49.4</v>
      </c>
    </row>
    <row r="353" spans="1:9" x14ac:dyDescent="0.25">
      <c r="A353" s="130">
        <v>53</v>
      </c>
      <c r="B353" s="125">
        <v>1600</v>
      </c>
      <c r="C353" s="131">
        <v>1398.11</v>
      </c>
      <c r="D353" s="132">
        <v>18</v>
      </c>
      <c r="E353" s="132">
        <v>32</v>
      </c>
      <c r="F353" s="132">
        <v>89</v>
      </c>
      <c r="G353" s="133">
        <v>4.9444444444444446</v>
      </c>
      <c r="H353" s="133">
        <v>1.7777777777777777</v>
      </c>
      <c r="I353" s="135">
        <v>43.690937499999997</v>
      </c>
    </row>
    <row r="354" spans="1:9" x14ac:dyDescent="0.25">
      <c r="A354" s="130">
        <v>53</v>
      </c>
      <c r="B354" s="125">
        <v>1700</v>
      </c>
      <c r="C354" s="131">
        <v>2009.71</v>
      </c>
      <c r="D354" s="132">
        <v>21</v>
      </c>
      <c r="E354" s="132">
        <v>47</v>
      </c>
      <c r="F354" s="132">
        <v>72</v>
      </c>
      <c r="G354" s="133">
        <v>3.4285714285714284</v>
      </c>
      <c r="H354" s="133">
        <v>2.2380952380952381</v>
      </c>
      <c r="I354" s="135">
        <v>42.759787234042555</v>
      </c>
    </row>
    <row r="355" spans="1:9" x14ac:dyDescent="0.25">
      <c r="A355" s="130">
        <v>53</v>
      </c>
      <c r="B355" s="125">
        <v>1800</v>
      </c>
      <c r="C355" s="131">
        <v>523.30999999999995</v>
      </c>
      <c r="D355" s="132">
        <v>10</v>
      </c>
      <c r="E355" s="132">
        <v>14</v>
      </c>
      <c r="F355" s="132">
        <v>30</v>
      </c>
      <c r="G355" s="133">
        <v>3</v>
      </c>
      <c r="H355" s="133">
        <v>1.4</v>
      </c>
      <c r="I355" s="135">
        <v>37.379285714285707</v>
      </c>
    </row>
    <row r="356" spans="1:9" x14ac:dyDescent="0.25">
      <c r="A356" s="130">
        <v>53</v>
      </c>
      <c r="B356" s="125">
        <v>1900</v>
      </c>
      <c r="C356" s="131">
        <v>634.88</v>
      </c>
      <c r="D356" s="132">
        <v>9</v>
      </c>
      <c r="E356" s="132">
        <v>12</v>
      </c>
      <c r="F356" s="132">
        <v>44</v>
      </c>
      <c r="G356" s="133">
        <v>4.8888888888888893</v>
      </c>
      <c r="H356" s="133">
        <v>1.3333333333333333</v>
      </c>
      <c r="I356" s="135">
        <v>52.906666666666666</v>
      </c>
    </row>
    <row r="357" spans="1:9" x14ac:dyDescent="0.25">
      <c r="A357" s="130">
        <v>53</v>
      </c>
      <c r="B357" s="125">
        <v>2000</v>
      </c>
      <c r="C357" s="131">
        <v>776.87</v>
      </c>
      <c r="D357" s="132">
        <v>10</v>
      </c>
      <c r="E357" s="132">
        <v>17</v>
      </c>
      <c r="F357" s="132">
        <v>26</v>
      </c>
      <c r="G357" s="133">
        <v>2.6</v>
      </c>
      <c r="H357" s="133">
        <v>1.7</v>
      </c>
      <c r="I357" s="135">
        <v>45.698235294117644</v>
      </c>
    </row>
    <row r="358" spans="1:9" x14ac:dyDescent="0.25">
      <c r="A358" s="130">
        <v>53</v>
      </c>
      <c r="B358" s="125">
        <v>2100</v>
      </c>
      <c r="C358" s="131">
        <v>0</v>
      </c>
      <c r="D358" s="132">
        <v>0</v>
      </c>
      <c r="E358" s="132">
        <v>0</v>
      </c>
      <c r="F358" s="132">
        <v>4</v>
      </c>
      <c r="G358" s="133" t="s">
        <v>341</v>
      </c>
      <c r="H358" s="133" t="s">
        <v>341</v>
      </c>
      <c r="I358" s="135" t="s">
        <v>341</v>
      </c>
    </row>
    <row r="359" spans="1:9" x14ac:dyDescent="0.25">
      <c r="A359" s="130">
        <v>53</v>
      </c>
      <c r="B359" s="125">
        <v>2200</v>
      </c>
      <c r="C359" s="131">
        <v>80.91</v>
      </c>
      <c r="D359" s="132">
        <v>1</v>
      </c>
      <c r="E359" s="132">
        <v>1</v>
      </c>
      <c r="F359" s="132">
        <v>0</v>
      </c>
      <c r="G359" s="133">
        <v>0</v>
      </c>
      <c r="H359" s="133">
        <v>1</v>
      </c>
      <c r="I359" s="135">
        <v>80.91</v>
      </c>
    </row>
    <row r="360" spans="1:9" x14ac:dyDescent="0.25">
      <c r="A360" s="130">
        <v>56</v>
      </c>
      <c r="B360" s="125">
        <v>700</v>
      </c>
      <c r="C360" s="131">
        <v>0</v>
      </c>
      <c r="D360" s="132">
        <v>0</v>
      </c>
      <c r="E360" s="132">
        <v>0</v>
      </c>
      <c r="F360" s="132">
        <v>1</v>
      </c>
      <c r="G360" s="133" t="s">
        <v>341</v>
      </c>
      <c r="H360" s="133" t="s">
        <v>341</v>
      </c>
      <c r="I360" s="135" t="s">
        <v>341</v>
      </c>
    </row>
    <row r="361" spans="1:9" x14ac:dyDescent="0.25">
      <c r="A361" s="130">
        <v>56</v>
      </c>
      <c r="B361" s="125">
        <v>800</v>
      </c>
      <c r="C361" s="131">
        <v>0</v>
      </c>
      <c r="D361" s="132">
        <v>0</v>
      </c>
      <c r="E361" s="132">
        <v>0</v>
      </c>
      <c r="F361" s="132">
        <v>1</v>
      </c>
      <c r="G361" s="133" t="s">
        <v>341</v>
      </c>
      <c r="H361" s="133" t="s">
        <v>341</v>
      </c>
      <c r="I361" s="135" t="s">
        <v>341</v>
      </c>
    </row>
    <row r="362" spans="1:9" x14ac:dyDescent="0.25">
      <c r="A362" s="130">
        <v>56</v>
      </c>
      <c r="B362" s="125">
        <v>900</v>
      </c>
      <c r="C362" s="131">
        <v>1395.32</v>
      </c>
      <c r="D362" s="132">
        <v>13</v>
      </c>
      <c r="E362" s="132">
        <v>28</v>
      </c>
      <c r="F362" s="132">
        <v>112</v>
      </c>
      <c r="G362" s="133">
        <v>8.615384615384615</v>
      </c>
      <c r="H362" s="133">
        <v>2.1538461538461537</v>
      </c>
      <c r="I362" s="135">
        <v>49.832857142857144</v>
      </c>
    </row>
    <row r="363" spans="1:9" x14ac:dyDescent="0.25">
      <c r="A363" s="130">
        <v>56</v>
      </c>
      <c r="B363" s="125">
        <v>1000</v>
      </c>
      <c r="C363" s="131">
        <v>1563.09</v>
      </c>
      <c r="D363" s="132">
        <v>23</v>
      </c>
      <c r="E363" s="132">
        <v>45</v>
      </c>
      <c r="F363" s="132">
        <v>181</v>
      </c>
      <c r="G363" s="133">
        <v>7.8695652173913047</v>
      </c>
      <c r="H363" s="133">
        <v>1.9565217391304348</v>
      </c>
      <c r="I363" s="135">
        <v>34.73533333333333</v>
      </c>
    </row>
    <row r="364" spans="1:9" x14ac:dyDescent="0.25">
      <c r="A364" s="130">
        <v>56</v>
      </c>
      <c r="B364" s="125">
        <v>1100</v>
      </c>
      <c r="C364" s="131">
        <v>3748.43</v>
      </c>
      <c r="D364" s="132">
        <v>39</v>
      </c>
      <c r="E364" s="132">
        <v>89</v>
      </c>
      <c r="F364" s="132">
        <v>279</v>
      </c>
      <c r="G364" s="133">
        <v>7.1538461538461542</v>
      </c>
      <c r="H364" s="133">
        <v>2.2820512820512819</v>
      </c>
      <c r="I364" s="135">
        <v>42.117191011235953</v>
      </c>
    </row>
    <row r="365" spans="1:9" x14ac:dyDescent="0.25">
      <c r="A365" s="130">
        <v>56</v>
      </c>
      <c r="B365" s="125">
        <v>1200</v>
      </c>
      <c r="C365" s="131">
        <v>4759.6099999999997</v>
      </c>
      <c r="D365" s="132">
        <v>50</v>
      </c>
      <c r="E365" s="132">
        <v>106</v>
      </c>
      <c r="F365" s="132">
        <v>424</v>
      </c>
      <c r="G365" s="133">
        <v>8.48</v>
      </c>
      <c r="H365" s="133">
        <v>2.12</v>
      </c>
      <c r="I365" s="135">
        <v>44.90198113207547</v>
      </c>
    </row>
    <row r="366" spans="1:9" x14ac:dyDescent="0.25">
      <c r="A366" s="130">
        <v>56</v>
      </c>
      <c r="B366" s="125">
        <v>1300</v>
      </c>
      <c r="C366" s="131">
        <v>5099.2299999999996</v>
      </c>
      <c r="D366" s="132">
        <v>58</v>
      </c>
      <c r="E366" s="132">
        <v>112</v>
      </c>
      <c r="F366" s="132">
        <v>366</v>
      </c>
      <c r="G366" s="133">
        <v>6.3103448275862073</v>
      </c>
      <c r="H366" s="133">
        <v>1.9310344827586208</v>
      </c>
      <c r="I366" s="135">
        <v>45.528839285714284</v>
      </c>
    </row>
    <row r="367" spans="1:9" x14ac:dyDescent="0.25">
      <c r="A367" s="130">
        <v>56</v>
      </c>
      <c r="B367" s="125">
        <v>1400</v>
      </c>
      <c r="C367" s="131">
        <v>5176.54</v>
      </c>
      <c r="D367" s="132">
        <v>53</v>
      </c>
      <c r="E367" s="132">
        <v>116</v>
      </c>
      <c r="F367" s="132">
        <v>335</v>
      </c>
      <c r="G367" s="133">
        <v>6.3207547169811322</v>
      </c>
      <c r="H367" s="133">
        <v>2.1886792452830188</v>
      </c>
      <c r="I367" s="135">
        <v>44.625344827586204</v>
      </c>
    </row>
    <row r="368" spans="1:9" x14ac:dyDescent="0.25">
      <c r="A368" s="130">
        <v>56</v>
      </c>
      <c r="B368" s="125">
        <v>1500</v>
      </c>
      <c r="C368" s="131">
        <v>2895.9</v>
      </c>
      <c r="D368" s="132">
        <v>31</v>
      </c>
      <c r="E368" s="132">
        <v>69</v>
      </c>
      <c r="F368" s="132">
        <v>326</v>
      </c>
      <c r="G368" s="133">
        <v>10.516129032258064</v>
      </c>
      <c r="H368" s="133">
        <v>2.225806451612903</v>
      </c>
      <c r="I368" s="135">
        <v>41.969565217391306</v>
      </c>
    </row>
    <row r="369" spans="1:9" x14ac:dyDescent="0.25">
      <c r="A369" s="130">
        <v>56</v>
      </c>
      <c r="B369" s="125">
        <v>1600</v>
      </c>
      <c r="C369" s="131">
        <v>3213.69</v>
      </c>
      <c r="D369" s="132">
        <v>38</v>
      </c>
      <c r="E369" s="132">
        <v>61</v>
      </c>
      <c r="F369" s="132">
        <v>213</v>
      </c>
      <c r="G369" s="133">
        <v>5.6052631578947372</v>
      </c>
      <c r="H369" s="133">
        <v>1.6052631578947369</v>
      </c>
      <c r="I369" s="135">
        <v>52.683442622950821</v>
      </c>
    </row>
    <row r="370" spans="1:9" x14ac:dyDescent="0.25">
      <c r="A370" s="130">
        <v>56</v>
      </c>
      <c r="B370" s="125">
        <v>1700</v>
      </c>
      <c r="C370" s="131">
        <v>3300.38</v>
      </c>
      <c r="D370" s="132">
        <v>44</v>
      </c>
      <c r="E370" s="132">
        <v>76</v>
      </c>
      <c r="F370" s="132">
        <v>304</v>
      </c>
      <c r="G370" s="133">
        <v>6.9090909090909092</v>
      </c>
      <c r="H370" s="133">
        <v>1.7272727272727273</v>
      </c>
      <c r="I370" s="135">
        <v>43.426052631578948</v>
      </c>
    </row>
    <row r="371" spans="1:9" x14ac:dyDescent="0.25">
      <c r="A371" s="130">
        <v>56</v>
      </c>
      <c r="B371" s="125">
        <v>1800</v>
      </c>
      <c r="C371" s="131">
        <v>2506.86</v>
      </c>
      <c r="D371" s="132">
        <v>29</v>
      </c>
      <c r="E371" s="132">
        <v>61</v>
      </c>
      <c r="F371" s="132">
        <v>198</v>
      </c>
      <c r="G371" s="133">
        <v>6.8275862068965516</v>
      </c>
      <c r="H371" s="133">
        <v>2.103448275862069</v>
      </c>
      <c r="I371" s="135">
        <v>41.096065573770495</v>
      </c>
    </row>
    <row r="372" spans="1:9" x14ac:dyDescent="0.25">
      <c r="A372" s="130">
        <v>56</v>
      </c>
      <c r="B372" s="125">
        <v>1900</v>
      </c>
      <c r="C372" s="131">
        <v>2070.04</v>
      </c>
      <c r="D372" s="132">
        <v>24</v>
      </c>
      <c r="E372" s="132">
        <v>44</v>
      </c>
      <c r="F372" s="132">
        <v>99</v>
      </c>
      <c r="G372" s="133">
        <v>4.125</v>
      </c>
      <c r="H372" s="133">
        <v>1.8333333333333333</v>
      </c>
      <c r="I372" s="135">
        <v>47.046363636363637</v>
      </c>
    </row>
    <row r="373" spans="1:9" x14ac:dyDescent="0.25">
      <c r="A373" s="130">
        <v>56</v>
      </c>
      <c r="B373" s="125">
        <v>2000</v>
      </c>
      <c r="C373" s="131">
        <v>294.73</v>
      </c>
      <c r="D373" s="132">
        <v>4</v>
      </c>
      <c r="E373" s="132">
        <v>8</v>
      </c>
      <c r="F373" s="132">
        <v>25</v>
      </c>
      <c r="G373" s="133">
        <v>6.25</v>
      </c>
      <c r="H373" s="133">
        <v>2</v>
      </c>
      <c r="I373" s="135">
        <v>36.841250000000002</v>
      </c>
    </row>
    <row r="374" spans="1:9" x14ac:dyDescent="0.25">
      <c r="A374" s="130">
        <v>56</v>
      </c>
      <c r="B374" s="125">
        <v>2100</v>
      </c>
      <c r="C374" s="131">
        <v>0</v>
      </c>
      <c r="D374" s="132">
        <v>0</v>
      </c>
      <c r="E374" s="132">
        <v>0</v>
      </c>
      <c r="F374" s="132">
        <v>1</v>
      </c>
      <c r="G374" s="133" t="s">
        <v>341</v>
      </c>
      <c r="H374" s="133" t="s">
        <v>341</v>
      </c>
      <c r="I374" s="135" t="s">
        <v>341</v>
      </c>
    </row>
    <row r="375" spans="1:9" x14ac:dyDescent="0.25">
      <c r="A375" s="130">
        <v>58</v>
      </c>
      <c r="B375" s="125">
        <v>700</v>
      </c>
      <c r="C375" s="131">
        <v>0</v>
      </c>
      <c r="D375" s="132">
        <v>0</v>
      </c>
      <c r="E375" s="132">
        <v>0</v>
      </c>
      <c r="F375" s="132">
        <v>4</v>
      </c>
      <c r="G375" s="133" t="s">
        <v>341</v>
      </c>
      <c r="H375" s="133" t="s">
        <v>341</v>
      </c>
      <c r="I375" s="135" t="s">
        <v>341</v>
      </c>
    </row>
    <row r="376" spans="1:9" x14ac:dyDescent="0.25">
      <c r="A376" s="130">
        <v>58</v>
      </c>
      <c r="B376" s="125">
        <v>800</v>
      </c>
      <c r="C376" s="131">
        <v>1172.23</v>
      </c>
      <c r="D376" s="132">
        <v>15</v>
      </c>
      <c r="E376" s="132">
        <v>25</v>
      </c>
      <c r="F376" s="132">
        <v>31</v>
      </c>
      <c r="G376" s="133">
        <v>2.0666666666666669</v>
      </c>
      <c r="H376" s="133">
        <v>1.6666666666666667</v>
      </c>
      <c r="I376" s="135">
        <v>46.889200000000002</v>
      </c>
    </row>
    <row r="377" spans="1:9" x14ac:dyDescent="0.25">
      <c r="A377" s="130">
        <v>58</v>
      </c>
      <c r="B377" s="125">
        <v>900</v>
      </c>
      <c r="C377" s="131">
        <v>1754.44</v>
      </c>
      <c r="D377" s="132">
        <v>18</v>
      </c>
      <c r="E377" s="132">
        <v>45</v>
      </c>
      <c r="F377" s="132">
        <v>55</v>
      </c>
      <c r="G377" s="133">
        <v>3.0555555555555554</v>
      </c>
      <c r="H377" s="133">
        <v>2.5</v>
      </c>
      <c r="I377" s="135">
        <v>38.987555555555559</v>
      </c>
    </row>
    <row r="378" spans="1:9" x14ac:dyDescent="0.25">
      <c r="A378" s="130">
        <v>58</v>
      </c>
      <c r="B378" s="125">
        <v>1000</v>
      </c>
      <c r="C378" s="131">
        <v>1148.8499999999999</v>
      </c>
      <c r="D378" s="132">
        <v>14</v>
      </c>
      <c r="E378" s="132">
        <v>25</v>
      </c>
      <c r="F378" s="132">
        <v>64</v>
      </c>
      <c r="G378" s="133">
        <v>4.5714285714285712</v>
      </c>
      <c r="H378" s="133">
        <v>1.7857142857142858</v>
      </c>
      <c r="I378" s="135">
        <v>45.953999999999994</v>
      </c>
    </row>
    <row r="379" spans="1:9" x14ac:dyDescent="0.25">
      <c r="A379" s="130">
        <v>58</v>
      </c>
      <c r="B379" s="125">
        <v>1100</v>
      </c>
      <c r="C379" s="131">
        <v>952.99</v>
      </c>
      <c r="D379" s="132">
        <v>12</v>
      </c>
      <c r="E379" s="132">
        <v>18</v>
      </c>
      <c r="F379" s="132">
        <v>49</v>
      </c>
      <c r="G379" s="133">
        <v>4.083333333333333</v>
      </c>
      <c r="H379" s="133">
        <v>1.5</v>
      </c>
      <c r="I379" s="135">
        <v>52.943888888888893</v>
      </c>
    </row>
    <row r="380" spans="1:9" x14ac:dyDescent="0.25">
      <c r="A380" s="130">
        <v>58</v>
      </c>
      <c r="B380" s="125">
        <v>1200</v>
      </c>
      <c r="C380" s="131">
        <v>1384.69</v>
      </c>
      <c r="D380" s="132">
        <v>14</v>
      </c>
      <c r="E380" s="132">
        <v>28</v>
      </c>
      <c r="F380" s="132">
        <v>74</v>
      </c>
      <c r="G380" s="133">
        <v>5.2857142857142856</v>
      </c>
      <c r="H380" s="133">
        <v>2</v>
      </c>
      <c r="I380" s="135">
        <v>49.453214285714289</v>
      </c>
    </row>
    <row r="381" spans="1:9" x14ac:dyDescent="0.25">
      <c r="A381" s="130">
        <v>58</v>
      </c>
      <c r="B381" s="125">
        <v>1300</v>
      </c>
      <c r="C381" s="131">
        <v>955.29</v>
      </c>
      <c r="D381" s="132">
        <v>15</v>
      </c>
      <c r="E381" s="132">
        <v>19</v>
      </c>
      <c r="F381" s="132">
        <v>62</v>
      </c>
      <c r="G381" s="133">
        <v>4.1333333333333337</v>
      </c>
      <c r="H381" s="133">
        <v>1.2666666666666666</v>
      </c>
      <c r="I381" s="135">
        <v>50.278421052631579</v>
      </c>
    </row>
    <row r="382" spans="1:9" x14ac:dyDescent="0.25">
      <c r="A382" s="130">
        <v>58</v>
      </c>
      <c r="B382" s="125">
        <v>1400</v>
      </c>
      <c r="C382" s="131">
        <v>1454.37</v>
      </c>
      <c r="D382" s="132">
        <v>18</v>
      </c>
      <c r="E382" s="132">
        <v>31</v>
      </c>
      <c r="F382" s="132">
        <v>67</v>
      </c>
      <c r="G382" s="133">
        <v>3.7222222222222223</v>
      </c>
      <c r="H382" s="133">
        <v>1.7222222222222223</v>
      </c>
      <c r="I382" s="135">
        <v>46.91516129032258</v>
      </c>
    </row>
    <row r="383" spans="1:9" x14ac:dyDescent="0.25">
      <c r="A383" s="130">
        <v>58</v>
      </c>
      <c r="B383" s="125">
        <v>1500</v>
      </c>
      <c r="C383" s="131">
        <v>1201.67</v>
      </c>
      <c r="D383" s="132">
        <v>14</v>
      </c>
      <c r="E383" s="132">
        <v>29</v>
      </c>
      <c r="F383" s="132">
        <v>103</v>
      </c>
      <c r="G383" s="133">
        <v>7.3571428571428568</v>
      </c>
      <c r="H383" s="133">
        <v>2.0714285714285716</v>
      </c>
      <c r="I383" s="135">
        <v>41.436896551724139</v>
      </c>
    </row>
    <row r="384" spans="1:9" x14ac:dyDescent="0.25">
      <c r="A384" s="130">
        <v>58</v>
      </c>
      <c r="B384" s="125">
        <v>1600</v>
      </c>
      <c r="C384" s="131">
        <v>1401.58</v>
      </c>
      <c r="D384" s="132">
        <v>16</v>
      </c>
      <c r="E384" s="132">
        <v>32</v>
      </c>
      <c r="F384" s="132">
        <v>74</v>
      </c>
      <c r="G384" s="133">
        <v>4.625</v>
      </c>
      <c r="H384" s="133">
        <v>2</v>
      </c>
      <c r="I384" s="135">
        <v>43.799374999999998</v>
      </c>
    </row>
    <row r="385" spans="1:9" x14ac:dyDescent="0.25">
      <c r="A385" s="130">
        <v>58</v>
      </c>
      <c r="B385" s="125">
        <v>1700</v>
      </c>
      <c r="C385" s="131">
        <v>1290.7</v>
      </c>
      <c r="D385" s="132">
        <v>15</v>
      </c>
      <c r="E385" s="132">
        <v>28</v>
      </c>
      <c r="F385" s="132">
        <v>63</v>
      </c>
      <c r="G385" s="133">
        <v>4.2</v>
      </c>
      <c r="H385" s="133">
        <v>1.8666666666666667</v>
      </c>
      <c r="I385" s="135">
        <v>46.096428571428575</v>
      </c>
    </row>
    <row r="386" spans="1:9" x14ac:dyDescent="0.25">
      <c r="A386" s="130">
        <v>58</v>
      </c>
      <c r="B386" s="125">
        <v>1800</v>
      </c>
      <c r="C386" s="131">
        <v>642.83000000000004</v>
      </c>
      <c r="D386" s="132">
        <v>9</v>
      </c>
      <c r="E386" s="132">
        <v>17</v>
      </c>
      <c r="F386" s="132">
        <v>55</v>
      </c>
      <c r="G386" s="133">
        <v>6.1111111111111107</v>
      </c>
      <c r="H386" s="133">
        <v>1.8888888888888888</v>
      </c>
      <c r="I386" s="135">
        <v>37.813529411764705</v>
      </c>
    </row>
    <row r="387" spans="1:9" x14ac:dyDescent="0.25">
      <c r="A387" s="130">
        <v>58</v>
      </c>
      <c r="B387" s="125">
        <v>1900</v>
      </c>
      <c r="C387" s="131">
        <v>714.83</v>
      </c>
      <c r="D387" s="132">
        <v>11</v>
      </c>
      <c r="E387" s="132">
        <v>19</v>
      </c>
      <c r="F387" s="132">
        <v>44</v>
      </c>
      <c r="G387" s="133">
        <v>4</v>
      </c>
      <c r="H387" s="133">
        <v>1.7272727272727273</v>
      </c>
      <c r="I387" s="135">
        <v>37.62263157894737</v>
      </c>
    </row>
    <row r="388" spans="1:9" x14ac:dyDescent="0.25">
      <c r="A388" s="130">
        <v>58</v>
      </c>
      <c r="B388" s="125">
        <v>2000</v>
      </c>
      <c r="C388" s="131">
        <v>372.42</v>
      </c>
      <c r="D388" s="132">
        <v>5</v>
      </c>
      <c r="E388" s="132">
        <v>8</v>
      </c>
      <c r="F388" s="132">
        <v>31</v>
      </c>
      <c r="G388" s="133">
        <v>6.2</v>
      </c>
      <c r="H388" s="133">
        <v>1.6</v>
      </c>
      <c r="I388" s="135">
        <v>46.552500000000002</v>
      </c>
    </row>
    <row r="389" spans="1:9" x14ac:dyDescent="0.25">
      <c r="A389" s="130">
        <v>58</v>
      </c>
      <c r="B389" s="125">
        <v>2100</v>
      </c>
      <c r="C389" s="131">
        <v>207.43</v>
      </c>
      <c r="D389" s="132">
        <v>2</v>
      </c>
      <c r="E389" s="132">
        <v>4</v>
      </c>
      <c r="F389" s="132">
        <v>4</v>
      </c>
      <c r="G389" s="133">
        <v>2</v>
      </c>
      <c r="H389" s="133">
        <v>2</v>
      </c>
      <c r="I389" s="135">
        <v>51.857500000000002</v>
      </c>
    </row>
    <row r="390" spans="1:9" x14ac:dyDescent="0.25">
      <c r="A390" s="130">
        <v>58</v>
      </c>
      <c r="B390" s="125">
        <v>2200</v>
      </c>
      <c r="C390" s="131">
        <v>98.8</v>
      </c>
      <c r="D390" s="132">
        <v>1</v>
      </c>
      <c r="E390" s="132">
        <v>1</v>
      </c>
      <c r="F390" s="132">
        <v>0</v>
      </c>
      <c r="G390" s="133">
        <v>0</v>
      </c>
      <c r="H390" s="133">
        <v>1</v>
      </c>
      <c r="I390" s="135">
        <v>98.8</v>
      </c>
    </row>
    <row r="391" spans="1:9" x14ac:dyDescent="0.25">
      <c r="A391" s="130">
        <v>61</v>
      </c>
      <c r="B391" s="125">
        <v>500</v>
      </c>
      <c r="C391" s="131">
        <v>0</v>
      </c>
      <c r="D391" s="132">
        <v>0</v>
      </c>
      <c r="E391" s="132">
        <v>0</v>
      </c>
      <c r="F391" s="132">
        <v>1</v>
      </c>
      <c r="G391" s="133" t="s">
        <v>341</v>
      </c>
      <c r="H391" s="133" t="s">
        <v>341</v>
      </c>
      <c r="I391" s="135" t="s">
        <v>341</v>
      </c>
    </row>
    <row r="392" spans="1:9" x14ac:dyDescent="0.25">
      <c r="A392" s="130">
        <v>61</v>
      </c>
      <c r="B392" s="125">
        <v>600</v>
      </c>
      <c r="C392" s="131">
        <v>0</v>
      </c>
      <c r="D392" s="132">
        <v>0</v>
      </c>
      <c r="E392" s="132">
        <v>0</v>
      </c>
      <c r="F392" s="132">
        <v>1</v>
      </c>
      <c r="G392" s="133" t="s">
        <v>341</v>
      </c>
      <c r="H392" s="133" t="s">
        <v>341</v>
      </c>
      <c r="I392" s="135" t="s">
        <v>341</v>
      </c>
    </row>
    <row r="393" spans="1:9" x14ac:dyDescent="0.25">
      <c r="A393" s="130">
        <v>61</v>
      </c>
      <c r="B393" s="125">
        <v>700</v>
      </c>
      <c r="C393" s="131">
        <v>94.98</v>
      </c>
      <c r="D393" s="132">
        <v>1</v>
      </c>
      <c r="E393" s="132">
        <v>2</v>
      </c>
      <c r="F393" s="132">
        <v>8</v>
      </c>
      <c r="G393" s="133">
        <v>8</v>
      </c>
      <c r="H393" s="133">
        <v>2</v>
      </c>
      <c r="I393" s="135">
        <v>47.49</v>
      </c>
    </row>
    <row r="394" spans="1:9" x14ac:dyDescent="0.25">
      <c r="A394" s="130">
        <v>61</v>
      </c>
      <c r="B394" s="125">
        <v>800</v>
      </c>
      <c r="C394" s="131">
        <v>334.91</v>
      </c>
      <c r="D394" s="132">
        <v>4</v>
      </c>
      <c r="E394" s="132">
        <v>7</v>
      </c>
      <c r="F394" s="132">
        <v>20</v>
      </c>
      <c r="G394" s="133">
        <v>5</v>
      </c>
      <c r="H394" s="133">
        <v>1.75</v>
      </c>
      <c r="I394" s="135">
        <v>47.844285714285718</v>
      </c>
    </row>
    <row r="395" spans="1:9" x14ac:dyDescent="0.25">
      <c r="A395" s="130">
        <v>61</v>
      </c>
      <c r="B395" s="125">
        <v>900</v>
      </c>
      <c r="C395" s="131">
        <v>288.91000000000003</v>
      </c>
      <c r="D395" s="132">
        <v>4</v>
      </c>
      <c r="E395" s="132">
        <v>7</v>
      </c>
      <c r="F395" s="132">
        <v>15</v>
      </c>
      <c r="G395" s="133">
        <v>3.75</v>
      </c>
      <c r="H395" s="133">
        <v>1.75</v>
      </c>
      <c r="I395" s="135">
        <v>41.272857142857148</v>
      </c>
    </row>
    <row r="396" spans="1:9" x14ac:dyDescent="0.25">
      <c r="A396" s="130">
        <v>61</v>
      </c>
      <c r="B396" s="125">
        <v>1000</v>
      </c>
      <c r="C396" s="131">
        <v>450.41</v>
      </c>
      <c r="D396" s="132">
        <v>7</v>
      </c>
      <c r="E396" s="132">
        <v>13</v>
      </c>
      <c r="F396" s="132">
        <v>49</v>
      </c>
      <c r="G396" s="133">
        <v>7</v>
      </c>
      <c r="H396" s="133">
        <v>1.8571428571428572</v>
      </c>
      <c r="I396" s="135">
        <v>34.64692307692308</v>
      </c>
    </row>
    <row r="397" spans="1:9" x14ac:dyDescent="0.25">
      <c r="A397" s="130">
        <v>61</v>
      </c>
      <c r="B397" s="125">
        <v>1100</v>
      </c>
      <c r="C397" s="131">
        <v>1114.44</v>
      </c>
      <c r="D397" s="132">
        <v>15</v>
      </c>
      <c r="E397" s="132">
        <v>27</v>
      </c>
      <c r="F397" s="132">
        <v>37</v>
      </c>
      <c r="G397" s="133">
        <v>2.4666666666666668</v>
      </c>
      <c r="H397" s="133">
        <v>1.8</v>
      </c>
      <c r="I397" s="135">
        <v>41.275555555555556</v>
      </c>
    </row>
    <row r="398" spans="1:9" x14ac:dyDescent="0.25">
      <c r="A398" s="130">
        <v>61</v>
      </c>
      <c r="B398" s="125">
        <v>1200</v>
      </c>
      <c r="C398" s="131">
        <v>597.36</v>
      </c>
      <c r="D398" s="132">
        <v>9</v>
      </c>
      <c r="E398" s="132">
        <v>15</v>
      </c>
      <c r="F398" s="132">
        <v>41</v>
      </c>
      <c r="G398" s="133">
        <v>4.5555555555555554</v>
      </c>
      <c r="H398" s="133">
        <v>1.6666666666666667</v>
      </c>
      <c r="I398" s="135">
        <v>39.823999999999998</v>
      </c>
    </row>
    <row r="399" spans="1:9" x14ac:dyDescent="0.25">
      <c r="A399" s="130">
        <v>61</v>
      </c>
      <c r="B399" s="125">
        <v>1300</v>
      </c>
      <c r="C399" s="131">
        <v>804.55</v>
      </c>
      <c r="D399" s="132">
        <v>14</v>
      </c>
      <c r="E399" s="132">
        <v>20</v>
      </c>
      <c r="F399" s="132">
        <v>45</v>
      </c>
      <c r="G399" s="133">
        <v>3.2142857142857144</v>
      </c>
      <c r="H399" s="133">
        <v>1.4285714285714286</v>
      </c>
      <c r="I399" s="135">
        <v>40.227499999999999</v>
      </c>
    </row>
    <row r="400" spans="1:9" x14ac:dyDescent="0.25">
      <c r="A400" s="130">
        <v>61</v>
      </c>
      <c r="B400" s="125">
        <v>1400</v>
      </c>
      <c r="C400" s="131">
        <v>283.41000000000003</v>
      </c>
      <c r="D400" s="132">
        <v>8</v>
      </c>
      <c r="E400" s="132">
        <v>9</v>
      </c>
      <c r="F400" s="132">
        <v>54</v>
      </c>
      <c r="G400" s="133">
        <v>6.75</v>
      </c>
      <c r="H400" s="133">
        <v>1.125</v>
      </c>
      <c r="I400" s="135">
        <v>31.490000000000002</v>
      </c>
    </row>
    <row r="401" spans="1:9" x14ac:dyDescent="0.25">
      <c r="A401" s="130">
        <v>61</v>
      </c>
      <c r="B401" s="125">
        <v>1500</v>
      </c>
      <c r="C401" s="131">
        <v>725.68</v>
      </c>
      <c r="D401" s="132">
        <v>10</v>
      </c>
      <c r="E401" s="132">
        <v>17</v>
      </c>
      <c r="F401" s="132">
        <v>45</v>
      </c>
      <c r="G401" s="133">
        <v>4.5</v>
      </c>
      <c r="H401" s="133">
        <v>1.7</v>
      </c>
      <c r="I401" s="135">
        <v>42.687058823529412</v>
      </c>
    </row>
    <row r="402" spans="1:9" x14ac:dyDescent="0.25">
      <c r="A402" s="130">
        <v>61</v>
      </c>
      <c r="B402" s="125">
        <v>1600</v>
      </c>
      <c r="C402" s="131">
        <v>1199.54</v>
      </c>
      <c r="D402" s="132">
        <v>13</v>
      </c>
      <c r="E402" s="132">
        <v>24</v>
      </c>
      <c r="F402" s="132">
        <v>41</v>
      </c>
      <c r="G402" s="133">
        <v>3.1538461538461537</v>
      </c>
      <c r="H402" s="133">
        <v>1.8461538461538463</v>
      </c>
      <c r="I402" s="135">
        <v>49.980833333333329</v>
      </c>
    </row>
    <row r="403" spans="1:9" x14ac:dyDescent="0.25">
      <c r="A403" s="130">
        <v>61</v>
      </c>
      <c r="B403" s="125">
        <v>1700</v>
      </c>
      <c r="C403" s="131">
        <v>473.86</v>
      </c>
      <c r="D403" s="132">
        <v>9</v>
      </c>
      <c r="E403" s="132">
        <v>15</v>
      </c>
      <c r="F403" s="132">
        <v>28</v>
      </c>
      <c r="G403" s="133">
        <v>3.1111111111111112</v>
      </c>
      <c r="H403" s="133">
        <v>1.6666666666666667</v>
      </c>
      <c r="I403" s="135">
        <v>31.590666666666667</v>
      </c>
    </row>
    <row r="404" spans="1:9" x14ac:dyDescent="0.25">
      <c r="A404" s="130">
        <v>61</v>
      </c>
      <c r="B404" s="125">
        <v>1800</v>
      </c>
      <c r="C404" s="131">
        <v>241.44</v>
      </c>
      <c r="D404" s="132">
        <v>4</v>
      </c>
      <c r="E404" s="132">
        <v>6</v>
      </c>
      <c r="F404" s="132">
        <v>10</v>
      </c>
      <c r="G404" s="133">
        <v>2.5</v>
      </c>
      <c r="H404" s="133">
        <v>1.5</v>
      </c>
      <c r="I404" s="135">
        <v>40.24</v>
      </c>
    </row>
    <row r="405" spans="1:9" x14ac:dyDescent="0.25">
      <c r="A405" s="130">
        <v>61</v>
      </c>
      <c r="B405" s="125">
        <v>1900</v>
      </c>
      <c r="C405" s="131">
        <v>0</v>
      </c>
      <c r="D405" s="132">
        <v>1</v>
      </c>
      <c r="E405" s="132">
        <v>0</v>
      </c>
      <c r="F405" s="132">
        <v>6</v>
      </c>
      <c r="G405" s="133">
        <v>6</v>
      </c>
      <c r="H405" s="133">
        <v>0</v>
      </c>
      <c r="I405" s="135" t="s">
        <v>341</v>
      </c>
    </row>
    <row r="406" spans="1:9" x14ac:dyDescent="0.25">
      <c r="A406" s="130">
        <v>61</v>
      </c>
      <c r="B406" s="125">
        <v>2000</v>
      </c>
      <c r="C406" s="131">
        <v>306.52999999999997</v>
      </c>
      <c r="D406" s="132">
        <v>3</v>
      </c>
      <c r="E406" s="132">
        <v>7</v>
      </c>
      <c r="F406" s="132">
        <v>8</v>
      </c>
      <c r="G406" s="133">
        <v>2.6666666666666665</v>
      </c>
      <c r="H406" s="133">
        <v>2.3333333333333335</v>
      </c>
      <c r="I406" s="135">
        <v>43.79</v>
      </c>
    </row>
    <row r="407" spans="1:9" x14ac:dyDescent="0.25">
      <c r="A407" s="130">
        <v>61</v>
      </c>
      <c r="B407" s="125">
        <v>2100</v>
      </c>
      <c r="C407" s="131">
        <v>78.739999999999995</v>
      </c>
      <c r="D407" s="132">
        <v>2</v>
      </c>
      <c r="E407" s="132">
        <v>1</v>
      </c>
      <c r="F407" s="132">
        <v>3</v>
      </c>
      <c r="G407" s="133">
        <v>1.5</v>
      </c>
      <c r="H407" s="133">
        <v>0.5</v>
      </c>
      <c r="I407" s="135">
        <v>78.739999999999995</v>
      </c>
    </row>
    <row r="408" spans="1:9" x14ac:dyDescent="0.25">
      <c r="A408" s="130">
        <v>64</v>
      </c>
      <c r="B408" s="125">
        <v>600</v>
      </c>
      <c r="C408" s="131">
        <v>0</v>
      </c>
      <c r="D408" s="132">
        <v>0</v>
      </c>
      <c r="E408" s="132">
        <v>0</v>
      </c>
      <c r="F408" s="132">
        <v>1</v>
      </c>
      <c r="G408" s="133" t="s">
        <v>341</v>
      </c>
      <c r="H408" s="133" t="s">
        <v>341</v>
      </c>
      <c r="I408" s="135" t="s">
        <v>341</v>
      </c>
    </row>
    <row r="409" spans="1:9" x14ac:dyDescent="0.25">
      <c r="A409" s="130">
        <v>64</v>
      </c>
      <c r="B409" s="125">
        <v>800</v>
      </c>
      <c r="C409" s="131">
        <v>467.52</v>
      </c>
      <c r="D409" s="132">
        <v>4</v>
      </c>
      <c r="E409" s="132">
        <v>9</v>
      </c>
      <c r="F409" s="132">
        <v>30</v>
      </c>
      <c r="G409" s="133">
        <v>7.5</v>
      </c>
      <c r="H409" s="133">
        <v>2.25</v>
      </c>
      <c r="I409" s="135">
        <v>51.946666666666665</v>
      </c>
    </row>
    <row r="410" spans="1:9" x14ac:dyDescent="0.25">
      <c r="A410" s="130">
        <v>64</v>
      </c>
      <c r="B410" s="125">
        <v>900</v>
      </c>
      <c r="C410" s="131">
        <v>868.88</v>
      </c>
      <c r="D410" s="132">
        <v>10</v>
      </c>
      <c r="E410" s="132">
        <v>19</v>
      </c>
      <c r="F410" s="132">
        <v>44</v>
      </c>
      <c r="G410" s="133">
        <v>4.4000000000000004</v>
      </c>
      <c r="H410" s="133">
        <v>1.9</v>
      </c>
      <c r="I410" s="135">
        <v>45.730526315789476</v>
      </c>
    </row>
    <row r="411" spans="1:9" x14ac:dyDescent="0.25">
      <c r="A411" s="130">
        <v>64</v>
      </c>
      <c r="B411" s="125">
        <v>1000</v>
      </c>
      <c r="C411" s="131">
        <v>1692.91</v>
      </c>
      <c r="D411" s="132">
        <v>19</v>
      </c>
      <c r="E411" s="132">
        <v>37</v>
      </c>
      <c r="F411" s="132">
        <v>67</v>
      </c>
      <c r="G411" s="133">
        <v>3.5263157894736841</v>
      </c>
      <c r="H411" s="133">
        <v>1.9473684210526316</v>
      </c>
      <c r="I411" s="135">
        <v>45.75432432432433</v>
      </c>
    </row>
    <row r="412" spans="1:9" x14ac:dyDescent="0.25">
      <c r="A412" s="130">
        <v>64</v>
      </c>
      <c r="B412" s="125">
        <v>1100</v>
      </c>
      <c r="C412" s="131">
        <v>2050.19</v>
      </c>
      <c r="D412" s="132">
        <v>19</v>
      </c>
      <c r="E412" s="132">
        <v>37</v>
      </c>
      <c r="F412" s="132">
        <v>82</v>
      </c>
      <c r="G412" s="133">
        <v>4.3157894736842106</v>
      </c>
      <c r="H412" s="133">
        <v>1.9473684210526316</v>
      </c>
      <c r="I412" s="135">
        <v>55.410540540540545</v>
      </c>
    </row>
    <row r="413" spans="1:9" x14ac:dyDescent="0.25">
      <c r="A413" s="130">
        <v>64</v>
      </c>
      <c r="B413" s="125">
        <v>1200</v>
      </c>
      <c r="C413" s="131">
        <v>2104.67</v>
      </c>
      <c r="D413" s="132">
        <v>24</v>
      </c>
      <c r="E413" s="132">
        <v>38</v>
      </c>
      <c r="F413" s="132">
        <v>93</v>
      </c>
      <c r="G413" s="133">
        <v>3.875</v>
      </c>
      <c r="H413" s="133">
        <v>1.5833333333333333</v>
      </c>
      <c r="I413" s="135">
        <v>55.386052631578949</v>
      </c>
    </row>
    <row r="414" spans="1:9" x14ac:dyDescent="0.25">
      <c r="A414" s="130">
        <v>64</v>
      </c>
      <c r="B414" s="125">
        <v>1300</v>
      </c>
      <c r="C414" s="131">
        <v>2262.9</v>
      </c>
      <c r="D414" s="132">
        <v>20</v>
      </c>
      <c r="E414" s="132">
        <v>48</v>
      </c>
      <c r="F414" s="132">
        <v>97</v>
      </c>
      <c r="G414" s="133">
        <v>4.8499999999999996</v>
      </c>
      <c r="H414" s="133">
        <v>2.4</v>
      </c>
      <c r="I414" s="135">
        <v>47.143750000000004</v>
      </c>
    </row>
    <row r="415" spans="1:9" x14ac:dyDescent="0.25">
      <c r="A415" s="130">
        <v>64</v>
      </c>
      <c r="B415" s="125">
        <v>1400</v>
      </c>
      <c r="C415" s="131">
        <v>2187.88</v>
      </c>
      <c r="D415" s="132">
        <v>20</v>
      </c>
      <c r="E415" s="132">
        <v>48</v>
      </c>
      <c r="F415" s="132">
        <v>99</v>
      </c>
      <c r="G415" s="133">
        <v>4.95</v>
      </c>
      <c r="H415" s="133">
        <v>2.4</v>
      </c>
      <c r="I415" s="135">
        <v>45.580833333333338</v>
      </c>
    </row>
    <row r="416" spans="1:9" x14ac:dyDescent="0.25">
      <c r="A416" s="130">
        <v>64</v>
      </c>
      <c r="B416" s="125">
        <v>1500</v>
      </c>
      <c r="C416" s="131">
        <v>1163.75</v>
      </c>
      <c r="D416" s="132">
        <v>13</v>
      </c>
      <c r="E416" s="132">
        <v>23</v>
      </c>
      <c r="F416" s="132">
        <v>61</v>
      </c>
      <c r="G416" s="133">
        <v>4.6923076923076925</v>
      </c>
      <c r="H416" s="133">
        <v>1.7692307692307692</v>
      </c>
      <c r="I416" s="135">
        <v>50.597826086956523</v>
      </c>
    </row>
    <row r="417" spans="1:9" x14ac:dyDescent="0.25">
      <c r="A417" s="130">
        <v>64</v>
      </c>
      <c r="B417" s="125">
        <v>1600</v>
      </c>
      <c r="C417" s="131">
        <v>1336.54</v>
      </c>
      <c r="D417" s="132">
        <v>13</v>
      </c>
      <c r="E417" s="132">
        <v>23</v>
      </c>
      <c r="F417" s="132">
        <v>49</v>
      </c>
      <c r="G417" s="133">
        <v>3.7692307692307692</v>
      </c>
      <c r="H417" s="133">
        <v>1.7692307692307692</v>
      </c>
      <c r="I417" s="135">
        <v>58.110434782608692</v>
      </c>
    </row>
    <row r="418" spans="1:9" x14ac:dyDescent="0.25">
      <c r="A418" s="130">
        <v>64</v>
      </c>
      <c r="B418" s="125">
        <v>1700</v>
      </c>
      <c r="C418" s="131">
        <v>889.86</v>
      </c>
      <c r="D418" s="132">
        <v>6</v>
      </c>
      <c r="E418" s="132">
        <v>15</v>
      </c>
      <c r="F418" s="132">
        <v>46</v>
      </c>
      <c r="G418" s="133">
        <v>7.666666666666667</v>
      </c>
      <c r="H418" s="133">
        <v>2.5</v>
      </c>
      <c r="I418" s="135">
        <v>59.323999999999998</v>
      </c>
    </row>
    <row r="419" spans="1:9" x14ac:dyDescent="0.25">
      <c r="A419" s="130">
        <v>64</v>
      </c>
      <c r="B419" s="125">
        <v>1800</v>
      </c>
      <c r="C419" s="131">
        <v>2191.23</v>
      </c>
      <c r="D419" s="132">
        <v>17</v>
      </c>
      <c r="E419" s="132">
        <v>42</v>
      </c>
      <c r="F419" s="132">
        <v>33</v>
      </c>
      <c r="G419" s="133">
        <v>1.9411764705882353</v>
      </c>
      <c r="H419" s="133">
        <v>2.4705882352941178</v>
      </c>
      <c r="I419" s="135">
        <v>52.172142857142859</v>
      </c>
    </row>
    <row r="420" spans="1:9" x14ac:dyDescent="0.25">
      <c r="A420" s="130">
        <v>64</v>
      </c>
      <c r="B420" s="125">
        <v>1900</v>
      </c>
      <c r="C420" s="131">
        <v>238.52</v>
      </c>
      <c r="D420" s="132">
        <v>3</v>
      </c>
      <c r="E420" s="132">
        <v>8</v>
      </c>
      <c r="F420" s="132">
        <v>15</v>
      </c>
      <c r="G420" s="133">
        <v>5</v>
      </c>
      <c r="H420" s="133">
        <v>2.6666666666666665</v>
      </c>
      <c r="I420" s="135">
        <v>29.815000000000001</v>
      </c>
    </row>
    <row r="421" spans="1:9" x14ac:dyDescent="0.25">
      <c r="A421" s="130">
        <v>64</v>
      </c>
      <c r="B421" s="125">
        <v>2000</v>
      </c>
      <c r="C421" s="131">
        <v>248.24</v>
      </c>
      <c r="D421" s="132">
        <v>3</v>
      </c>
      <c r="E421" s="132">
        <v>8</v>
      </c>
      <c r="F421" s="132">
        <v>6</v>
      </c>
      <c r="G421" s="133">
        <v>2</v>
      </c>
      <c r="H421" s="133">
        <v>2.6666666666666665</v>
      </c>
      <c r="I421" s="135">
        <v>31.03</v>
      </c>
    </row>
    <row r="422" spans="1:9" x14ac:dyDescent="0.25">
      <c r="A422" s="130">
        <v>67</v>
      </c>
      <c r="B422" s="125">
        <v>500</v>
      </c>
      <c r="C422" s="131">
        <v>0</v>
      </c>
      <c r="D422" s="132">
        <v>0</v>
      </c>
      <c r="E422" s="132">
        <v>0</v>
      </c>
      <c r="F422" s="132">
        <v>2</v>
      </c>
      <c r="G422" s="133" t="s">
        <v>341</v>
      </c>
      <c r="H422" s="133" t="s">
        <v>341</v>
      </c>
      <c r="I422" s="135" t="s">
        <v>341</v>
      </c>
    </row>
    <row r="423" spans="1:9" x14ac:dyDescent="0.25">
      <c r="A423" s="130">
        <v>67</v>
      </c>
      <c r="B423" s="125">
        <v>600</v>
      </c>
      <c r="C423" s="131">
        <v>0</v>
      </c>
      <c r="D423" s="132">
        <v>0</v>
      </c>
      <c r="E423" s="132">
        <v>0</v>
      </c>
      <c r="F423" s="132">
        <v>3</v>
      </c>
      <c r="G423" s="133" t="s">
        <v>341</v>
      </c>
      <c r="H423" s="133" t="s">
        <v>341</v>
      </c>
      <c r="I423" s="135" t="s">
        <v>341</v>
      </c>
    </row>
    <row r="424" spans="1:9" x14ac:dyDescent="0.25">
      <c r="A424" s="130">
        <v>67</v>
      </c>
      <c r="B424" s="125">
        <v>700</v>
      </c>
      <c r="C424" s="131">
        <v>0</v>
      </c>
      <c r="D424" s="132">
        <v>0</v>
      </c>
      <c r="E424" s="132">
        <v>0</v>
      </c>
      <c r="F424" s="132">
        <v>4</v>
      </c>
      <c r="G424" s="133" t="s">
        <v>341</v>
      </c>
      <c r="H424" s="133" t="s">
        <v>341</v>
      </c>
      <c r="I424" s="135" t="s">
        <v>341</v>
      </c>
    </row>
    <row r="425" spans="1:9" x14ac:dyDescent="0.25">
      <c r="A425" s="130">
        <v>67</v>
      </c>
      <c r="B425" s="125">
        <v>800</v>
      </c>
      <c r="C425" s="131">
        <v>238.93</v>
      </c>
      <c r="D425" s="132">
        <v>3</v>
      </c>
      <c r="E425" s="132">
        <v>7</v>
      </c>
      <c r="F425" s="132">
        <v>10</v>
      </c>
      <c r="G425" s="133">
        <v>3.3333333333333335</v>
      </c>
      <c r="H425" s="133">
        <v>2.3333333333333335</v>
      </c>
      <c r="I425" s="135">
        <v>34.132857142857141</v>
      </c>
    </row>
    <row r="426" spans="1:9" x14ac:dyDescent="0.25">
      <c r="A426" s="130">
        <v>67</v>
      </c>
      <c r="B426" s="125">
        <v>900</v>
      </c>
      <c r="C426" s="131">
        <v>659.88</v>
      </c>
      <c r="D426" s="132">
        <v>8</v>
      </c>
      <c r="E426" s="132">
        <v>12</v>
      </c>
      <c r="F426" s="132">
        <v>29</v>
      </c>
      <c r="G426" s="133">
        <v>3.625</v>
      </c>
      <c r="H426" s="133">
        <v>1.5</v>
      </c>
      <c r="I426" s="135">
        <v>54.99</v>
      </c>
    </row>
    <row r="427" spans="1:9" x14ac:dyDescent="0.25">
      <c r="A427" s="130">
        <v>67</v>
      </c>
      <c r="B427" s="125">
        <v>1000</v>
      </c>
      <c r="C427" s="131">
        <v>1071.1400000000001</v>
      </c>
      <c r="D427" s="132">
        <v>16</v>
      </c>
      <c r="E427" s="132">
        <v>30</v>
      </c>
      <c r="F427" s="132">
        <v>53</v>
      </c>
      <c r="G427" s="133">
        <v>3.3125</v>
      </c>
      <c r="H427" s="133">
        <v>1.875</v>
      </c>
      <c r="I427" s="135">
        <v>35.704666666666668</v>
      </c>
    </row>
    <row r="428" spans="1:9" x14ac:dyDescent="0.25">
      <c r="A428" s="130">
        <v>67</v>
      </c>
      <c r="B428" s="125">
        <v>1100</v>
      </c>
      <c r="C428" s="131">
        <v>1091.71</v>
      </c>
      <c r="D428" s="132">
        <v>16</v>
      </c>
      <c r="E428" s="132">
        <v>22</v>
      </c>
      <c r="F428" s="132">
        <v>62</v>
      </c>
      <c r="G428" s="133">
        <v>3.875</v>
      </c>
      <c r="H428" s="133">
        <v>1.375</v>
      </c>
      <c r="I428" s="135">
        <v>49.62318181818182</v>
      </c>
    </row>
    <row r="429" spans="1:9" x14ac:dyDescent="0.25">
      <c r="A429" s="130">
        <v>67</v>
      </c>
      <c r="B429" s="125">
        <v>1200</v>
      </c>
      <c r="C429" s="131">
        <v>912.34</v>
      </c>
      <c r="D429" s="132">
        <v>16</v>
      </c>
      <c r="E429" s="132">
        <v>22</v>
      </c>
      <c r="F429" s="132">
        <v>52</v>
      </c>
      <c r="G429" s="133">
        <v>3.25</v>
      </c>
      <c r="H429" s="133">
        <v>1.375</v>
      </c>
      <c r="I429" s="135">
        <v>41.47</v>
      </c>
    </row>
    <row r="430" spans="1:9" x14ac:dyDescent="0.25">
      <c r="A430" s="130">
        <v>67</v>
      </c>
      <c r="B430" s="125">
        <v>1300</v>
      </c>
      <c r="C430" s="131">
        <v>949.33</v>
      </c>
      <c r="D430" s="132">
        <v>9</v>
      </c>
      <c r="E430" s="132">
        <v>17</v>
      </c>
      <c r="F430" s="132">
        <v>32</v>
      </c>
      <c r="G430" s="133">
        <v>3.5555555555555554</v>
      </c>
      <c r="H430" s="133">
        <v>1.8888888888888888</v>
      </c>
      <c r="I430" s="135">
        <v>55.842941176470589</v>
      </c>
    </row>
    <row r="431" spans="1:9" x14ac:dyDescent="0.25">
      <c r="A431" s="130">
        <v>67</v>
      </c>
      <c r="B431" s="125">
        <v>1400</v>
      </c>
      <c r="C431" s="131">
        <v>748.53</v>
      </c>
      <c r="D431" s="132">
        <v>10</v>
      </c>
      <c r="E431" s="132">
        <v>16</v>
      </c>
      <c r="F431" s="132">
        <v>38</v>
      </c>
      <c r="G431" s="133">
        <v>3.8</v>
      </c>
      <c r="H431" s="133">
        <v>1.6</v>
      </c>
      <c r="I431" s="135">
        <v>46.783124999999998</v>
      </c>
    </row>
    <row r="432" spans="1:9" x14ac:dyDescent="0.25">
      <c r="A432" s="130">
        <v>67</v>
      </c>
      <c r="B432" s="125">
        <v>1500</v>
      </c>
      <c r="C432" s="131">
        <v>820.27</v>
      </c>
      <c r="D432" s="132">
        <v>12</v>
      </c>
      <c r="E432" s="132">
        <v>18</v>
      </c>
      <c r="F432" s="132">
        <v>47</v>
      </c>
      <c r="G432" s="133">
        <v>3.9166666666666665</v>
      </c>
      <c r="H432" s="133">
        <v>1.5</v>
      </c>
      <c r="I432" s="135">
        <v>45.570555555555558</v>
      </c>
    </row>
    <row r="433" spans="1:9" x14ac:dyDescent="0.25">
      <c r="A433" s="130">
        <v>67</v>
      </c>
      <c r="B433" s="125">
        <v>1600</v>
      </c>
      <c r="C433" s="131">
        <v>827.29</v>
      </c>
      <c r="D433" s="132">
        <v>11</v>
      </c>
      <c r="E433" s="132">
        <v>22</v>
      </c>
      <c r="F433" s="132">
        <v>39</v>
      </c>
      <c r="G433" s="133">
        <v>3.5454545454545454</v>
      </c>
      <c r="H433" s="133">
        <v>2</v>
      </c>
      <c r="I433" s="135">
        <v>37.604090909090907</v>
      </c>
    </row>
    <row r="434" spans="1:9" x14ac:dyDescent="0.25">
      <c r="A434" s="130">
        <v>67</v>
      </c>
      <c r="B434" s="125">
        <v>1700</v>
      </c>
      <c r="C434" s="131">
        <v>1343.91</v>
      </c>
      <c r="D434" s="132">
        <v>17</v>
      </c>
      <c r="E434" s="132">
        <v>27</v>
      </c>
      <c r="F434" s="132">
        <v>50</v>
      </c>
      <c r="G434" s="133">
        <v>2.9411764705882355</v>
      </c>
      <c r="H434" s="133">
        <v>1.588235294117647</v>
      </c>
      <c r="I434" s="135">
        <v>49.774444444444448</v>
      </c>
    </row>
    <row r="435" spans="1:9" x14ac:dyDescent="0.25">
      <c r="A435" s="130">
        <v>67</v>
      </c>
      <c r="B435" s="125">
        <v>1800</v>
      </c>
      <c r="C435" s="131">
        <v>284.94</v>
      </c>
      <c r="D435" s="132">
        <v>4</v>
      </c>
      <c r="E435" s="132">
        <v>9</v>
      </c>
      <c r="F435" s="132">
        <v>31</v>
      </c>
      <c r="G435" s="133">
        <v>7.75</v>
      </c>
      <c r="H435" s="133">
        <v>2.25</v>
      </c>
      <c r="I435" s="135">
        <v>31.66</v>
      </c>
    </row>
    <row r="436" spans="1:9" x14ac:dyDescent="0.25">
      <c r="A436" s="130">
        <v>67</v>
      </c>
      <c r="B436" s="125">
        <v>1900</v>
      </c>
      <c r="C436" s="131">
        <v>169.96</v>
      </c>
      <c r="D436" s="132">
        <v>3</v>
      </c>
      <c r="E436" s="132">
        <v>4</v>
      </c>
      <c r="F436" s="132">
        <v>17</v>
      </c>
      <c r="G436" s="133">
        <v>5.666666666666667</v>
      </c>
      <c r="H436" s="133">
        <v>1.3333333333333333</v>
      </c>
      <c r="I436" s="135">
        <v>42.49</v>
      </c>
    </row>
    <row r="437" spans="1:9" x14ac:dyDescent="0.25">
      <c r="A437" s="130">
        <v>67</v>
      </c>
      <c r="B437" s="125">
        <v>2000</v>
      </c>
      <c r="C437" s="131">
        <v>694.84</v>
      </c>
      <c r="D437" s="132">
        <v>9</v>
      </c>
      <c r="E437" s="132">
        <v>14</v>
      </c>
      <c r="F437" s="132">
        <v>14</v>
      </c>
      <c r="G437" s="133">
        <v>1.5555555555555556</v>
      </c>
      <c r="H437" s="133">
        <v>1.5555555555555556</v>
      </c>
      <c r="I437" s="135">
        <v>49.631428571428572</v>
      </c>
    </row>
    <row r="438" spans="1:9" x14ac:dyDescent="0.25">
      <c r="A438" s="130">
        <v>67</v>
      </c>
      <c r="B438" s="125">
        <v>2100</v>
      </c>
      <c r="C438" s="131">
        <v>0</v>
      </c>
      <c r="D438" s="132">
        <v>0</v>
      </c>
      <c r="E438" s="132">
        <v>0</v>
      </c>
      <c r="F438" s="132">
        <v>1</v>
      </c>
      <c r="G438" s="133" t="s">
        <v>341</v>
      </c>
      <c r="H438" s="133" t="s">
        <v>341</v>
      </c>
      <c r="I438" s="135" t="s">
        <v>341</v>
      </c>
    </row>
    <row r="439" spans="1:9" x14ac:dyDescent="0.25">
      <c r="A439" s="130">
        <v>69</v>
      </c>
      <c r="B439" s="125">
        <v>600</v>
      </c>
      <c r="C439" s="131">
        <v>0</v>
      </c>
      <c r="D439" s="132">
        <v>0</v>
      </c>
      <c r="E439" s="132">
        <v>0</v>
      </c>
      <c r="F439" s="132">
        <v>1</v>
      </c>
      <c r="G439" s="133" t="s">
        <v>341</v>
      </c>
      <c r="H439" s="133" t="s">
        <v>341</v>
      </c>
      <c r="I439" s="135" t="s">
        <v>341</v>
      </c>
    </row>
    <row r="440" spans="1:9" x14ac:dyDescent="0.25">
      <c r="A440" s="130">
        <v>69</v>
      </c>
      <c r="B440" s="125">
        <v>700</v>
      </c>
      <c r="C440" s="131">
        <v>0</v>
      </c>
      <c r="D440" s="132">
        <v>0</v>
      </c>
      <c r="E440" s="132">
        <v>0</v>
      </c>
      <c r="F440" s="132">
        <v>3</v>
      </c>
      <c r="G440" s="133" t="s">
        <v>341</v>
      </c>
      <c r="H440" s="133" t="s">
        <v>341</v>
      </c>
      <c r="I440" s="135" t="s">
        <v>341</v>
      </c>
    </row>
    <row r="441" spans="1:9" x14ac:dyDescent="0.25">
      <c r="A441" s="130">
        <v>69</v>
      </c>
      <c r="B441" s="125">
        <v>800</v>
      </c>
      <c r="C441" s="131">
        <v>64.989999999999995</v>
      </c>
      <c r="D441" s="132">
        <v>1</v>
      </c>
      <c r="E441" s="132">
        <v>1</v>
      </c>
      <c r="F441" s="132">
        <v>6</v>
      </c>
      <c r="G441" s="133">
        <v>6</v>
      </c>
      <c r="H441" s="133">
        <v>1</v>
      </c>
      <c r="I441" s="135">
        <v>64.989999999999995</v>
      </c>
    </row>
    <row r="442" spans="1:9" x14ac:dyDescent="0.25">
      <c r="A442" s="130">
        <v>69</v>
      </c>
      <c r="B442" s="125">
        <v>900</v>
      </c>
      <c r="C442" s="131">
        <v>308.14</v>
      </c>
      <c r="D442" s="132">
        <v>5</v>
      </c>
      <c r="E442" s="132">
        <v>9</v>
      </c>
      <c r="F442" s="132">
        <v>19</v>
      </c>
      <c r="G442" s="133">
        <v>3.8</v>
      </c>
      <c r="H442" s="133">
        <v>1.8</v>
      </c>
      <c r="I442" s="135">
        <v>34.237777777777779</v>
      </c>
    </row>
    <row r="443" spans="1:9" x14ac:dyDescent="0.25">
      <c r="A443" s="130">
        <v>69</v>
      </c>
      <c r="B443" s="125">
        <v>1000</v>
      </c>
      <c r="C443" s="131">
        <v>392.99</v>
      </c>
      <c r="D443" s="132">
        <v>5</v>
      </c>
      <c r="E443" s="132">
        <v>9</v>
      </c>
      <c r="F443" s="132">
        <v>21</v>
      </c>
      <c r="G443" s="133">
        <v>4.2</v>
      </c>
      <c r="H443" s="133">
        <v>1.8</v>
      </c>
      <c r="I443" s="135">
        <v>43.665555555555557</v>
      </c>
    </row>
    <row r="444" spans="1:9" x14ac:dyDescent="0.25">
      <c r="A444" s="130">
        <v>69</v>
      </c>
      <c r="B444" s="125">
        <v>1100</v>
      </c>
      <c r="C444" s="131">
        <v>707.3</v>
      </c>
      <c r="D444" s="132">
        <v>6</v>
      </c>
      <c r="E444" s="132">
        <v>16</v>
      </c>
      <c r="F444" s="132">
        <v>51</v>
      </c>
      <c r="G444" s="133">
        <v>8.5</v>
      </c>
      <c r="H444" s="133">
        <v>2.6666666666666665</v>
      </c>
      <c r="I444" s="135">
        <v>44.206249999999997</v>
      </c>
    </row>
    <row r="445" spans="1:9" x14ac:dyDescent="0.25">
      <c r="A445" s="130">
        <v>69</v>
      </c>
      <c r="B445" s="125">
        <v>1200</v>
      </c>
      <c r="C445" s="131">
        <v>1213.2</v>
      </c>
      <c r="D445" s="132">
        <v>16</v>
      </c>
      <c r="E445" s="132">
        <v>34</v>
      </c>
      <c r="F445" s="132">
        <v>52</v>
      </c>
      <c r="G445" s="133">
        <v>3.25</v>
      </c>
      <c r="H445" s="133">
        <v>2.125</v>
      </c>
      <c r="I445" s="135">
        <v>35.682352941176475</v>
      </c>
    </row>
    <row r="446" spans="1:9" x14ac:dyDescent="0.25">
      <c r="A446" s="130">
        <v>69</v>
      </c>
      <c r="B446" s="125">
        <v>1300</v>
      </c>
      <c r="C446" s="131">
        <v>1363.18</v>
      </c>
      <c r="D446" s="132">
        <v>17</v>
      </c>
      <c r="E446" s="132">
        <v>28</v>
      </c>
      <c r="F446" s="132">
        <v>56</v>
      </c>
      <c r="G446" s="133">
        <v>3.2941176470588234</v>
      </c>
      <c r="H446" s="133">
        <v>1.6470588235294117</v>
      </c>
      <c r="I446" s="135">
        <v>48.685000000000002</v>
      </c>
    </row>
    <row r="447" spans="1:9" x14ac:dyDescent="0.25">
      <c r="A447" s="130">
        <v>69</v>
      </c>
      <c r="B447" s="125">
        <v>1400</v>
      </c>
      <c r="C447" s="131">
        <v>1342.85</v>
      </c>
      <c r="D447" s="132">
        <v>16</v>
      </c>
      <c r="E447" s="132">
        <v>28</v>
      </c>
      <c r="F447" s="132">
        <v>68</v>
      </c>
      <c r="G447" s="133">
        <v>4.25</v>
      </c>
      <c r="H447" s="133">
        <v>1.75</v>
      </c>
      <c r="I447" s="135">
        <v>47.958928571428565</v>
      </c>
    </row>
    <row r="448" spans="1:9" x14ac:dyDescent="0.25">
      <c r="A448" s="130">
        <v>69</v>
      </c>
      <c r="B448" s="125">
        <v>1500</v>
      </c>
      <c r="C448" s="131">
        <v>767.7</v>
      </c>
      <c r="D448" s="132">
        <v>7</v>
      </c>
      <c r="E448" s="132">
        <v>22</v>
      </c>
      <c r="F448" s="132">
        <v>34</v>
      </c>
      <c r="G448" s="133">
        <v>4.8571428571428568</v>
      </c>
      <c r="H448" s="133">
        <v>3.1428571428571428</v>
      </c>
      <c r="I448" s="135">
        <v>34.895454545454548</v>
      </c>
    </row>
    <row r="449" spans="1:9" x14ac:dyDescent="0.25">
      <c r="A449" s="130">
        <v>69</v>
      </c>
      <c r="B449" s="125">
        <v>1600</v>
      </c>
      <c r="C449" s="131">
        <v>862.05</v>
      </c>
      <c r="D449" s="132">
        <v>12</v>
      </c>
      <c r="E449" s="132">
        <v>21</v>
      </c>
      <c r="F449" s="132">
        <v>31</v>
      </c>
      <c r="G449" s="133">
        <v>2.5833333333333335</v>
      </c>
      <c r="H449" s="133">
        <v>1.75</v>
      </c>
      <c r="I449" s="135">
        <v>41.05</v>
      </c>
    </row>
    <row r="450" spans="1:9" x14ac:dyDescent="0.25">
      <c r="A450" s="130">
        <v>69</v>
      </c>
      <c r="B450" s="125">
        <v>1700</v>
      </c>
      <c r="C450" s="131">
        <v>547.86</v>
      </c>
      <c r="D450" s="132">
        <v>8</v>
      </c>
      <c r="E450" s="132">
        <v>12</v>
      </c>
      <c r="F450" s="132">
        <v>48</v>
      </c>
      <c r="G450" s="133">
        <v>6</v>
      </c>
      <c r="H450" s="133">
        <v>1.5</v>
      </c>
      <c r="I450" s="135">
        <v>45.655000000000001</v>
      </c>
    </row>
    <row r="451" spans="1:9" x14ac:dyDescent="0.25">
      <c r="A451" s="130">
        <v>69</v>
      </c>
      <c r="B451" s="125">
        <v>1800</v>
      </c>
      <c r="C451" s="131">
        <v>916.25</v>
      </c>
      <c r="D451" s="132">
        <v>10</v>
      </c>
      <c r="E451" s="132">
        <v>21</v>
      </c>
      <c r="F451" s="132">
        <v>17</v>
      </c>
      <c r="G451" s="133">
        <v>1.7</v>
      </c>
      <c r="H451" s="133">
        <v>2.1</v>
      </c>
      <c r="I451" s="135">
        <v>43.63095238095238</v>
      </c>
    </row>
    <row r="452" spans="1:9" x14ac:dyDescent="0.25">
      <c r="A452" s="130">
        <v>69</v>
      </c>
      <c r="B452" s="125">
        <v>1900</v>
      </c>
      <c r="C452" s="131">
        <v>520.61</v>
      </c>
      <c r="D452" s="132">
        <v>4</v>
      </c>
      <c r="E452" s="132">
        <v>10</v>
      </c>
      <c r="F452" s="132">
        <v>13</v>
      </c>
      <c r="G452" s="133">
        <v>3.25</v>
      </c>
      <c r="H452" s="133">
        <v>2.5</v>
      </c>
      <c r="I452" s="135">
        <v>52.061</v>
      </c>
    </row>
    <row r="453" spans="1:9" x14ac:dyDescent="0.25">
      <c r="A453" s="130">
        <v>69</v>
      </c>
      <c r="B453" s="125">
        <v>2000</v>
      </c>
      <c r="C453" s="131">
        <v>0</v>
      </c>
      <c r="D453" s="132">
        <v>0</v>
      </c>
      <c r="E453" s="132">
        <v>0</v>
      </c>
      <c r="F453" s="132">
        <v>7</v>
      </c>
      <c r="G453" s="133" t="s">
        <v>341</v>
      </c>
      <c r="H453" s="133" t="s">
        <v>341</v>
      </c>
      <c r="I453" s="135" t="s">
        <v>341</v>
      </c>
    </row>
    <row r="454" spans="1:9" x14ac:dyDescent="0.25">
      <c r="A454" s="130">
        <v>72</v>
      </c>
      <c r="B454" s="125">
        <v>600</v>
      </c>
      <c r="C454" s="131">
        <v>0</v>
      </c>
      <c r="D454" s="132">
        <v>0</v>
      </c>
      <c r="E454" s="132">
        <v>0</v>
      </c>
      <c r="F454" s="132">
        <v>1</v>
      </c>
      <c r="G454" s="133" t="s">
        <v>341</v>
      </c>
      <c r="H454" s="133" t="s">
        <v>341</v>
      </c>
      <c r="I454" s="135" t="s">
        <v>341</v>
      </c>
    </row>
    <row r="455" spans="1:9" x14ac:dyDescent="0.25">
      <c r="A455" s="130">
        <v>72</v>
      </c>
      <c r="B455" s="125">
        <v>700</v>
      </c>
      <c r="C455" s="131">
        <v>0</v>
      </c>
      <c r="D455" s="132">
        <v>0</v>
      </c>
      <c r="E455" s="132">
        <v>0</v>
      </c>
      <c r="F455" s="132">
        <v>2</v>
      </c>
      <c r="G455" s="133" t="s">
        <v>341</v>
      </c>
      <c r="H455" s="133" t="s">
        <v>341</v>
      </c>
      <c r="I455" s="135" t="s">
        <v>341</v>
      </c>
    </row>
    <row r="456" spans="1:9" x14ac:dyDescent="0.25">
      <c r="A456" s="130">
        <v>72</v>
      </c>
      <c r="B456" s="125">
        <v>800</v>
      </c>
      <c r="C456" s="131">
        <v>219.89</v>
      </c>
      <c r="D456" s="132">
        <v>2</v>
      </c>
      <c r="E456" s="132">
        <v>5</v>
      </c>
      <c r="F456" s="132">
        <v>10</v>
      </c>
      <c r="G456" s="133">
        <v>5</v>
      </c>
      <c r="H456" s="133">
        <v>2.5</v>
      </c>
      <c r="I456" s="135">
        <v>43.977999999999994</v>
      </c>
    </row>
    <row r="457" spans="1:9" x14ac:dyDescent="0.25">
      <c r="A457" s="130">
        <v>72</v>
      </c>
      <c r="B457" s="125">
        <v>900</v>
      </c>
      <c r="C457" s="131">
        <v>317.42</v>
      </c>
      <c r="D457" s="132">
        <v>4</v>
      </c>
      <c r="E457" s="132">
        <v>6</v>
      </c>
      <c r="F457" s="132">
        <v>17</v>
      </c>
      <c r="G457" s="133">
        <v>4.25</v>
      </c>
      <c r="H457" s="133">
        <v>1.5</v>
      </c>
      <c r="I457" s="135">
        <v>52.903333333333336</v>
      </c>
    </row>
    <row r="458" spans="1:9" x14ac:dyDescent="0.25">
      <c r="A458" s="130">
        <v>72</v>
      </c>
      <c r="B458" s="125">
        <v>1000</v>
      </c>
      <c r="C458" s="131">
        <v>737.17</v>
      </c>
      <c r="D458" s="132">
        <v>9</v>
      </c>
      <c r="E458" s="132">
        <v>20</v>
      </c>
      <c r="F458" s="132">
        <v>23</v>
      </c>
      <c r="G458" s="133">
        <v>2.5555555555555554</v>
      </c>
      <c r="H458" s="133">
        <v>2.2222222222222223</v>
      </c>
      <c r="I458" s="135">
        <v>36.858499999999999</v>
      </c>
    </row>
    <row r="459" spans="1:9" x14ac:dyDescent="0.25">
      <c r="A459" s="130">
        <v>72</v>
      </c>
      <c r="B459" s="125">
        <v>1100</v>
      </c>
      <c r="C459" s="131">
        <v>719.77</v>
      </c>
      <c r="D459" s="132">
        <v>11</v>
      </c>
      <c r="E459" s="132">
        <v>25</v>
      </c>
      <c r="F459" s="132">
        <v>51</v>
      </c>
      <c r="G459" s="133">
        <v>4.6363636363636367</v>
      </c>
      <c r="H459" s="133">
        <v>2.2727272727272729</v>
      </c>
      <c r="I459" s="135">
        <v>28.790800000000001</v>
      </c>
    </row>
    <row r="460" spans="1:9" x14ac:dyDescent="0.25">
      <c r="A460" s="130">
        <v>72</v>
      </c>
      <c r="B460" s="125">
        <v>1200</v>
      </c>
      <c r="C460" s="131">
        <v>879.8</v>
      </c>
      <c r="D460" s="132">
        <v>10</v>
      </c>
      <c r="E460" s="132">
        <v>20</v>
      </c>
      <c r="F460" s="132">
        <v>40</v>
      </c>
      <c r="G460" s="133">
        <v>4</v>
      </c>
      <c r="H460" s="133">
        <v>2</v>
      </c>
      <c r="I460" s="135">
        <v>43.989999999999995</v>
      </c>
    </row>
    <row r="461" spans="1:9" x14ac:dyDescent="0.25">
      <c r="A461" s="130">
        <v>72</v>
      </c>
      <c r="B461" s="125">
        <v>1300</v>
      </c>
      <c r="C461" s="131">
        <v>1004.31</v>
      </c>
      <c r="D461" s="132">
        <v>13</v>
      </c>
      <c r="E461" s="132">
        <v>26</v>
      </c>
      <c r="F461" s="132">
        <v>47</v>
      </c>
      <c r="G461" s="133">
        <v>3.6153846153846154</v>
      </c>
      <c r="H461" s="133">
        <v>2</v>
      </c>
      <c r="I461" s="135">
        <v>38.627307692307689</v>
      </c>
    </row>
    <row r="462" spans="1:9" x14ac:dyDescent="0.25">
      <c r="A462" s="130">
        <v>72</v>
      </c>
      <c r="B462" s="125">
        <v>1400</v>
      </c>
      <c r="C462" s="131">
        <v>1401.83</v>
      </c>
      <c r="D462" s="132">
        <v>16</v>
      </c>
      <c r="E462" s="132">
        <v>34</v>
      </c>
      <c r="F462" s="132">
        <v>44</v>
      </c>
      <c r="G462" s="133">
        <v>2.75</v>
      </c>
      <c r="H462" s="133">
        <v>2.125</v>
      </c>
      <c r="I462" s="135">
        <v>41.230294117647055</v>
      </c>
    </row>
    <row r="463" spans="1:9" x14ac:dyDescent="0.25">
      <c r="A463" s="130">
        <v>72</v>
      </c>
      <c r="B463" s="125">
        <v>1500</v>
      </c>
      <c r="C463" s="131">
        <v>797.73</v>
      </c>
      <c r="D463" s="132">
        <v>12</v>
      </c>
      <c r="E463" s="132">
        <v>22</v>
      </c>
      <c r="F463" s="132">
        <v>74</v>
      </c>
      <c r="G463" s="133">
        <v>6.166666666666667</v>
      </c>
      <c r="H463" s="133">
        <v>1.8333333333333333</v>
      </c>
      <c r="I463" s="135">
        <v>36.260454545454543</v>
      </c>
    </row>
    <row r="464" spans="1:9" x14ac:dyDescent="0.25">
      <c r="A464" s="130">
        <v>72</v>
      </c>
      <c r="B464" s="125">
        <v>1600</v>
      </c>
      <c r="C464" s="131">
        <v>1214.6099999999999</v>
      </c>
      <c r="D464" s="132">
        <v>16</v>
      </c>
      <c r="E464" s="132">
        <v>36</v>
      </c>
      <c r="F464" s="132">
        <v>55</v>
      </c>
      <c r="G464" s="133">
        <v>3.4375</v>
      </c>
      <c r="H464" s="133">
        <v>2.25</v>
      </c>
      <c r="I464" s="135">
        <v>33.739166666666662</v>
      </c>
    </row>
    <row r="465" spans="1:9" x14ac:dyDescent="0.25">
      <c r="A465" s="130">
        <v>72</v>
      </c>
      <c r="B465" s="125">
        <v>1700</v>
      </c>
      <c r="C465" s="131">
        <v>405.39</v>
      </c>
      <c r="D465" s="132">
        <v>5</v>
      </c>
      <c r="E465" s="132">
        <v>10</v>
      </c>
      <c r="F465" s="132">
        <v>33</v>
      </c>
      <c r="G465" s="133">
        <v>6.6</v>
      </c>
      <c r="H465" s="133">
        <v>2</v>
      </c>
      <c r="I465" s="135">
        <v>40.539000000000001</v>
      </c>
    </row>
    <row r="466" spans="1:9" x14ac:dyDescent="0.25">
      <c r="A466" s="130">
        <v>72</v>
      </c>
      <c r="B466" s="125">
        <v>1800</v>
      </c>
      <c r="C466" s="131">
        <v>553.46</v>
      </c>
      <c r="D466" s="132">
        <v>7</v>
      </c>
      <c r="E466" s="132">
        <v>15</v>
      </c>
      <c r="F466" s="132">
        <v>34</v>
      </c>
      <c r="G466" s="133">
        <v>4.8571428571428568</v>
      </c>
      <c r="H466" s="133">
        <v>2.1428571428571428</v>
      </c>
      <c r="I466" s="135">
        <v>36.897333333333336</v>
      </c>
    </row>
    <row r="467" spans="1:9" x14ac:dyDescent="0.25">
      <c r="A467" s="130">
        <v>72</v>
      </c>
      <c r="B467" s="125">
        <v>1900</v>
      </c>
      <c r="C467" s="131">
        <v>674.86</v>
      </c>
      <c r="D467" s="132">
        <v>8</v>
      </c>
      <c r="E467" s="132">
        <v>12</v>
      </c>
      <c r="F467" s="132">
        <v>21</v>
      </c>
      <c r="G467" s="133">
        <v>2.625</v>
      </c>
      <c r="H467" s="133">
        <v>1.5</v>
      </c>
      <c r="I467" s="135">
        <v>56.238333333333337</v>
      </c>
    </row>
    <row r="468" spans="1:9" x14ac:dyDescent="0.25">
      <c r="A468" s="130">
        <v>72</v>
      </c>
      <c r="B468" s="125">
        <v>2000</v>
      </c>
      <c r="C468" s="131">
        <v>199.96</v>
      </c>
      <c r="D468" s="132">
        <v>2</v>
      </c>
      <c r="E468" s="132">
        <v>4</v>
      </c>
      <c r="F468" s="132">
        <v>9</v>
      </c>
      <c r="G468" s="133">
        <v>4.5</v>
      </c>
      <c r="H468" s="133">
        <v>2</v>
      </c>
      <c r="I468" s="135">
        <v>49.99</v>
      </c>
    </row>
    <row r="469" spans="1:9" x14ac:dyDescent="0.25">
      <c r="A469" s="130">
        <v>72</v>
      </c>
      <c r="B469" s="125">
        <v>2100</v>
      </c>
      <c r="C469" s="131">
        <v>132.47</v>
      </c>
      <c r="D469" s="132">
        <v>2</v>
      </c>
      <c r="E469" s="132">
        <v>3</v>
      </c>
      <c r="F469" s="132">
        <v>4</v>
      </c>
      <c r="G469" s="133">
        <v>2</v>
      </c>
      <c r="H469" s="133">
        <v>1.5</v>
      </c>
      <c r="I469" s="135">
        <v>44.156666666666666</v>
      </c>
    </row>
    <row r="470" spans="1:9" x14ac:dyDescent="0.25">
      <c r="A470" s="130">
        <v>72</v>
      </c>
      <c r="B470" s="125">
        <v>2200</v>
      </c>
      <c r="C470" s="131">
        <v>45.22</v>
      </c>
      <c r="D470" s="132">
        <v>1</v>
      </c>
      <c r="E470" s="132">
        <v>2</v>
      </c>
      <c r="F470" s="132">
        <v>0</v>
      </c>
      <c r="G470" s="133">
        <v>0</v>
      </c>
      <c r="H470" s="133">
        <v>2</v>
      </c>
      <c r="I470" s="135">
        <v>22.61</v>
      </c>
    </row>
    <row r="471" spans="1:9" x14ac:dyDescent="0.25">
      <c r="A471" s="130">
        <v>75</v>
      </c>
      <c r="B471" s="125">
        <v>500</v>
      </c>
      <c r="C471" s="131">
        <v>0</v>
      </c>
      <c r="D471" s="132">
        <v>0</v>
      </c>
      <c r="E471" s="132">
        <v>0</v>
      </c>
      <c r="F471" s="132">
        <v>3</v>
      </c>
      <c r="G471" s="133" t="s">
        <v>341</v>
      </c>
      <c r="H471" s="133" t="s">
        <v>341</v>
      </c>
      <c r="I471" s="135" t="s">
        <v>341</v>
      </c>
    </row>
    <row r="472" spans="1:9" x14ac:dyDescent="0.25">
      <c r="A472" s="130">
        <v>75</v>
      </c>
      <c r="B472" s="125">
        <v>600</v>
      </c>
      <c r="C472" s="131">
        <v>0</v>
      </c>
      <c r="D472" s="132">
        <v>0</v>
      </c>
      <c r="E472" s="132">
        <v>0</v>
      </c>
      <c r="F472" s="132">
        <v>1</v>
      </c>
      <c r="G472" s="133" t="s">
        <v>341</v>
      </c>
      <c r="H472" s="133" t="s">
        <v>341</v>
      </c>
      <c r="I472" s="135" t="s">
        <v>341</v>
      </c>
    </row>
    <row r="473" spans="1:9" x14ac:dyDescent="0.25">
      <c r="A473" s="130">
        <v>75</v>
      </c>
      <c r="B473" s="125">
        <v>700</v>
      </c>
      <c r="C473" s="131">
        <v>553.9</v>
      </c>
      <c r="D473" s="132">
        <v>6</v>
      </c>
      <c r="E473" s="132">
        <v>11</v>
      </c>
      <c r="F473" s="132">
        <v>38</v>
      </c>
      <c r="G473" s="133">
        <v>6.333333333333333</v>
      </c>
      <c r="H473" s="133">
        <v>1.8333333333333333</v>
      </c>
      <c r="I473" s="135">
        <v>50.354545454545452</v>
      </c>
    </row>
    <row r="474" spans="1:9" x14ac:dyDescent="0.25">
      <c r="A474" s="130">
        <v>75</v>
      </c>
      <c r="B474" s="125">
        <v>800</v>
      </c>
      <c r="C474" s="131">
        <v>1250.75</v>
      </c>
      <c r="D474" s="132">
        <v>13</v>
      </c>
      <c r="E474" s="132">
        <v>30</v>
      </c>
      <c r="F474" s="132">
        <v>95</v>
      </c>
      <c r="G474" s="133">
        <v>7.3076923076923075</v>
      </c>
      <c r="H474" s="133">
        <v>2.3076923076923075</v>
      </c>
      <c r="I474" s="135">
        <v>41.69166666666667</v>
      </c>
    </row>
    <row r="475" spans="1:9" x14ac:dyDescent="0.25">
      <c r="A475" s="130">
        <v>75</v>
      </c>
      <c r="B475" s="125">
        <v>900</v>
      </c>
      <c r="C475" s="131">
        <v>2329.4299999999998</v>
      </c>
      <c r="D475" s="132">
        <v>23</v>
      </c>
      <c r="E475" s="132">
        <v>48</v>
      </c>
      <c r="F475" s="132">
        <v>109</v>
      </c>
      <c r="G475" s="133">
        <v>4.7391304347826084</v>
      </c>
      <c r="H475" s="133">
        <v>2.0869565217391304</v>
      </c>
      <c r="I475" s="135">
        <v>48.529791666666661</v>
      </c>
    </row>
    <row r="476" spans="1:9" x14ac:dyDescent="0.25">
      <c r="A476" s="130">
        <v>75</v>
      </c>
      <c r="B476" s="125">
        <v>1000</v>
      </c>
      <c r="C476" s="131">
        <v>3163.6</v>
      </c>
      <c r="D476" s="132">
        <v>32</v>
      </c>
      <c r="E476" s="132">
        <v>70</v>
      </c>
      <c r="F476" s="132">
        <v>230</v>
      </c>
      <c r="G476" s="133">
        <v>7.1875</v>
      </c>
      <c r="H476" s="133">
        <v>2.1875</v>
      </c>
      <c r="I476" s="135">
        <v>45.194285714285712</v>
      </c>
    </row>
    <row r="477" spans="1:9" x14ac:dyDescent="0.25">
      <c r="A477" s="130">
        <v>75</v>
      </c>
      <c r="B477" s="125">
        <v>1100</v>
      </c>
      <c r="C477" s="131">
        <v>3517.02</v>
      </c>
      <c r="D477" s="132">
        <v>41</v>
      </c>
      <c r="E477" s="132">
        <v>81</v>
      </c>
      <c r="F477" s="132">
        <v>311</v>
      </c>
      <c r="G477" s="133">
        <v>7.5853658536585362</v>
      </c>
      <c r="H477" s="133">
        <v>1.975609756097561</v>
      </c>
      <c r="I477" s="135">
        <v>43.42</v>
      </c>
    </row>
    <row r="478" spans="1:9" x14ac:dyDescent="0.25">
      <c r="A478" s="130">
        <v>75</v>
      </c>
      <c r="B478" s="125">
        <v>1200</v>
      </c>
      <c r="C478" s="131">
        <v>4350.46</v>
      </c>
      <c r="D478" s="132">
        <v>41</v>
      </c>
      <c r="E478" s="132">
        <v>92</v>
      </c>
      <c r="F478" s="132">
        <v>282</v>
      </c>
      <c r="G478" s="133">
        <v>6.8780487804878048</v>
      </c>
      <c r="H478" s="133">
        <v>2.2439024390243905</v>
      </c>
      <c r="I478" s="135">
        <v>47.287608695652175</v>
      </c>
    </row>
    <row r="479" spans="1:9" x14ac:dyDescent="0.25">
      <c r="A479" s="130">
        <v>75</v>
      </c>
      <c r="B479" s="125">
        <v>1300</v>
      </c>
      <c r="C479" s="131">
        <v>2834.65</v>
      </c>
      <c r="D479" s="132">
        <v>34</v>
      </c>
      <c r="E479" s="132">
        <v>60</v>
      </c>
      <c r="F479" s="132">
        <v>251</v>
      </c>
      <c r="G479" s="133">
        <v>7.382352941176471</v>
      </c>
      <c r="H479" s="133">
        <v>1.7647058823529411</v>
      </c>
      <c r="I479" s="135">
        <v>47.244166666666665</v>
      </c>
    </row>
    <row r="480" spans="1:9" x14ac:dyDescent="0.25">
      <c r="A480" s="130">
        <v>75</v>
      </c>
      <c r="B480" s="125">
        <v>1400</v>
      </c>
      <c r="C480" s="131">
        <v>4894.68</v>
      </c>
      <c r="D480" s="132">
        <v>47</v>
      </c>
      <c r="E480" s="132">
        <v>100</v>
      </c>
      <c r="F480" s="132">
        <v>260</v>
      </c>
      <c r="G480" s="133">
        <v>5.5319148936170217</v>
      </c>
      <c r="H480" s="133">
        <v>2.1276595744680851</v>
      </c>
      <c r="I480" s="135">
        <v>48.946800000000003</v>
      </c>
    </row>
    <row r="481" spans="1:9" x14ac:dyDescent="0.25">
      <c r="A481" s="130">
        <v>75</v>
      </c>
      <c r="B481" s="125">
        <v>1500</v>
      </c>
      <c r="C481" s="131">
        <v>4179.76</v>
      </c>
      <c r="D481" s="132">
        <v>37</v>
      </c>
      <c r="E481" s="132">
        <v>83</v>
      </c>
      <c r="F481" s="132">
        <v>191</v>
      </c>
      <c r="G481" s="133">
        <v>5.1621621621621623</v>
      </c>
      <c r="H481" s="133">
        <v>2.2432432432432434</v>
      </c>
      <c r="I481" s="135">
        <v>50.358554216867475</v>
      </c>
    </row>
    <row r="482" spans="1:9" x14ac:dyDescent="0.25">
      <c r="A482" s="130">
        <v>75</v>
      </c>
      <c r="B482" s="125">
        <v>1600</v>
      </c>
      <c r="C482" s="131">
        <v>3309.27</v>
      </c>
      <c r="D482" s="132">
        <v>30</v>
      </c>
      <c r="E482" s="132">
        <v>72</v>
      </c>
      <c r="F482" s="132">
        <v>191</v>
      </c>
      <c r="G482" s="133">
        <v>6.3666666666666663</v>
      </c>
      <c r="H482" s="133">
        <v>2.4</v>
      </c>
      <c r="I482" s="135">
        <v>45.962083333333332</v>
      </c>
    </row>
    <row r="483" spans="1:9" x14ac:dyDescent="0.25">
      <c r="A483" s="130">
        <v>75</v>
      </c>
      <c r="B483" s="125">
        <v>1700</v>
      </c>
      <c r="C483" s="131">
        <v>2285.6999999999998</v>
      </c>
      <c r="D483" s="132">
        <v>19</v>
      </c>
      <c r="E483" s="132">
        <v>47</v>
      </c>
      <c r="F483" s="132">
        <v>103</v>
      </c>
      <c r="G483" s="133">
        <v>5.4210526315789478</v>
      </c>
      <c r="H483" s="133">
        <v>2.4736842105263159</v>
      </c>
      <c r="I483" s="135">
        <v>48.631914893617015</v>
      </c>
    </row>
    <row r="484" spans="1:9" x14ac:dyDescent="0.25">
      <c r="A484" s="130">
        <v>75</v>
      </c>
      <c r="B484" s="125">
        <v>1800</v>
      </c>
      <c r="C484" s="131">
        <v>883.28</v>
      </c>
      <c r="D484" s="132">
        <v>9</v>
      </c>
      <c r="E484" s="132">
        <v>18</v>
      </c>
      <c r="F484" s="132">
        <v>19</v>
      </c>
      <c r="G484" s="133">
        <v>2.1111111111111112</v>
      </c>
      <c r="H484" s="133">
        <v>2</v>
      </c>
      <c r="I484" s="135">
        <v>49.071111111111108</v>
      </c>
    </row>
    <row r="485" spans="1:9" x14ac:dyDescent="0.25">
      <c r="A485" s="130">
        <v>75</v>
      </c>
      <c r="B485" s="125">
        <v>1900</v>
      </c>
      <c r="C485" s="131">
        <v>248.66</v>
      </c>
      <c r="D485" s="132">
        <v>2</v>
      </c>
      <c r="E485" s="132">
        <v>5</v>
      </c>
      <c r="F485" s="132">
        <v>2</v>
      </c>
      <c r="G485" s="133">
        <v>1</v>
      </c>
      <c r="H485" s="133">
        <v>2.5</v>
      </c>
      <c r="I485" s="135">
        <v>49.731999999999999</v>
      </c>
    </row>
    <row r="486" spans="1:9" x14ac:dyDescent="0.25">
      <c r="A486" s="130">
        <v>75</v>
      </c>
      <c r="B486" s="125">
        <v>2000</v>
      </c>
      <c r="C486" s="131">
        <v>310.88</v>
      </c>
      <c r="D486" s="132">
        <v>4</v>
      </c>
      <c r="E486" s="132">
        <v>15</v>
      </c>
      <c r="F486" s="132">
        <v>2</v>
      </c>
      <c r="G486" s="133">
        <v>0.5</v>
      </c>
      <c r="H486" s="133">
        <v>3.75</v>
      </c>
      <c r="I486" s="135">
        <v>20.725333333333332</v>
      </c>
    </row>
    <row r="487" spans="1:9" x14ac:dyDescent="0.25">
      <c r="A487" s="130">
        <v>78</v>
      </c>
      <c r="B487" s="125">
        <v>700</v>
      </c>
      <c r="C487" s="131">
        <v>93.46</v>
      </c>
      <c r="D487" s="132">
        <v>1</v>
      </c>
      <c r="E487" s="132">
        <v>5</v>
      </c>
      <c r="F487" s="132">
        <v>3</v>
      </c>
      <c r="G487" s="133">
        <v>3</v>
      </c>
      <c r="H487" s="133">
        <v>5</v>
      </c>
      <c r="I487" s="135">
        <v>18.692</v>
      </c>
    </row>
    <row r="488" spans="1:9" x14ac:dyDescent="0.25">
      <c r="A488" s="130">
        <v>78</v>
      </c>
      <c r="B488" s="125">
        <v>800</v>
      </c>
      <c r="C488" s="131">
        <v>59.99</v>
      </c>
      <c r="D488" s="132">
        <v>1</v>
      </c>
      <c r="E488" s="132">
        <v>1</v>
      </c>
      <c r="F488" s="132">
        <v>7</v>
      </c>
      <c r="G488" s="133">
        <v>7</v>
      </c>
      <c r="H488" s="133">
        <v>1</v>
      </c>
      <c r="I488" s="135">
        <v>59.99</v>
      </c>
    </row>
    <row r="489" spans="1:9" x14ac:dyDescent="0.25">
      <c r="A489" s="130">
        <v>78</v>
      </c>
      <c r="B489" s="125">
        <v>900</v>
      </c>
      <c r="C489" s="131">
        <v>347.45</v>
      </c>
      <c r="D489" s="132">
        <v>4</v>
      </c>
      <c r="E489" s="132">
        <v>5</v>
      </c>
      <c r="F489" s="132">
        <v>24</v>
      </c>
      <c r="G489" s="133">
        <v>6</v>
      </c>
      <c r="H489" s="133">
        <v>1.25</v>
      </c>
      <c r="I489" s="135">
        <v>69.489999999999995</v>
      </c>
    </row>
    <row r="490" spans="1:9" x14ac:dyDescent="0.25">
      <c r="A490" s="130">
        <v>78</v>
      </c>
      <c r="B490" s="125">
        <v>1000</v>
      </c>
      <c r="C490" s="131">
        <v>584.25</v>
      </c>
      <c r="D490" s="132">
        <v>5</v>
      </c>
      <c r="E490" s="132">
        <v>13</v>
      </c>
      <c r="F490" s="132">
        <v>25</v>
      </c>
      <c r="G490" s="133">
        <v>5</v>
      </c>
      <c r="H490" s="133">
        <v>2.6</v>
      </c>
      <c r="I490" s="135">
        <v>44.942307692307693</v>
      </c>
    </row>
    <row r="491" spans="1:9" x14ac:dyDescent="0.25">
      <c r="A491" s="130">
        <v>78</v>
      </c>
      <c r="B491" s="125">
        <v>1100</v>
      </c>
      <c r="C491" s="131">
        <v>939.75</v>
      </c>
      <c r="D491" s="132">
        <v>11</v>
      </c>
      <c r="E491" s="132">
        <v>22</v>
      </c>
      <c r="F491" s="132">
        <v>48</v>
      </c>
      <c r="G491" s="133">
        <v>4.3636363636363633</v>
      </c>
      <c r="H491" s="133">
        <v>2</v>
      </c>
      <c r="I491" s="135">
        <v>42.715909090909093</v>
      </c>
    </row>
    <row r="492" spans="1:9" x14ac:dyDescent="0.25">
      <c r="A492" s="130">
        <v>78</v>
      </c>
      <c r="B492" s="125">
        <v>1200</v>
      </c>
      <c r="C492" s="131">
        <v>1294.7</v>
      </c>
      <c r="D492" s="132">
        <v>14</v>
      </c>
      <c r="E492" s="132">
        <v>24</v>
      </c>
      <c r="F492" s="132">
        <v>78</v>
      </c>
      <c r="G492" s="133">
        <v>5.5714285714285712</v>
      </c>
      <c r="H492" s="133">
        <v>1.7142857142857142</v>
      </c>
      <c r="I492" s="135">
        <v>53.945833333333333</v>
      </c>
    </row>
    <row r="493" spans="1:9" x14ac:dyDescent="0.25">
      <c r="A493" s="130">
        <v>78</v>
      </c>
      <c r="B493" s="125">
        <v>1300</v>
      </c>
      <c r="C493" s="131">
        <v>1185.24</v>
      </c>
      <c r="D493" s="132">
        <v>12</v>
      </c>
      <c r="E493" s="132">
        <v>25</v>
      </c>
      <c r="F493" s="132">
        <v>59</v>
      </c>
      <c r="G493" s="133">
        <v>4.916666666666667</v>
      </c>
      <c r="H493" s="133">
        <v>2.0833333333333335</v>
      </c>
      <c r="I493" s="135">
        <v>47.409599999999998</v>
      </c>
    </row>
    <row r="494" spans="1:9" x14ac:dyDescent="0.25">
      <c r="A494" s="130">
        <v>78</v>
      </c>
      <c r="B494" s="125">
        <v>1400</v>
      </c>
      <c r="C494" s="131">
        <v>844.83</v>
      </c>
      <c r="D494" s="132">
        <v>10</v>
      </c>
      <c r="E494" s="132">
        <v>17</v>
      </c>
      <c r="F494" s="132">
        <v>48</v>
      </c>
      <c r="G494" s="133">
        <v>4.8</v>
      </c>
      <c r="H494" s="133">
        <v>1.7</v>
      </c>
      <c r="I494" s="135">
        <v>49.695882352941176</v>
      </c>
    </row>
    <row r="495" spans="1:9" x14ac:dyDescent="0.25">
      <c r="A495" s="130">
        <v>78</v>
      </c>
      <c r="B495" s="125">
        <v>1500</v>
      </c>
      <c r="C495" s="131">
        <v>1398.19</v>
      </c>
      <c r="D495" s="132">
        <v>21</v>
      </c>
      <c r="E495" s="132">
        <v>25</v>
      </c>
      <c r="F495" s="132">
        <v>65</v>
      </c>
      <c r="G495" s="133">
        <v>3.0952380952380953</v>
      </c>
      <c r="H495" s="133">
        <v>1.1904761904761905</v>
      </c>
      <c r="I495" s="135">
        <v>55.927600000000005</v>
      </c>
    </row>
    <row r="496" spans="1:9" x14ac:dyDescent="0.25">
      <c r="A496" s="130">
        <v>78</v>
      </c>
      <c r="B496" s="125">
        <v>1600</v>
      </c>
      <c r="C496" s="131">
        <v>1626.45</v>
      </c>
      <c r="D496" s="132">
        <v>17</v>
      </c>
      <c r="E496" s="132">
        <v>38</v>
      </c>
      <c r="F496" s="132">
        <v>72</v>
      </c>
      <c r="G496" s="133">
        <v>4.2352941176470589</v>
      </c>
      <c r="H496" s="133">
        <v>2.2352941176470589</v>
      </c>
      <c r="I496" s="135">
        <v>42.801315789473684</v>
      </c>
    </row>
    <row r="497" spans="1:9" x14ac:dyDescent="0.25">
      <c r="A497" s="130">
        <v>78</v>
      </c>
      <c r="B497" s="125">
        <v>1700</v>
      </c>
      <c r="C497" s="131">
        <v>847.33</v>
      </c>
      <c r="D497" s="132">
        <v>10</v>
      </c>
      <c r="E497" s="132">
        <v>20</v>
      </c>
      <c r="F497" s="132">
        <v>34</v>
      </c>
      <c r="G497" s="133">
        <v>3.4</v>
      </c>
      <c r="H497" s="133">
        <v>2</v>
      </c>
      <c r="I497" s="135">
        <v>42.366500000000002</v>
      </c>
    </row>
    <row r="498" spans="1:9" x14ac:dyDescent="0.25">
      <c r="A498" s="130">
        <v>78</v>
      </c>
      <c r="B498" s="125">
        <v>1800</v>
      </c>
      <c r="C498" s="131">
        <v>766.54</v>
      </c>
      <c r="D498" s="132">
        <v>9</v>
      </c>
      <c r="E498" s="132">
        <v>14</v>
      </c>
      <c r="F498" s="132">
        <v>19</v>
      </c>
      <c r="G498" s="133">
        <v>2.1111111111111112</v>
      </c>
      <c r="H498" s="133">
        <v>1.5555555555555556</v>
      </c>
      <c r="I498" s="135">
        <v>54.752857142857138</v>
      </c>
    </row>
    <row r="499" spans="1:9" x14ac:dyDescent="0.25">
      <c r="A499" s="130">
        <v>78</v>
      </c>
      <c r="B499" s="125">
        <v>1900</v>
      </c>
      <c r="C499" s="131">
        <v>359.18</v>
      </c>
      <c r="D499" s="132">
        <v>3</v>
      </c>
      <c r="E499" s="132">
        <v>10</v>
      </c>
      <c r="F499" s="132">
        <v>14</v>
      </c>
      <c r="G499" s="133">
        <v>4.666666666666667</v>
      </c>
      <c r="H499" s="133">
        <v>3.3333333333333335</v>
      </c>
      <c r="I499" s="135">
        <v>35.917999999999999</v>
      </c>
    </row>
    <row r="500" spans="1:9" x14ac:dyDescent="0.25">
      <c r="A500" s="130">
        <v>78</v>
      </c>
      <c r="B500" s="125">
        <v>2000</v>
      </c>
      <c r="C500" s="131">
        <v>517.4</v>
      </c>
      <c r="D500" s="132">
        <v>4</v>
      </c>
      <c r="E500" s="132">
        <v>9</v>
      </c>
      <c r="F500" s="132">
        <v>12</v>
      </c>
      <c r="G500" s="133">
        <v>3</v>
      </c>
      <c r="H500" s="133">
        <v>2.25</v>
      </c>
      <c r="I500" s="135">
        <v>57.488888888888887</v>
      </c>
    </row>
    <row r="501" spans="1:9" x14ac:dyDescent="0.25">
      <c r="A501" s="130">
        <v>79</v>
      </c>
      <c r="B501" s="125">
        <v>600</v>
      </c>
      <c r="C501" s="131">
        <v>0</v>
      </c>
      <c r="D501" s="132">
        <v>0</v>
      </c>
      <c r="E501" s="132">
        <v>0</v>
      </c>
      <c r="F501" s="132">
        <v>2</v>
      </c>
      <c r="G501" s="133" t="s">
        <v>341</v>
      </c>
      <c r="H501" s="133" t="s">
        <v>341</v>
      </c>
      <c r="I501" s="135" t="s">
        <v>341</v>
      </c>
    </row>
    <row r="502" spans="1:9" x14ac:dyDescent="0.25">
      <c r="A502" s="130">
        <v>79</v>
      </c>
      <c r="B502" s="125">
        <v>700</v>
      </c>
      <c r="C502" s="131">
        <v>0</v>
      </c>
      <c r="D502" s="132">
        <v>0</v>
      </c>
      <c r="E502" s="132">
        <v>0</v>
      </c>
      <c r="F502" s="132">
        <v>2</v>
      </c>
      <c r="G502" s="133" t="s">
        <v>341</v>
      </c>
      <c r="H502" s="133" t="s">
        <v>341</v>
      </c>
      <c r="I502" s="135" t="s">
        <v>341</v>
      </c>
    </row>
    <row r="503" spans="1:9" x14ac:dyDescent="0.25">
      <c r="A503" s="130">
        <v>79</v>
      </c>
      <c r="B503" s="125">
        <v>800</v>
      </c>
      <c r="C503" s="131">
        <v>0</v>
      </c>
      <c r="D503" s="132">
        <v>0</v>
      </c>
      <c r="E503" s="132">
        <v>0</v>
      </c>
      <c r="F503" s="132">
        <v>4</v>
      </c>
      <c r="G503" s="133" t="s">
        <v>341</v>
      </c>
      <c r="H503" s="133" t="s">
        <v>341</v>
      </c>
      <c r="I503" s="135" t="s">
        <v>341</v>
      </c>
    </row>
    <row r="504" spans="1:9" x14ac:dyDescent="0.25">
      <c r="A504" s="130">
        <v>79</v>
      </c>
      <c r="B504" s="125">
        <v>900</v>
      </c>
      <c r="C504" s="131">
        <v>427.82</v>
      </c>
      <c r="D504" s="132">
        <v>4</v>
      </c>
      <c r="E504" s="132">
        <v>11</v>
      </c>
      <c r="F504" s="132">
        <v>19</v>
      </c>
      <c r="G504" s="133">
        <v>4.75</v>
      </c>
      <c r="H504" s="133">
        <v>2.75</v>
      </c>
      <c r="I504" s="135">
        <v>38.892727272727271</v>
      </c>
    </row>
    <row r="505" spans="1:9" x14ac:dyDescent="0.25">
      <c r="A505" s="130">
        <v>79</v>
      </c>
      <c r="B505" s="125">
        <v>1000</v>
      </c>
      <c r="C505" s="131">
        <v>894.23</v>
      </c>
      <c r="D505" s="132">
        <v>6</v>
      </c>
      <c r="E505" s="132">
        <v>18</v>
      </c>
      <c r="F505" s="132">
        <v>18</v>
      </c>
      <c r="G505" s="133">
        <v>3</v>
      </c>
      <c r="H505" s="133">
        <v>3</v>
      </c>
      <c r="I505" s="135">
        <v>49.679444444444442</v>
      </c>
    </row>
    <row r="506" spans="1:9" x14ac:dyDescent="0.25">
      <c r="A506" s="130">
        <v>79</v>
      </c>
      <c r="B506" s="125">
        <v>1100</v>
      </c>
      <c r="C506" s="131">
        <v>526.08000000000004</v>
      </c>
      <c r="D506" s="132">
        <v>8</v>
      </c>
      <c r="E506" s="132">
        <v>15</v>
      </c>
      <c r="F506" s="132">
        <v>39</v>
      </c>
      <c r="G506" s="133">
        <v>4.875</v>
      </c>
      <c r="H506" s="133">
        <v>1.875</v>
      </c>
      <c r="I506" s="135">
        <v>35.072000000000003</v>
      </c>
    </row>
    <row r="507" spans="1:9" x14ac:dyDescent="0.25">
      <c r="A507" s="130">
        <v>79</v>
      </c>
      <c r="B507" s="125">
        <v>1200</v>
      </c>
      <c r="C507" s="131">
        <v>965.26</v>
      </c>
      <c r="D507" s="132">
        <v>11</v>
      </c>
      <c r="E507" s="132">
        <v>23</v>
      </c>
      <c r="F507" s="132">
        <v>51</v>
      </c>
      <c r="G507" s="133">
        <v>4.6363636363636367</v>
      </c>
      <c r="H507" s="133">
        <v>2.0909090909090908</v>
      </c>
      <c r="I507" s="135">
        <v>41.967826086956521</v>
      </c>
    </row>
    <row r="508" spans="1:9" x14ac:dyDescent="0.25">
      <c r="A508" s="130">
        <v>79</v>
      </c>
      <c r="B508" s="125">
        <v>1300</v>
      </c>
      <c r="C508" s="131">
        <v>969.76</v>
      </c>
      <c r="D508" s="132">
        <v>12</v>
      </c>
      <c r="E508" s="132">
        <v>22</v>
      </c>
      <c r="F508" s="132">
        <v>51</v>
      </c>
      <c r="G508" s="133">
        <v>4.25</v>
      </c>
      <c r="H508" s="133">
        <v>1.8333333333333333</v>
      </c>
      <c r="I508" s="135">
        <v>44.08</v>
      </c>
    </row>
    <row r="509" spans="1:9" x14ac:dyDescent="0.25">
      <c r="A509" s="130">
        <v>79</v>
      </c>
      <c r="B509" s="125">
        <v>1400</v>
      </c>
      <c r="C509" s="131">
        <v>787.72</v>
      </c>
      <c r="D509" s="132">
        <v>13</v>
      </c>
      <c r="E509" s="132">
        <v>18</v>
      </c>
      <c r="F509" s="132">
        <v>61</v>
      </c>
      <c r="G509" s="133">
        <v>4.6923076923076925</v>
      </c>
      <c r="H509" s="133">
        <v>1.3846153846153846</v>
      </c>
      <c r="I509" s="135">
        <v>43.762222222222221</v>
      </c>
    </row>
    <row r="510" spans="1:9" x14ac:dyDescent="0.25">
      <c r="A510" s="130">
        <v>79</v>
      </c>
      <c r="B510" s="125">
        <v>1500</v>
      </c>
      <c r="C510" s="131">
        <v>458.45</v>
      </c>
      <c r="D510" s="132">
        <v>7</v>
      </c>
      <c r="E510" s="132">
        <v>14</v>
      </c>
      <c r="F510" s="132">
        <v>40</v>
      </c>
      <c r="G510" s="133">
        <v>5.7142857142857144</v>
      </c>
      <c r="H510" s="133">
        <v>2</v>
      </c>
      <c r="I510" s="135">
        <v>32.746428571428574</v>
      </c>
    </row>
    <row r="511" spans="1:9" x14ac:dyDescent="0.25">
      <c r="A511" s="130">
        <v>79</v>
      </c>
      <c r="B511" s="125">
        <v>1600</v>
      </c>
      <c r="C511" s="131">
        <v>1055.77</v>
      </c>
      <c r="D511" s="132">
        <v>10</v>
      </c>
      <c r="E511" s="132">
        <v>21</v>
      </c>
      <c r="F511" s="132">
        <v>36</v>
      </c>
      <c r="G511" s="133">
        <v>3.6</v>
      </c>
      <c r="H511" s="133">
        <v>2.1</v>
      </c>
      <c r="I511" s="135">
        <v>50.274761904761903</v>
      </c>
    </row>
    <row r="512" spans="1:9" x14ac:dyDescent="0.25">
      <c r="A512" s="130">
        <v>79</v>
      </c>
      <c r="B512" s="125">
        <v>1700</v>
      </c>
      <c r="C512" s="131">
        <v>563.85</v>
      </c>
      <c r="D512" s="132">
        <v>7</v>
      </c>
      <c r="E512" s="132">
        <v>16</v>
      </c>
      <c r="F512" s="132">
        <v>32</v>
      </c>
      <c r="G512" s="133">
        <v>4.5714285714285712</v>
      </c>
      <c r="H512" s="133">
        <v>2.2857142857142856</v>
      </c>
      <c r="I512" s="135">
        <v>35.240625000000001</v>
      </c>
    </row>
    <row r="513" spans="1:9" x14ac:dyDescent="0.25">
      <c r="A513" s="130">
        <v>79</v>
      </c>
      <c r="B513" s="125">
        <v>1800</v>
      </c>
      <c r="C513" s="131">
        <v>424.91</v>
      </c>
      <c r="D513" s="132">
        <v>4</v>
      </c>
      <c r="E513" s="132">
        <v>9</v>
      </c>
      <c r="F513" s="132">
        <v>16</v>
      </c>
      <c r="G513" s="133">
        <v>4</v>
      </c>
      <c r="H513" s="133">
        <v>2.25</v>
      </c>
      <c r="I513" s="135">
        <v>47.212222222222223</v>
      </c>
    </row>
    <row r="514" spans="1:9" x14ac:dyDescent="0.25">
      <c r="A514" s="130">
        <v>79</v>
      </c>
      <c r="B514" s="125">
        <v>1900</v>
      </c>
      <c r="C514" s="131">
        <v>184.95</v>
      </c>
      <c r="D514" s="132">
        <v>3</v>
      </c>
      <c r="E514" s="132">
        <v>5</v>
      </c>
      <c r="F514" s="132">
        <v>12</v>
      </c>
      <c r="G514" s="133">
        <v>4</v>
      </c>
      <c r="H514" s="133">
        <v>1.6666666666666667</v>
      </c>
      <c r="I514" s="135">
        <v>36.989999999999995</v>
      </c>
    </row>
    <row r="515" spans="1:9" x14ac:dyDescent="0.25">
      <c r="A515" s="130">
        <v>79</v>
      </c>
      <c r="B515" s="125">
        <v>2000</v>
      </c>
      <c r="C515" s="131">
        <v>223.7</v>
      </c>
      <c r="D515" s="132">
        <v>4</v>
      </c>
      <c r="E515" s="132">
        <v>6</v>
      </c>
      <c r="F515" s="132">
        <v>15</v>
      </c>
      <c r="G515" s="133">
        <v>3.75</v>
      </c>
      <c r="H515" s="133">
        <v>1.5</v>
      </c>
      <c r="I515" s="135">
        <v>37.283333333333331</v>
      </c>
    </row>
    <row r="516" spans="1:9" x14ac:dyDescent="0.25">
      <c r="A516" s="130">
        <v>80</v>
      </c>
      <c r="B516" s="125">
        <v>500</v>
      </c>
      <c r="C516" s="131">
        <v>0</v>
      </c>
      <c r="D516" s="132">
        <v>0</v>
      </c>
      <c r="E516" s="132">
        <v>0</v>
      </c>
      <c r="F516" s="132">
        <v>1</v>
      </c>
      <c r="G516" s="133" t="s">
        <v>341</v>
      </c>
      <c r="H516" s="133" t="s">
        <v>341</v>
      </c>
      <c r="I516" s="135" t="s">
        <v>341</v>
      </c>
    </row>
    <row r="517" spans="1:9" x14ac:dyDescent="0.25">
      <c r="A517" s="130">
        <v>80</v>
      </c>
      <c r="B517" s="125">
        <v>600</v>
      </c>
      <c r="C517" s="131">
        <v>0</v>
      </c>
      <c r="D517" s="132">
        <v>0</v>
      </c>
      <c r="E517" s="132">
        <v>0</v>
      </c>
      <c r="F517" s="132">
        <v>5</v>
      </c>
      <c r="G517" s="133" t="s">
        <v>341</v>
      </c>
      <c r="H517" s="133" t="s">
        <v>341</v>
      </c>
      <c r="I517" s="135" t="s">
        <v>341</v>
      </c>
    </row>
    <row r="518" spans="1:9" x14ac:dyDescent="0.25">
      <c r="A518" s="130">
        <v>80</v>
      </c>
      <c r="B518" s="125">
        <v>700</v>
      </c>
      <c r="C518" s="131">
        <v>0</v>
      </c>
      <c r="D518" s="132">
        <v>0</v>
      </c>
      <c r="E518" s="132">
        <v>0</v>
      </c>
      <c r="F518" s="132">
        <v>4</v>
      </c>
      <c r="G518" s="133" t="s">
        <v>341</v>
      </c>
      <c r="H518" s="133" t="s">
        <v>341</v>
      </c>
      <c r="I518" s="135" t="s">
        <v>341</v>
      </c>
    </row>
    <row r="519" spans="1:9" x14ac:dyDescent="0.25">
      <c r="A519" s="130">
        <v>80</v>
      </c>
      <c r="B519" s="125">
        <v>800</v>
      </c>
      <c r="C519" s="131">
        <v>0</v>
      </c>
      <c r="D519" s="132">
        <v>0</v>
      </c>
      <c r="E519" s="132">
        <v>0</v>
      </c>
      <c r="F519" s="132">
        <v>6</v>
      </c>
      <c r="G519" s="133" t="s">
        <v>341</v>
      </c>
      <c r="H519" s="133" t="s">
        <v>341</v>
      </c>
      <c r="I519" s="135" t="s">
        <v>341</v>
      </c>
    </row>
    <row r="520" spans="1:9" x14ac:dyDescent="0.25">
      <c r="A520" s="130">
        <v>80</v>
      </c>
      <c r="B520" s="125">
        <v>900</v>
      </c>
      <c r="C520" s="131">
        <v>216.46</v>
      </c>
      <c r="D520" s="132">
        <v>4</v>
      </c>
      <c r="E520" s="132">
        <v>5</v>
      </c>
      <c r="F520" s="132">
        <v>32</v>
      </c>
      <c r="G520" s="133">
        <v>8</v>
      </c>
      <c r="H520" s="133">
        <v>1.25</v>
      </c>
      <c r="I520" s="135">
        <v>43.292000000000002</v>
      </c>
    </row>
    <row r="521" spans="1:9" x14ac:dyDescent="0.25">
      <c r="A521" s="130">
        <v>80</v>
      </c>
      <c r="B521" s="125">
        <v>1000</v>
      </c>
      <c r="C521" s="131">
        <v>453.38</v>
      </c>
      <c r="D521" s="132">
        <v>9</v>
      </c>
      <c r="E521" s="132">
        <v>11</v>
      </c>
      <c r="F521" s="132">
        <v>47</v>
      </c>
      <c r="G521" s="133">
        <v>5.2222222222222223</v>
      </c>
      <c r="H521" s="133">
        <v>1.2222222222222223</v>
      </c>
      <c r="I521" s="135">
        <v>41.216363636363639</v>
      </c>
    </row>
    <row r="522" spans="1:9" x14ac:dyDescent="0.25">
      <c r="A522" s="130">
        <v>80</v>
      </c>
      <c r="B522" s="125">
        <v>1100</v>
      </c>
      <c r="C522" s="131">
        <v>1053.47</v>
      </c>
      <c r="D522" s="132">
        <v>12</v>
      </c>
      <c r="E522" s="132">
        <v>21</v>
      </c>
      <c r="F522" s="132">
        <v>58</v>
      </c>
      <c r="G522" s="133">
        <v>4.833333333333333</v>
      </c>
      <c r="H522" s="133">
        <v>1.75</v>
      </c>
      <c r="I522" s="135">
        <v>50.165238095238095</v>
      </c>
    </row>
    <row r="523" spans="1:9" x14ac:dyDescent="0.25">
      <c r="A523" s="130">
        <v>80</v>
      </c>
      <c r="B523" s="125">
        <v>1200</v>
      </c>
      <c r="C523" s="131">
        <v>1914.94</v>
      </c>
      <c r="D523" s="132">
        <v>16</v>
      </c>
      <c r="E523" s="132">
        <v>36</v>
      </c>
      <c r="F523" s="132">
        <v>110</v>
      </c>
      <c r="G523" s="133">
        <v>6.875</v>
      </c>
      <c r="H523" s="133">
        <v>2.25</v>
      </c>
      <c r="I523" s="135">
        <v>53.192777777777778</v>
      </c>
    </row>
    <row r="524" spans="1:9" x14ac:dyDescent="0.25">
      <c r="A524" s="130">
        <v>80</v>
      </c>
      <c r="B524" s="125">
        <v>1300</v>
      </c>
      <c r="C524" s="131">
        <v>2792.44</v>
      </c>
      <c r="D524" s="132">
        <v>33</v>
      </c>
      <c r="E524" s="132">
        <v>61</v>
      </c>
      <c r="F524" s="132">
        <v>83</v>
      </c>
      <c r="G524" s="133">
        <v>2.5151515151515151</v>
      </c>
      <c r="H524" s="133">
        <v>1.8484848484848484</v>
      </c>
      <c r="I524" s="135">
        <v>45.777704918032789</v>
      </c>
    </row>
    <row r="525" spans="1:9" x14ac:dyDescent="0.25">
      <c r="A525" s="130">
        <v>80</v>
      </c>
      <c r="B525" s="125">
        <v>1400</v>
      </c>
      <c r="C525" s="131">
        <v>1099.73</v>
      </c>
      <c r="D525" s="132">
        <v>16</v>
      </c>
      <c r="E525" s="132">
        <v>25</v>
      </c>
      <c r="F525" s="132">
        <v>106</v>
      </c>
      <c r="G525" s="133">
        <v>6.625</v>
      </c>
      <c r="H525" s="133">
        <v>1.5625</v>
      </c>
      <c r="I525" s="135">
        <v>43.989200000000004</v>
      </c>
    </row>
    <row r="526" spans="1:9" x14ac:dyDescent="0.25">
      <c r="A526" s="130">
        <v>80</v>
      </c>
      <c r="B526" s="125">
        <v>1500</v>
      </c>
      <c r="C526" s="131">
        <v>806.3</v>
      </c>
      <c r="D526" s="132">
        <v>11</v>
      </c>
      <c r="E526" s="132">
        <v>17</v>
      </c>
      <c r="F526" s="132">
        <v>81</v>
      </c>
      <c r="G526" s="133">
        <v>7.3636363636363633</v>
      </c>
      <c r="H526" s="133">
        <v>1.5454545454545454</v>
      </c>
      <c r="I526" s="135">
        <v>47.429411764705883</v>
      </c>
    </row>
    <row r="527" spans="1:9" x14ac:dyDescent="0.25">
      <c r="A527" s="130">
        <v>80</v>
      </c>
      <c r="B527" s="125">
        <v>1600</v>
      </c>
      <c r="C527" s="131">
        <v>1343.28</v>
      </c>
      <c r="D527" s="132">
        <v>16</v>
      </c>
      <c r="E527" s="132">
        <v>21</v>
      </c>
      <c r="F527" s="132">
        <v>76</v>
      </c>
      <c r="G527" s="133">
        <v>4.75</v>
      </c>
      <c r="H527" s="133">
        <v>1.3125</v>
      </c>
      <c r="I527" s="135">
        <v>63.965714285714284</v>
      </c>
    </row>
    <row r="528" spans="1:9" x14ac:dyDescent="0.25">
      <c r="A528" s="130">
        <v>80</v>
      </c>
      <c r="B528" s="125">
        <v>1700</v>
      </c>
      <c r="C528" s="131">
        <v>2090.91</v>
      </c>
      <c r="D528" s="132">
        <v>20</v>
      </c>
      <c r="E528" s="132">
        <v>39</v>
      </c>
      <c r="F528" s="132">
        <v>71</v>
      </c>
      <c r="G528" s="133">
        <v>3.55</v>
      </c>
      <c r="H528" s="133">
        <v>1.95</v>
      </c>
      <c r="I528" s="135">
        <v>53.613076923076918</v>
      </c>
    </row>
    <row r="529" spans="1:9" x14ac:dyDescent="0.25">
      <c r="A529" s="130">
        <v>80</v>
      </c>
      <c r="B529" s="125">
        <v>1800</v>
      </c>
      <c r="C529" s="131">
        <v>1667.42</v>
      </c>
      <c r="D529" s="132">
        <v>18</v>
      </c>
      <c r="E529" s="132">
        <v>35</v>
      </c>
      <c r="F529" s="132">
        <v>59</v>
      </c>
      <c r="G529" s="133">
        <v>3.2777777777777777</v>
      </c>
      <c r="H529" s="133">
        <v>1.9444444444444444</v>
      </c>
      <c r="I529" s="135">
        <v>47.640571428571434</v>
      </c>
    </row>
    <row r="530" spans="1:9" x14ac:dyDescent="0.25">
      <c r="A530" s="130">
        <v>80</v>
      </c>
      <c r="B530" s="125">
        <v>1900</v>
      </c>
      <c r="C530" s="131">
        <v>628.39</v>
      </c>
      <c r="D530" s="132">
        <v>8</v>
      </c>
      <c r="E530" s="132">
        <v>14</v>
      </c>
      <c r="F530" s="132">
        <v>23</v>
      </c>
      <c r="G530" s="133">
        <v>2.875</v>
      </c>
      <c r="H530" s="133">
        <v>1.75</v>
      </c>
      <c r="I530" s="135">
        <v>44.884999999999998</v>
      </c>
    </row>
    <row r="531" spans="1:9" x14ac:dyDescent="0.25">
      <c r="A531" s="130">
        <v>80</v>
      </c>
      <c r="B531" s="125">
        <v>2000</v>
      </c>
      <c r="C531" s="131">
        <v>642.36</v>
      </c>
      <c r="D531" s="132">
        <v>4</v>
      </c>
      <c r="E531" s="132">
        <v>12</v>
      </c>
      <c r="F531" s="132">
        <v>16</v>
      </c>
      <c r="G531" s="133">
        <v>4</v>
      </c>
      <c r="H531" s="133">
        <v>3</v>
      </c>
      <c r="I531" s="135">
        <v>53.53</v>
      </c>
    </row>
    <row r="532" spans="1:9" x14ac:dyDescent="0.25">
      <c r="A532" s="130">
        <v>80</v>
      </c>
      <c r="B532" s="125">
        <v>2100</v>
      </c>
      <c r="C532" s="131">
        <v>0</v>
      </c>
      <c r="D532" s="132">
        <v>0</v>
      </c>
      <c r="E532" s="132">
        <v>0</v>
      </c>
      <c r="F532" s="132">
        <v>1</v>
      </c>
      <c r="G532" s="133" t="s">
        <v>341</v>
      </c>
      <c r="H532" s="133" t="s">
        <v>341</v>
      </c>
      <c r="I532" s="135" t="s">
        <v>341</v>
      </c>
    </row>
    <row r="533" spans="1:9" x14ac:dyDescent="0.25">
      <c r="A533" s="130">
        <v>83</v>
      </c>
      <c r="B533" s="125">
        <v>500</v>
      </c>
      <c r="C533" s="131">
        <v>0</v>
      </c>
      <c r="D533" s="132">
        <v>0</v>
      </c>
      <c r="E533" s="132">
        <v>0</v>
      </c>
      <c r="F533" s="132">
        <v>1</v>
      </c>
      <c r="G533" s="133" t="s">
        <v>341</v>
      </c>
      <c r="H533" s="133" t="s">
        <v>341</v>
      </c>
      <c r="I533" s="135" t="s">
        <v>341</v>
      </c>
    </row>
    <row r="534" spans="1:9" x14ac:dyDescent="0.25">
      <c r="A534" s="130">
        <v>83</v>
      </c>
      <c r="B534" s="125">
        <v>600</v>
      </c>
      <c r="C534" s="131">
        <v>782.42</v>
      </c>
      <c r="D534" s="132">
        <v>12</v>
      </c>
      <c r="E534" s="132">
        <v>19</v>
      </c>
      <c r="F534" s="132">
        <v>128</v>
      </c>
      <c r="G534" s="133">
        <v>10.666666666666666</v>
      </c>
      <c r="H534" s="133">
        <v>1.5833333333333333</v>
      </c>
      <c r="I534" s="135">
        <v>41.18</v>
      </c>
    </row>
    <row r="535" spans="1:9" x14ac:dyDescent="0.25">
      <c r="A535" s="130">
        <v>83</v>
      </c>
      <c r="B535" s="125">
        <v>700</v>
      </c>
      <c r="C535" s="131">
        <v>3159.02</v>
      </c>
      <c r="D535" s="132">
        <v>30</v>
      </c>
      <c r="E535" s="132">
        <v>65</v>
      </c>
      <c r="F535" s="132">
        <v>283</v>
      </c>
      <c r="G535" s="133">
        <v>9.4333333333333336</v>
      </c>
      <c r="H535" s="133">
        <v>2.1666666666666665</v>
      </c>
      <c r="I535" s="135">
        <v>48.600307692307695</v>
      </c>
    </row>
    <row r="536" spans="1:9" x14ac:dyDescent="0.25">
      <c r="A536" s="130">
        <v>83</v>
      </c>
      <c r="B536" s="125">
        <v>800</v>
      </c>
      <c r="C536" s="131">
        <v>2401.62</v>
      </c>
      <c r="D536" s="132">
        <v>32</v>
      </c>
      <c r="E536" s="132">
        <v>49</v>
      </c>
      <c r="F536" s="132">
        <v>251</v>
      </c>
      <c r="G536" s="133">
        <v>7.84375</v>
      </c>
      <c r="H536" s="133">
        <v>1.53125</v>
      </c>
      <c r="I536" s="135">
        <v>49.012653061224491</v>
      </c>
    </row>
    <row r="537" spans="1:9" x14ac:dyDescent="0.25">
      <c r="A537" s="130">
        <v>83</v>
      </c>
      <c r="B537" s="125">
        <v>900</v>
      </c>
      <c r="C537" s="131">
        <v>1630.94</v>
      </c>
      <c r="D537" s="132">
        <v>22</v>
      </c>
      <c r="E537" s="132">
        <v>37</v>
      </c>
      <c r="F537" s="132">
        <v>311</v>
      </c>
      <c r="G537" s="133">
        <v>14.136363636363637</v>
      </c>
      <c r="H537" s="133">
        <v>1.6818181818181819</v>
      </c>
      <c r="I537" s="135">
        <v>44.079459459459464</v>
      </c>
    </row>
    <row r="538" spans="1:9" x14ac:dyDescent="0.25">
      <c r="A538" s="130">
        <v>83</v>
      </c>
      <c r="B538" s="125">
        <v>1000</v>
      </c>
      <c r="C538" s="131">
        <v>2025.26</v>
      </c>
      <c r="D538" s="132">
        <v>27</v>
      </c>
      <c r="E538" s="132">
        <v>50</v>
      </c>
      <c r="F538" s="132">
        <v>364</v>
      </c>
      <c r="G538" s="133">
        <v>13.481481481481481</v>
      </c>
      <c r="H538" s="133">
        <v>1.8518518518518519</v>
      </c>
      <c r="I538" s="135">
        <v>40.505200000000002</v>
      </c>
    </row>
    <row r="539" spans="1:9" x14ac:dyDescent="0.25">
      <c r="A539" s="130">
        <v>83</v>
      </c>
      <c r="B539" s="125">
        <v>1100</v>
      </c>
      <c r="C539" s="131">
        <v>3511.15</v>
      </c>
      <c r="D539" s="132">
        <v>47</v>
      </c>
      <c r="E539" s="132">
        <v>97</v>
      </c>
      <c r="F539" s="132">
        <v>365</v>
      </c>
      <c r="G539" s="133">
        <v>7.7659574468085104</v>
      </c>
      <c r="H539" s="133">
        <v>2.0638297872340425</v>
      </c>
      <c r="I539" s="135">
        <v>36.197422680412373</v>
      </c>
    </row>
    <row r="540" spans="1:9" x14ac:dyDescent="0.25">
      <c r="A540" s="130">
        <v>83</v>
      </c>
      <c r="B540" s="125">
        <v>1200</v>
      </c>
      <c r="C540" s="131">
        <v>3416.94</v>
      </c>
      <c r="D540" s="132">
        <v>43</v>
      </c>
      <c r="E540" s="132">
        <v>89</v>
      </c>
      <c r="F540" s="132">
        <v>368</v>
      </c>
      <c r="G540" s="133">
        <v>8.5581395348837201</v>
      </c>
      <c r="H540" s="133">
        <v>2.0697674418604652</v>
      </c>
      <c r="I540" s="135">
        <v>38.392584269662919</v>
      </c>
    </row>
    <row r="541" spans="1:9" x14ac:dyDescent="0.25">
      <c r="A541" s="130">
        <v>83</v>
      </c>
      <c r="B541" s="125">
        <v>1300</v>
      </c>
      <c r="C541" s="131">
        <v>2805.82</v>
      </c>
      <c r="D541" s="132">
        <v>37</v>
      </c>
      <c r="E541" s="132">
        <v>69</v>
      </c>
      <c r="F541" s="132">
        <v>371</v>
      </c>
      <c r="G541" s="133">
        <v>10.027027027027026</v>
      </c>
      <c r="H541" s="133">
        <v>1.8648648648648649</v>
      </c>
      <c r="I541" s="135">
        <v>40.664057971014493</v>
      </c>
    </row>
    <row r="542" spans="1:9" x14ac:dyDescent="0.25">
      <c r="A542" s="130">
        <v>83</v>
      </c>
      <c r="B542" s="125">
        <v>1400</v>
      </c>
      <c r="C542" s="131">
        <v>2187.4</v>
      </c>
      <c r="D542" s="132">
        <v>26</v>
      </c>
      <c r="E542" s="132">
        <v>55</v>
      </c>
      <c r="F542" s="132">
        <v>307</v>
      </c>
      <c r="G542" s="133">
        <v>11.807692307692308</v>
      </c>
      <c r="H542" s="133">
        <v>2.1153846153846154</v>
      </c>
      <c r="I542" s="135">
        <v>39.770909090909093</v>
      </c>
    </row>
    <row r="543" spans="1:9" x14ac:dyDescent="0.25">
      <c r="A543" s="130">
        <v>83</v>
      </c>
      <c r="B543" s="125">
        <v>1500</v>
      </c>
      <c r="C543" s="131">
        <v>3390.59</v>
      </c>
      <c r="D543" s="132">
        <v>36</v>
      </c>
      <c r="E543" s="132">
        <v>74</v>
      </c>
      <c r="F543" s="132">
        <v>339</v>
      </c>
      <c r="G543" s="133">
        <v>9.4166666666666661</v>
      </c>
      <c r="H543" s="133">
        <v>2.0555555555555554</v>
      </c>
      <c r="I543" s="135">
        <v>45.818783783783786</v>
      </c>
    </row>
    <row r="544" spans="1:9" x14ac:dyDescent="0.25">
      <c r="A544" s="130">
        <v>83</v>
      </c>
      <c r="B544" s="125">
        <v>1600</v>
      </c>
      <c r="C544" s="131">
        <v>2321.25</v>
      </c>
      <c r="D544" s="132">
        <v>38</v>
      </c>
      <c r="E544" s="132">
        <v>62</v>
      </c>
      <c r="F544" s="132">
        <v>277</v>
      </c>
      <c r="G544" s="133">
        <v>7.2894736842105265</v>
      </c>
      <c r="H544" s="133">
        <v>1.631578947368421</v>
      </c>
      <c r="I544" s="135">
        <v>37.439516129032256</v>
      </c>
    </row>
    <row r="545" spans="1:9" x14ac:dyDescent="0.25">
      <c r="A545" s="130">
        <v>83</v>
      </c>
      <c r="B545" s="125">
        <v>1700</v>
      </c>
      <c r="C545" s="131">
        <v>2749.29</v>
      </c>
      <c r="D545" s="132">
        <v>37</v>
      </c>
      <c r="E545" s="132">
        <v>65</v>
      </c>
      <c r="F545" s="132">
        <v>202</v>
      </c>
      <c r="G545" s="133">
        <v>5.4594594594594597</v>
      </c>
      <c r="H545" s="133">
        <v>1.7567567567567568</v>
      </c>
      <c r="I545" s="135">
        <v>42.296769230769229</v>
      </c>
    </row>
    <row r="546" spans="1:9" x14ac:dyDescent="0.25">
      <c r="A546" s="130">
        <v>83</v>
      </c>
      <c r="B546" s="125">
        <v>1800</v>
      </c>
      <c r="C546" s="131">
        <v>1571.91</v>
      </c>
      <c r="D546" s="132">
        <v>23</v>
      </c>
      <c r="E546" s="132">
        <v>36</v>
      </c>
      <c r="F546" s="132">
        <v>216</v>
      </c>
      <c r="G546" s="133">
        <v>9.3913043478260878</v>
      </c>
      <c r="H546" s="133">
        <v>1.5652173913043479</v>
      </c>
      <c r="I546" s="135">
        <v>43.664166666666667</v>
      </c>
    </row>
    <row r="547" spans="1:9" x14ac:dyDescent="0.25">
      <c r="A547" s="130">
        <v>83</v>
      </c>
      <c r="B547" s="125">
        <v>1900</v>
      </c>
      <c r="C547" s="131">
        <v>992.81</v>
      </c>
      <c r="D547" s="132">
        <v>13</v>
      </c>
      <c r="E547" s="132">
        <v>16</v>
      </c>
      <c r="F547" s="132">
        <v>105</v>
      </c>
      <c r="G547" s="133">
        <v>8.0769230769230766</v>
      </c>
      <c r="H547" s="133">
        <v>1.2307692307692308</v>
      </c>
      <c r="I547" s="135">
        <v>62.050624999999997</v>
      </c>
    </row>
    <row r="548" spans="1:9" x14ac:dyDescent="0.25">
      <c r="A548" s="130">
        <v>83</v>
      </c>
      <c r="B548" s="125">
        <v>2000</v>
      </c>
      <c r="C548" s="131">
        <v>324.43</v>
      </c>
      <c r="D548" s="132">
        <v>6</v>
      </c>
      <c r="E548" s="132">
        <v>9</v>
      </c>
      <c r="F548" s="132">
        <v>48</v>
      </c>
      <c r="G548" s="133">
        <v>8</v>
      </c>
      <c r="H548" s="133">
        <v>1.5</v>
      </c>
      <c r="I548" s="135">
        <v>36.047777777777782</v>
      </c>
    </row>
    <row r="549" spans="1:9" x14ac:dyDescent="0.25">
      <c r="A549" s="130">
        <v>83</v>
      </c>
      <c r="B549" s="125">
        <v>2100</v>
      </c>
      <c r="C549" s="131">
        <v>18</v>
      </c>
      <c r="D549" s="132">
        <v>1</v>
      </c>
      <c r="E549" s="132">
        <v>1</v>
      </c>
      <c r="F549" s="132">
        <v>0</v>
      </c>
      <c r="G549" s="133">
        <v>0</v>
      </c>
      <c r="H549" s="133">
        <v>1</v>
      </c>
      <c r="I549" s="135">
        <v>18</v>
      </c>
    </row>
    <row r="550" spans="1:9" x14ac:dyDescent="0.25">
      <c r="A550" s="130">
        <v>86</v>
      </c>
      <c r="B550" s="125">
        <v>700</v>
      </c>
      <c r="C550" s="131">
        <v>0</v>
      </c>
      <c r="D550" s="132">
        <v>0</v>
      </c>
      <c r="E550" s="132">
        <v>0</v>
      </c>
      <c r="F550" s="132">
        <v>2</v>
      </c>
      <c r="G550" s="133" t="s">
        <v>341</v>
      </c>
      <c r="H550" s="133" t="s">
        <v>341</v>
      </c>
      <c r="I550" s="135" t="s">
        <v>341</v>
      </c>
    </row>
    <row r="551" spans="1:9" x14ac:dyDescent="0.25">
      <c r="A551" s="130">
        <v>86</v>
      </c>
      <c r="B551" s="125">
        <v>800</v>
      </c>
      <c r="C551" s="131">
        <v>198.92</v>
      </c>
      <c r="D551" s="132">
        <v>4</v>
      </c>
      <c r="E551" s="132">
        <v>5</v>
      </c>
      <c r="F551" s="132">
        <v>17</v>
      </c>
      <c r="G551" s="133">
        <v>4.25</v>
      </c>
      <c r="H551" s="133">
        <v>1.25</v>
      </c>
      <c r="I551" s="135">
        <v>39.783999999999999</v>
      </c>
    </row>
    <row r="552" spans="1:9" x14ac:dyDescent="0.25">
      <c r="A552" s="130">
        <v>86</v>
      </c>
      <c r="B552" s="125">
        <v>900</v>
      </c>
      <c r="C552" s="131">
        <v>493.9</v>
      </c>
      <c r="D552" s="132">
        <v>9</v>
      </c>
      <c r="E552" s="132">
        <v>11</v>
      </c>
      <c r="F552" s="132">
        <v>24</v>
      </c>
      <c r="G552" s="133">
        <v>2.6666666666666665</v>
      </c>
      <c r="H552" s="133">
        <v>1.2222222222222223</v>
      </c>
      <c r="I552" s="135">
        <v>44.9</v>
      </c>
    </row>
    <row r="553" spans="1:9" x14ac:dyDescent="0.25">
      <c r="A553" s="130">
        <v>86</v>
      </c>
      <c r="B553" s="125">
        <v>1000</v>
      </c>
      <c r="C553" s="131">
        <v>443.15</v>
      </c>
      <c r="D553" s="132">
        <v>5</v>
      </c>
      <c r="E553" s="132">
        <v>8</v>
      </c>
      <c r="F553" s="132">
        <v>31</v>
      </c>
      <c r="G553" s="133">
        <v>6.2</v>
      </c>
      <c r="H553" s="133">
        <v>1.6</v>
      </c>
      <c r="I553" s="135">
        <v>55.393749999999997</v>
      </c>
    </row>
    <row r="554" spans="1:9" x14ac:dyDescent="0.25">
      <c r="A554" s="130">
        <v>86</v>
      </c>
      <c r="B554" s="125">
        <v>1100</v>
      </c>
      <c r="C554" s="131">
        <v>726.92</v>
      </c>
      <c r="D554" s="132">
        <v>12</v>
      </c>
      <c r="E554" s="132">
        <v>22</v>
      </c>
      <c r="F554" s="132">
        <v>47</v>
      </c>
      <c r="G554" s="133">
        <v>3.9166666666666665</v>
      </c>
      <c r="H554" s="133">
        <v>1.8333333333333333</v>
      </c>
      <c r="I554" s="135">
        <v>33.041818181818179</v>
      </c>
    </row>
    <row r="555" spans="1:9" x14ac:dyDescent="0.25">
      <c r="A555" s="130">
        <v>86</v>
      </c>
      <c r="B555" s="125">
        <v>1200</v>
      </c>
      <c r="C555" s="131">
        <v>1918.37</v>
      </c>
      <c r="D555" s="132">
        <v>24</v>
      </c>
      <c r="E555" s="132">
        <v>42</v>
      </c>
      <c r="F555" s="132">
        <v>81</v>
      </c>
      <c r="G555" s="133">
        <v>3.375</v>
      </c>
      <c r="H555" s="133">
        <v>1.75</v>
      </c>
      <c r="I555" s="135">
        <v>45.675476190476189</v>
      </c>
    </row>
    <row r="556" spans="1:9" x14ac:dyDescent="0.25">
      <c r="A556" s="130">
        <v>86</v>
      </c>
      <c r="B556" s="125">
        <v>1300</v>
      </c>
      <c r="C556" s="131">
        <v>688.32</v>
      </c>
      <c r="D556" s="132">
        <v>15</v>
      </c>
      <c r="E556" s="132">
        <v>17</v>
      </c>
      <c r="F556" s="132">
        <v>71</v>
      </c>
      <c r="G556" s="133">
        <v>4.7333333333333334</v>
      </c>
      <c r="H556" s="133">
        <v>1.1333333333333333</v>
      </c>
      <c r="I556" s="135">
        <v>40.489411764705885</v>
      </c>
    </row>
    <row r="557" spans="1:9" x14ac:dyDescent="0.25">
      <c r="A557" s="130">
        <v>86</v>
      </c>
      <c r="B557" s="125">
        <v>1400</v>
      </c>
      <c r="C557" s="131">
        <v>790.53</v>
      </c>
      <c r="D557" s="132">
        <v>13</v>
      </c>
      <c r="E557" s="132">
        <v>29</v>
      </c>
      <c r="F557" s="132">
        <v>64</v>
      </c>
      <c r="G557" s="133">
        <v>4.9230769230769234</v>
      </c>
      <c r="H557" s="133">
        <v>2.2307692307692308</v>
      </c>
      <c r="I557" s="135">
        <v>27.259655172413794</v>
      </c>
    </row>
    <row r="558" spans="1:9" x14ac:dyDescent="0.25">
      <c r="A558" s="130">
        <v>86</v>
      </c>
      <c r="B558" s="125">
        <v>1500</v>
      </c>
      <c r="C558" s="131">
        <v>784.79</v>
      </c>
      <c r="D558" s="132">
        <v>10</v>
      </c>
      <c r="E558" s="132">
        <v>20</v>
      </c>
      <c r="F558" s="132">
        <v>44</v>
      </c>
      <c r="G558" s="133">
        <v>4.4000000000000004</v>
      </c>
      <c r="H558" s="133">
        <v>2</v>
      </c>
      <c r="I558" s="135">
        <v>39.2395</v>
      </c>
    </row>
    <row r="559" spans="1:9" x14ac:dyDescent="0.25">
      <c r="A559" s="130">
        <v>86</v>
      </c>
      <c r="B559" s="125">
        <v>1600</v>
      </c>
      <c r="C559" s="131">
        <v>727.6</v>
      </c>
      <c r="D559" s="132">
        <v>11</v>
      </c>
      <c r="E559" s="132">
        <v>15</v>
      </c>
      <c r="F559" s="132">
        <v>68</v>
      </c>
      <c r="G559" s="133">
        <v>6.1818181818181817</v>
      </c>
      <c r="H559" s="133">
        <v>1.3636363636363635</v>
      </c>
      <c r="I559" s="135">
        <v>48.506666666666668</v>
      </c>
    </row>
    <row r="560" spans="1:9" x14ac:dyDescent="0.25">
      <c r="A560" s="130">
        <v>86</v>
      </c>
      <c r="B560" s="125">
        <v>1700</v>
      </c>
      <c r="C560" s="131">
        <v>1410.05</v>
      </c>
      <c r="D560" s="132">
        <v>21</v>
      </c>
      <c r="E560" s="132">
        <v>38</v>
      </c>
      <c r="F560" s="132">
        <v>40</v>
      </c>
      <c r="G560" s="133">
        <v>1.9047619047619047</v>
      </c>
      <c r="H560" s="133">
        <v>1.8095238095238095</v>
      </c>
      <c r="I560" s="135">
        <v>37.106578947368419</v>
      </c>
    </row>
    <row r="561" spans="1:9" x14ac:dyDescent="0.25">
      <c r="A561" s="130">
        <v>86</v>
      </c>
      <c r="B561" s="125">
        <v>1800</v>
      </c>
      <c r="C561" s="131">
        <v>459.35</v>
      </c>
      <c r="D561" s="132">
        <v>5</v>
      </c>
      <c r="E561" s="132">
        <v>12</v>
      </c>
      <c r="F561" s="132">
        <v>20</v>
      </c>
      <c r="G561" s="133">
        <v>4</v>
      </c>
      <c r="H561" s="133">
        <v>2.4</v>
      </c>
      <c r="I561" s="135">
        <v>38.279166666666669</v>
      </c>
    </row>
    <row r="562" spans="1:9" x14ac:dyDescent="0.25">
      <c r="A562" s="130">
        <v>86</v>
      </c>
      <c r="B562" s="125">
        <v>1900</v>
      </c>
      <c r="C562" s="131">
        <v>119.98</v>
      </c>
      <c r="D562" s="132">
        <v>2</v>
      </c>
      <c r="E562" s="132">
        <v>2</v>
      </c>
      <c r="F562" s="132">
        <v>14</v>
      </c>
      <c r="G562" s="133">
        <v>7</v>
      </c>
      <c r="H562" s="133">
        <v>1</v>
      </c>
      <c r="I562" s="135">
        <v>59.99</v>
      </c>
    </row>
    <row r="563" spans="1:9" x14ac:dyDescent="0.25">
      <c r="A563" s="130">
        <v>86</v>
      </c>
      <c r="B563" s="125">
        <v>2000</v>
      </c>
      <c r="C563" s="131">
        <v>399.4</v>
      </c>
      <c r="D563" s="132">
        <v>5</v>
      </c>
      <c r="E563" s="132">
        <v>11</v>
      </c>
      <c r="F563" s="132">
        <v>12</v>
      </c>
      <c r="G563" s="133">
        <v>2.4</v>
      </c>
      <c r="H563" s="133">
        <v>2.2000000000000002</v>
      </c>
      <c r="I563" s="135">
        <v>36.309090909090905</v>
      </c>
    </row>
    <row r="564" spans="1:9" x14ac:dyDescent="0.25">
      <c r="A564" s="130">
        <v>86</v>
      </c>
      <c r="B564" s="125">
        <v>2100</v>
      </c>
      <c r="C564" s="131">
        <v>0</v>
      </c>
      <c r="D564" s="132">
        <v>0</v>
      </c>
      <c r="E564" s="132">
        <v>0</v>
      </c>
      <c r="F564" s="132">
        <v>1</v>
      </c>
      <c r="G564" s="133" t="s">
        <v>341</v>
      </c>
      <c r="H564" s="133" t="s">
        <v>341</v>
      </c>
      <c r="I564" s="135" t="s">
        <v>341</v>
      </c>
    </row>
    <row r="565" spans="1:9" x14ac:dyDescent="0.25">
      <c r="A565" s="130">
        <v>86</v>
      </c>
      <c r="B565" s="125">
        <v>2200</v>
      </c>
      <c r="C565" s="131">
        <v>69.989999999999995</v>
      </c>
      <c r="D565" s="132">
        <v>1</v>
      </c>
      <c r="E565" s="132">
        <v>1</v>
      </c>
      <c r="F565" s="132">
        <v>0</v>
      </c>
      <c r="G565" s="133">
        <v>0</v>
      </c>
      <c r="H565" s="133">
        <v>1</v>
      </c>
      <c r="I565" s="135">
        <v>69.989999999999995</v>
      </c>
    </row>
    <row r="566" spans="1:9" x14ac:dyDescent="0.25">
      <c r="A566" s="130">
        <v>89</v>
      </c>
      <c r="B566" s="125">
        <v>600</v>
      </c>
      <c r="C566" s="131">
        <v>0</v>
      </c>
      <c r="D566" s="132">
        <v>0</v>
      </c>
      <c r="E566" s="132">
        <v>0</v>
      </c>
      <c r="F566" s="132">
        <v>4</v>
      </c>
      <c r="G566" s="133" t="s">
        <v>341</v>
      </c>
      <c r="H566" s="133" t="s">
        <v>341</v>
      </c>
      <c r="I566" s="135" t="s">
        <v>341</v>
      </c>
    </row>
    <row r="567" spans="1:9" x14ac:dyDescent="0.25">
      <c r="A567" s="130">
        <v>89</v>
      </c>
      <c r="B567" s="125">
        <v>700</v>
      </c>
      <c r="C567" s="131">
        <v>0</v>
      </c>
      <c r="D567" s="132">
        <v>0</v>
      </c>
      <c r="E567" s="132">
        <v>0</v>
      </c>
      <c r="F567" s="132">
        <v>2</v>
      </c>
      <c r="G567" s="133" t="s">
        <v>341</v>
      </c>
      <c r="H567" s="133" t="s">
        <v>341</v>
      </c>
      <c r="I567" s="135" t="s">
        <v>341</v>
      </c>
    </row>
    <row r="568" spans="1:9" x14ac:dyDescent="0.25">
      <c r="A568" s="130">
        <v>89</v>
      </c>
      <c r="B568" s="125">
        <v>800</v>
      </c>
      <c r="C568" s="131">
        <v>0</v>
      </c>
      <c r="D568" s="132">
        <v>0</v>
      </c>
      <c r="E568" s="132">
        <v>0</v>
      </c>
      <c r="F568" s="132">
        <v>12</v>
      </c>
      <c r="G568" s="133" t="s">
        <v>341</v>
      </c>
      <c r="H568" s="133" t="s">
        <v>341</v>
      </c>
      <c r="I568" s="135" t="s">
        <v>341</v>
      </c>
    </row>
    <row r="569" spans="1:9" x14ac:dyDescent="0.25">
      <c r="A569" s="130">
        <v>89</v>
      </c>
      <c r="B569" s="125">
        <v>900</v>
      </c>
      <c r="C569" s="131">
        <v>141.97</v>
      </c>
      <c r="D569" s="132">
        <v>4</v>
      </c>
      <c r="E569" s="132">
        <v>3</v>
      </c>
      <c r="F569" s="132">
        <v>21</v>
      </c>
      <c r="G569" s="133">
        <v>5.25</v>
      </c>
      <c r="H569" s="133">
        <v>0.75</v>
      </c>
      <c r="I569" s="135">
        <v>47.323333333333331</v>
      </c>
    </row>
    <row r="570" spans="1:9" x14ac:dyDescent="0.25">
      <c r="A570" s="130">
        <v>89</v>
      </c>
      <c r="B570" s="125">
        <v>1000</v>
      </c>
      <c r="C570" s="131">
        <v>728.6</v>
      </c>
      <c r="D570" s="132">
        <v>8</v>
      </c>
      <c r="E570" s="132">
        <v>15</v>
      </c>
      <c r="F570" s="132">
        <v>44</v>
      </c>
      <c r="G570" s="133">
        <v>5.5</v>
      </c>
      <c r="H570" s="133">
        <v>1.875</v>
      </c>
      <c r="I570" s="135">
        <v>48.573333333333338</v>
      </c>
    </row>
    <row r="571" spans="1:9" x14ac:dyDescent="0.25">
      <c r="A571" s="130">
        <v>89</v>
      </c>
      <c r="B571" s="125">
        <v>1100</v>
      </c>
      <c r="C571" s="131">
        <v>618.91</v>
      </c>
      <c r="D571" s="132">
        <v>7</v>
      </c>
      <c r="E571" s="132">
        <v>8</v>
      </c>
      <c r="F571" s="132">
        <v>37</v>
      </c>
      <c r="G571" s="133">
        <v>5.2857142857142856</v>
      </c>
      <c r="H571" s="133">
        <v>1.1428571428571428</v>
      </c>
      <c r="I571" s="135">
        <v>77.363749999999996</v>
      </c>
    </row>
    <row r="572" spans="1:9" x14ac:dyDescent="0.25">
      <c r="A572" s="130">
        <v>89</v>
      </c>
      <c r="B572" s="125">
        <v>1200</v>
      </c>
      <c r="C572" s="131">
        <v>1270.68</v>
      </c>
      <c r="D572" s="132">
        <v>11</v>
      </c>
      <c r="E572" s="132">
        <v>29</v>
      </c>
      <c r="F572" s="132">
        <v>65</v>
      </c>
      <c r="G572" s="133">
        <v>5.9090909090909092</v>
      </c>
      <c r="H572" s="133">
        <v>2.6363636363636362</v>
      </c>
      <c r="I572" s="135">
        <v>43.816551724137931</v>
      </c>
    </row>
    <row r="573" spans="1:9" x14ac:dyDescent="0.25">
      <c r="A573" s="130">
        <v>89</v>
      </c>
      <c r="B573" s="125">
        <v>1300</v>
      </c>
      <c r="C573" s="131">
        <v>1724.77</v>
      </c>
      <c r="D573" s="132">
        <v>21</v>
      </c>
      <c r="E573" s="132">
        <v>37</v>
      </c>
      <c r="F573" s="132">
        <v>78</v>
      </c>
      <c r="G573" s="133">
        <v>3.7142857142857144</v>
      </c>
      <c r="H573" s="133">
        <v>1.7619047619047619</v>
      </c>
      <c r="I573" s="135">
        <v>46.615405405405404</v>
      </c>
    </row>
    <row r="574" spans="1:9" x14ac:dyDescent="0.25">
      <c r="A574" s="130">
        <v>89</v>
      </c>
      <c r="B574" s="125">
        <v>1400</v>
      </c>
      <c r="C574" s="131">
        <v>2074.84</v>
      </c>
      <c r="D574" s="132">
        <v>22</v>
      </c>
      <c r="E574" s="132">
        <v>41</v>
      </c>
      <c r="F574" s="132">
        <v>78</v>
      </c>
      <c r="G574" s="133">
        <v>3.5454545454545454</v>
      </c>
      <c r="H574" s="133">
        <v>1.8636363636363635</v>
      </c>
      <c r="I574" s="135">
        <v>50.605853658536589</v>
      </c>
    </row>
    <row r="575" spans="1:9" x14ac:dyDescent="0.25">
      <c r="A575" s="130">
        <v>89</v>
      </c>
      <c r="B575" s="125">
        <v>1500</v>
      </c>
      <c r="C575" s="131">
        <v>2792.27</v>
      </c>
      <c r="D575" s="132">
        <v>33</v>
      </c>
      <c r="E575" s="132">
        <v>63</v>
      </c>
      <c r="F575" s="132">
        <v>117</v>
      </c>
      <c r="G575" s="133">
        <v>3.5454545454545454</v>
      </c>
      <c r="H575" s="133">
        <v>1.9090909090909092</v>
      </c>
      <c r="I575" s="135">
        <v>44.321746031746031</v>
      </c>
    </row>
    <row r="576" spans="1:9" x14ac:dyDescent="0.25">
      <c r="A576" s="130">
        <v>89</v>
      </c>
      <c r="B576" s="125">
        <v>1600</v>
      </c>
      <c r="C576" s="131">
        <v>1886.05</v>
      </c>
      <c r="D576" s="132">
        <v>20</v>
      </c>
      <c r="E576" s="132">
        <v>45</v>
      </c>
      <c r="F576" s="132">
        <v>78</v>
      </c>
      <c r="G576" s="133">
        <v>3.9</v>
      </c>
      <c r="H576" s="133">
        <v>2.25</v>
      </c>
      <c r="I576" s="135">
        <v>41.912222222222219</v>
      </c>
    </row>
    <row r="577" spans="1:9" x14ac:dyDescent="0.25">
      <c r="A577" s="130">
        <v>89</v>
      </c>
      <c r="B577" s="125">
        <v>1700</v>
      </c>
      <c r="C577" s="131">
        <v>1460.86</v>
      </c>
      <c r="D577" s="132">
        <v>17</v>
      </c>
      <c r="E577" s="132">
        <v>33</v>
      </c>
      <c r="F577" s="132">
        <v>48</v>
      </c>
      <c r="G577" s="133">
        <v>2.8235294117647061</v>
      </c>
      <c r="H577" s="133">
        <v>1.9411764705882353</v>
      </c>
      <c r="I577" s="135">
        <v>44.268484848484846</v>
      </c>
    </row>
    <row r="578" spans="1:9" x14ac:dyDescent="0.25">
      <c r="A578" s="130">
        <v>89</v>
      </c>
      <c r="B578" s="125">
        <v>1800</v>
      </c>
      <c r="C578" s="131">
        <v>1911.53</v>
      </c>
      <c r="D578" s="132">
        <v>16</v>
      </c>
      <c r="E578" s="132">
        <v>36</v>
      </c>
      <c r="F578" s="132">
        <v>58</v>
      </c>
      <c r="G578" s="133">
        <v>3.625</v>
      </c>
      <c r="H578" s="133">
        <v>2.25</v>
      </c>
      <c r="I578" s="135">
        <v>53.098055555555554</v>
      </c>
    </row>
    <row r="579" spans="1:9" x14ac:dyDescent="0.25">
      <c r="A579" s="130">
        <v>89</v>
      </c>
      <c r="B579" s="125">
        <v>1900</v>
      </c>
      <c r="C579" s="131">
        <v>1578.68</v>
      </c>
      <c r="D579" s="132">
        <v>17</v>
      </c>
      <c r="E579" s="132">
        <v>30</v>
      </c>
      <c r="F579" s="132">
        <v>50</v>
      </c>
      <c r="G579" s="133">
        <v>2.9411764705882355</v>
      </c>
      <c r="H579" s="133">
        <v>1.7647058823529411</v>
      </c>
      <c r="I579" s="135">
        <v>52.622666666666667</v>
      </c>
    </row>
    <row r="580" spans="1:9" x14ac:dyDescent="0.25">
      <c r="A580" s="130">
        <v>89</v>
      </c>
      <c r="B580" s="125">
        <v>2000</v>
      </c>
      <c r="C580" s="131">
        <v>955.33</v>
      </c>
      <c r="D580" s="132">
        <v>10</v>
      </c>
      <c r="E580" s="132">
        <v>17</v>
      </c>
      <c r="F580" s="132">
        <v>24</v>
      </c>
      <c r="G580" s="133">
        <v>2.4</v>
      </c>
      <c r="H580" s="133">
        <v>1.7</v>
      </c>
      <c r="I580" s="135">
        <v>56.195882352941176</v>
      </c>
    </row>
    <row r="581" spans="1:9" x14ac:dyDescent="0.25">
      <c r="A581" s="130">
        <v>89</v>
      </c>
      <c r="B581" s="125">
        <v>2100</v>
      </c>
      <c r="C581" s="131">
        <v>572.41</v>
      </c>
      <c r="D581" s="132">
        <v>6</v>
      </c>
      <c r="E581" s="132">
        <v>9</v>
      </c>
      <c r="F581" s="132">
        <v>12</v>
      </c>
      <c r="G581" s="133">
        <v>2</v>
      </c>
      <c r="H581" s="133">
        <v>1.5</v>
      </c>
      <c r="I581" s="135">
        <v>63.601111111111109</v>
      </c>
    </row>
    <row r="582" spans="1:9" x14ac:dyDescent="0.25">
      <c r="A582" s="130">
        <v>89</v>
      </c>
      <c r="B582" s="125">
        <v>2200</v>
      </c>
      <c r="C582" s="131">
        <v>0</v>
      </c>
      <c r="D582" s="132">
        <v>0</v>
      </c>
      <c r="E582" s="132">
        <v>0</v>
      </c>
      <c r="F582" s="132">
        <v>8</v>
      </c>
      <c r="G582" s="133" t="s">
        <v>341</v>
      </c>
      <c r="H582" s="133" t="s">
        <v>341</v>
      </c>
      <c r="I582" s="135" t="s">
        <v>341</v>
      </c>
    </row>
    <row r="583" spans="1:9" x14ac:dyDescent="0.25">
      <c r="A583" s="130">
        <v>90</v>
      </c>
      <c r="B583" s="125">
        <v>200</v>
      </c>
      <c r="C583" s="131">
        <v>151.34</v>
      </c>
      <c r="D583" s="132">
        <v>1</v>
      </c>
      <c r="E583" s="132">
        <v>3</v>
      </c>
      <c r="F583" s="132">
        <v>0</v>
      </c>
      <c r="G583" s="133">
        <v>0</v>
      </c>
      <c r="H583" s="133">
        <v>3</v>
      </c>
      <c r="I583" s="135">
        <v>50.446666666666665</v>
      </c>
    </row>
    <row r="584" spans="1:9" x14ac:dyDescent="0.25">
      <c r="A584" s="130">
        <v>90</v>
      </c>
      <c r="B584" s="125">
        <v>500</v>
      </c>
      <c r="C584" s="131">
        <v>0</v>
      </c>
      <c r="D584" s="132">
        <v>0</v>
      </c>
      <c r="E584" s="132">
        <v>0</v>
      </c>
      <c r="F584" s="132">
        <v>1</v>
      </c>
      <c r="G584" s="133" t="s">
        <v>341</v>
      </c>
      <c r="H584" s="133" t="s">
        <v>341</v>
      </c>
      <c r="I584" s="135" t="s">
        <v>341</v>
      </c>
    </row>
    <row r="585" spans="1:9" x14ac:dyDescent="0.25">
      <c r="A585" s="130">
        <v>90</v>
      </c>
      <c r="B585" s="125">
        <v>600</v>
      </c>
      <c r="C585" s="131">
        <v>0</v>
      </c>
      <c r="D585" s="132">
        <v>0</v>
      </c>
      <c r="E585" s="132">
        <v>0</v>
      </c>
      <c r="F585" s="132">
        <v>1</v>
      </c>
      <c r="G585" s="133" t="s">
        <v>341</v>
      </c>
      <c r="H585" s="133" t="s">
        <v>341</v>
      </c>
      <c r="I585" s="135" t="s">
        <v>341</v>
      </c>
    </row>
    <row r="586" spans="1:9" x14ac:dyDescent="0.25">
      <c r="A586" s="130">
        <v>90</v>
      </c>
      <c r="B586" s="125">
        <v>700</v>
      </c>
      <c r="C586" s="131">
        <v>940.62</v>
      </c>
      <c r="D586" s="132">
        <v>10</v>
      </c>
      <c r="E586" s="132">
        <v>20</v>
      </c>
      <c r="F586" s="132">
        <v>48</v>
      </c>
      <c r="G586" s="133">
        <v>4.8</v>
      </c>
      <c r="H586" s="133">
        <v>2</v>
      </c>
      <c r="I586" s="135">
        <v>47.030999999999999</v>
      </c>
    </row>
    <row r="587" spans="1:9" x14ac:dyDescent="0.25">
      <c r="A587" s="130">
        <v>90</v>
      </c>
      <c r="B587" s="125">
        <v>800</v>
      </c>
      <c r="C587" s="131">
        <v>812.31</v>
      </c>
      <c r="D587" s="132">
        <v>9</v>
      </c>
      <c r="E587" s="132">
        <v>16</v>
      </c>
      <c r="F587" s="132">
        <v>47</v>
      </c>
      <c r="G587" s="133">
        <v>5.2222222222222223</v>
      </c>
      <c r="H587" s="133">
        <v>1.7777777777777777</v>
      </c>
      <c r="I587" s="135">
        <v>50.769374999999997</v>
      </c>
    </row>
    <row r="588" spans="1:9" x14ac:dyDescent="0.25">
      <c r="A588" s="130">
        <v>90</v>
      </c>
      <c r="B588" s="125">
        <v>900</v>
      </c>
      <c r="C588" s="131">
        <v>2550.12</v>
      </c>
      <c r="D588" s="132">
        <v>28</v>
      </c>
      <c r="E588" s="132">
        <v>70</v>
      </c>
      <c r="F588" s="132">
        <v>94</v>
      </c>
      <c r="G588" s="133">
        <v>3.3571428571428572</v>
      </c>
      <c r="H588" s="133">
        <v>2.5</v>
      </c>
      <c r="I588" s="135">
        <v>36.430285714285709</v>
      </c>
    </row>
    <row r="589" spans="1:9" x14ac:dyDescent="0.25">
      <c r="A589" s="130">
        <v>90</v>
      </c>
      <c r="B589" s="125">
        <v>1000</v>
      </c>
      <c r="C589" s="131">
        <v>1722.96</v>
      </c>
      <c r="D589" s="132">
        <v>19</v>
      </c>
      <c r="E589" s="132">
        <v>40</v>
      </c>
      <c r="F589" s="132">
        <v>77</v>
      </c>
      <c r="G589" s="133">
        <v>4.0526315789473681</v>
      </c>
      <c r="H589" s="133">
        <v>2.1052631578947367</v>
      </c>
      <c r="I589" s="135">
        <v>43.073999999999998</v>
      </c>
    </row>
    <row r="590" spans="1:9" x14ac:dyDescent="0.25">
      <c r="A590" s="130">
        <v>90</v>
      </c>
      <c r="B590" s="125">
        <v>1100</v>
      </c>
      <c r="C590" s="131">
        <v>2596.6799999999998</v>
      </c>
      <c r="D590" s="132">
        <v>27</v>
      </c>
      <c r="E590" s="132">
        <v>60</v>
      </c>
      <c r="F590" s="132">
        <v>131</v>
      </c>
      <c r="G590" s="133">
        <v>4.8518518518518521</v>
      </c>
      <c r="H590" s="133">
        <v>2.2222222222222223</v>
      </c>
      <c r="I590" s="135">
        <v>43.277999999999999</v>
      </c>
    </row>
    <row r="591" spans="1:9" x14ac:dyDescent="0.25">
      <c r="A591" s="130">
        <v>90</v>
      </c>
      <c r="B591" s="125">
        <v>1200</v>
      </c>
      <c r="C591" s="131">
        <v>2390.38</v>
      </c>
      <c r="D591" s="132">
        <v>30</v>
      </c>
      <c r="E591" s="132">
        <v>58</v>
      </c>
      <c r="F591" s="132">
        <v>145</v>
      </c>
      <c r="G591" s="133">
        <v>4.833333333333333</v>
      </c>
      <c r="H591" s="133">
        <v>1.9333333333333333</v>
      </c>
      <c r="I591" s="135">
        <v>41.213448275862071</v>
      </c>
    </row>
    <row r="592" spans="1:9" x14ac:dyDescent="0.25">
      <c r="A592" s="130">
        <v>90</v>
      </c>
      <c r="B592" s="125">
        <v>1300</v>
      </c>
      <c r="C592" s="131">
        <v>2445.7199999999998</v>
      </c>
      <c r="D592" s="132">
        <v>23</v>
      </c>
      <c r="E592" s="132">
        <v>55</v>
      </c>
      <c r="F592" s="132">
        <v>144</v>
      </c>
      <c r="G592" s="133">
        <v>6.2608695652173916</v>
      </c>
      <c r="H592" s="133">
        <v>2.3913043478260869</v>
      </c>
      <c r="I592" s="135">
        <v>44.467636363636359</v>
      </c>
    </row>
    <row r="593" spans="1:9" x14ac:dyDescent="0.25">
      <c r="A593" s="130">
        <v>90</v>
      </c>
      <c r="B593" s="125">
        <v>1400</v>
      </c>
      <c r="C593" s="131">
        <v>2600.13</v>
      </c>
      <c r="D593" s="132">
        <v>27</v>
      </c>
      <c r="E593" s="132">
        <v>53</v>
      </c>
      <c r="F593" s="132">
        <v>131</v>
      </c>
      <c r="G593" s="133">
        <v>4.8518518518518521</v>
      </c>
      <c r="H593" s="133">
        <v>1.962962962962963</v>
      </c>
      <c r="I593" s="135">
        <v>49.059056603773584</v>
      </c>
    </row>
    <row r="594" spans="1:9" x14ac:dyDescent="0.25">
      <c r="A594" s="130">
        <v>90</v>
      </c>
      <c r="B594" s="125">
        <v>1500</v>
      </c>
      <c r="C594" s="131">
        <v>3726.68</v>
      </c>
      <c r="D594" s="132">
        <v>37</v>
      </c>
      <c r="E594" s="132">
        <v>87</v>
      </c>
      <c r="F594" s="132">
        <v>122</v>
      </c>
      <c r="G594" s="133">
        <v>3.2972972972972974</v>
      </c>
      <c r="H594" s="133">
        <v>2.3513513513513513</v>
      </c>
      <c r="I594" s="135">
        <v>42.835402298850575</v>
      </c>
    </row>
    <row r="595" spans="1:9" x14ac:dyDescent="0.25">
      <c r="A595" s="130">
        <v>90</v>
      </c>
      <c r="B595" s="125">
        <v>1600</v>
      </c>
      <c r="C595" s="131">
        <v>1833.81</v>
      </c>
      <c r="D595" s="132">
        <v>20</v>
      </c>
      <c r="E595" s="132">
        <v>51</v>
      </c>
      <c r="F595" s="132">
        <v>88</v>
      </c>
      <c r="G595" s="133">
        <v>4.4000000000000004</v>
      </c>
      <c r="H595" s="133">
        <v>2.5499999999999998</v>
      </c>
      <c r="I595" s="135">
        <v>35.957058823529408</v>
      </c>
    </row>
    <row r="596" spans="1:9" x14ac:dyDescent="0.25">
      <c r="A596" s="130">
        <v>90</v>
      </c>
      <c r="B596" s="125">
        <v>1700</v>
      </c>
      <c r="C596" s="131">
        <v>2356.56</v>
      </c>
      <c r="D596" s="132">
        <v>29</v>
      </c>
      <c r="E596" s="132">
        <v>47</v>
      </c>
      <c r="F596" s="132">
        <v>84</v>
      </c>
      <c r="G596" s="133">
        <v>2.896551724137931</v>
      </c>
      <c r="H596" s="133">
        <v>1.6206896551724137</v>
      </c>
      <c r="I596" s="135">
        <v>50.139574468085108</v>
      </c>
    </row>
    <row r="597" spans="1:9" x14ac:dyDescent="0.25">
      <c r="A597" s="130">
        <v>90</v>
      </c>
      <c r="B597" s="125">
        <v>1800</v>
      </c>
      <c r="C597" s="131">
        <v>782.87</v>
      </c>
      <c r="D597" s="132">
        <v>10</v>
      </c>
      <c r="E597" s="132">
        <v>14</v>
      </c>
      <c r="F597" s="132">
        <v>57</v>
      </c>
      <c r="G597" s="133">
        <v>5.7</v>
      </c>
      <c r="H597" s="133">
        <v>1.4</v>
      </c>
      <c r="I597" s="135">
        <v>55.919285714285714</v>
      </c>
    </row>
    <row r="598" spans="1:9" x14ac:dyDescent="0.25">
      <c r="A598" s="130">
        <v>90</v>
      </c>
      <c r="B598" s="125">
        <v>1900</v>
      </c>
      <c r="C598" s="131">
        <v>608.65</v>
      </c>
      <c r="D598" s="132">
        <v>10</v>
      </c>
      <c r="E598" s="132">
        <v>14</v>
      </c>
      <c r="F598" s="132">
        <v>49</v>
      </c>
      <c r="G598" s="133">
        <v>4.9000000000000004</v>
      </c>
      <c r="H598" s="133">
        <v>1.4</v>
      </c>
      <c r="I598" s="135">
        <v>43.475000000000001</v>
      </c>
    </row>
    <row r="599" spans="1:9" x14ac:dyDescent="0.25">
      <c r="A599" s="130">
        <v>90</v>
      </c>
      <c r="B599" s="125">
        <v>2000</v>
      </c>
      <c r="C599" s="131">
        <v>360.62</v>
      </c>
      <c r="D599" s="132">
        <v>10</v>
      </c>
      <c r="E599" s="132">
        <v>13</v>
      </c>
      <c r="F599" s="132">
        <v>24</v>
      </c>
      <c r="G599" s="133">
        <v>2.4</v>
      </c>
      <c r="H599" s="133">
        <v>1.3</v>
      </c>
      <c r="I599" s="135">
        <v>27.740000000000002</v>
      </c>
    </row>
    <row r="600" spans="1:9" x14ac:dyDescent="0.25">
      <c r="A600" s="130">
        <v>90</v>
      </c>
      <c r="B600" s="125">
        <v>2100</v>
      </c>
      <c r="C600" s="131">
        <v>67.97</v>
      </c>
      <c r="D600" s="132">
        <v>1</v>
      </c>
      <c r="E600" s="132">
        <v>2</v>
      </c>
      <c r="F600" s="132">
        <v>1</v>
      </c>
      <c r="G600" s="133">
        <v>1</v>
      </c>
      <c r="H600" s="133">
        <v>2</v>
      </c>
      <c r="I600" s="135">
        <v>33.984999999999999</v>
      </c>
    </row>
    <row r="601" spans="1:9" x14ac:dyDescent="0.25">
      <c r="A601" s="130">
        <v>92</v>
      </c>
      <c r="B601" s="125">
        <v>600</v>
      </c>
      <c r="C601" s="131">
        <v>0</v>
      </c>
      <c r="D601" s="132">
        <v>0</v>
      </c>
      <c r="E601" s="132">
        <v>0</v>
      </c>
      <c r="F601" s="132">
        <v>2</v>
      </c>
      <c r="G601" s="133" t="s">
        <v>341</v>
      </c>
      <c r="H601" s="133" t="s">
        <v>341</v>
      </c>
      <c r="I601" s="135" t="s">
        <v>341</v>
      </c>
    </row>
    <row r="602" spans="1:9" x14ac:dyDescent="0.25">
      <c r="A602" s="130">
        <v>92</v>
      </c>
      <c r="B602" s="125">
        <v>700</v>
      </c>
      <c r="C602" s="131">
        <v>0</v>
      </c>
      <c r="D602" s="132">
        <v>0</v>
      </c>
      <c r="E602" s="132">
        <v>0</v>
      </c>
      <c r="F602" s="132">
        <v>1</v>
      </c>
      <c r="G602" s="133" t="s">
        <v>341</v>
      </c>
      <c r="H602" s="133" t="s">
        <v>341</v>
      </c>
      <c r="I602" s="135" t="s">
        <v>341</v>
      </c>
    </row>
    <row r="603" spans="1:9" x14ac:dyDescent="0.25">
      <c r="A603" s="130">
        <v>92</v>
      </c>
      <c r="B603" s="125">
        <v>800</v>
      </c>
      <c r="C603" s="131">
        <v>0</v>
      </c>
      <c r="D603" s="132">
        <v>0</v>
      </c>
      <c r="E603" s="132">
        <v>0</v>
      </c>
      <c r="F603" s="132">
        <v>1</v>
      </c>
      <c r="G603" s="133" t="s">
        <v>341</v>
      </c>
      <c r="H603" s="133" t="s">
        <v>341</v>
      </c>
      <c r="I603" s="135" t="s">
        <v>341</v>
      </c>
    </row>
    <row r="604" spans="1:9" x14ac:dyDescent="0.25">
      <c r="A604" s="130">
        <v>92</v>
      </c>
      <c r="B604" s="125">
        <v>900</v>
      </c>
      <c r="C604" s="131">
        <v>0</v>
      </c>
      <c r="D604" s="132">
        <v>0</v>
      </c>
      <c r="E604" s="132">
        <v>0</v>
      </c>
      <c r="F604" s="132">
        <v>7</v>
      </c>
      <c r="G604" s="133" t="s">
        <v>341</v>
      </c>
      <c r="H604" s="133" t="s">
        <v>341</v>
      </c>
      <c r="I604" s="135" t="s">
        <v>341</v>
      </c>
    </row>
    <row r="605" spans="1:9" x14ac:dyDescent="0.25">
      <c r="A605" s="130">
        <v>92</v>
      </c>
      <c r="B605" s="125">
        <v>1000</v>
      </c>
      <c r="C605" s="131">
        <v>309.89</v>
      </c>
      <c r="D605" s="132">
        <v>3</v>
      </c>
      <c r="E605" s="132">
        <v>7</v>
      </c>
      <c r="F605" s="132">
        <v>12</v>
      </c>
      <c r="G605" s="133">
        <v>4</v>
      </c>
      <c r="H605" s="133">
        <v>2.3333333333333335</v>
      </c>
      <c r="I605" s="135">
        <v>44.269999999999996</v>
      </c>
    </row>
    <row r="606" spans="1:9" x14ac:dyDescent="0.25">
      <c r="A606" s="130">
        <v>92</v>
      </c>
      <c r="B606" s="125">
        <v>1100</v>
      </c>
      <c r="C606" s="131">
        <v>394.62</v>
      </c>
      <c r="D606" s="132">
        <v>6</v>
      </c>
      <c r="E606" s="132">
        <v>10</v>
      </c>
      <c r="F606" s="132">
        <v>26</v>
      </c>
      <c r="G606" s="133">
        <v>4.333333333333333</v>
      </c>
      <c r="H606" s="133">
        <v>1.6666666666666667</v>
      </c>
      <c r="I606" s="135">
        <v>39.462000000000003</v>
      </c>
    </row>
    <row r="607" spans="1:9" x14ac:dyDescent="0.25">
      <c r="A607" s="130">
        <v>92</v>
      </c>
      <c r="B607" s="125">
        <v>1200</v>
      </c>
      <c r="C607" s="131">
        <v>227.62</v>
      </c>
      <c r="D607" s="132">
        <v>7</v>
      </c>
      <c r="E607" s="132">
        <v>8</v>
      </c>
      <c r="F607" s="132">
        <v>35</v>
      </c>
      <c r="G607" s="133">
        <v>5</v>
      </c>
      <c r="H607" s="133">
        <v>1.1428571428571428</v>
      </c>
      <c r="I607" s="135">
        <v>28.452500000000001</v>
      </c>
    </row>
    <row r="608" spans="1:9" x14ac:dyDescent="0.25">
      <c r="A608" s="130">
        <v>92</v>
      </c>
      <c r="B608" s="125">
        <v>1300</v>
      </c>
      <c r="C608" s="131">
        <v>1058.55</v>
      </c>
      <c r="D608" s="132">
        <v>7</v>
      </c>
      <c r="E608" s="132">
        <v>21</v>
      </c>
      <c r="F608" s="132">
        <v>35</v>
      </c>
      <c r="G608" s="133">
        <v>5</v>
      </c>
      <c r="H608" s="133">
        <v>3</v>
      </c>
      <c r="I608" s="135">
        <v>50.407142857142858</v>
      </c>
    </row>
    <row r="609" spans="1:9" x14ac:dyDescent="0.25">
      <c r="A609" s="130">
        <v>92</v>
      </c>
      <c r="B609" s="125">
        <v>1400</v>
      </c>
      <c r="C609" s="131">
        <v>776.73</v>
      </c>
      <c r="D609" s="132">
        <v>13</v>
      </c>
      <c r="E609" s="132">
        <v>29</v>
      </c>
      <c r="F609" s="132">
        <v>41</v>
      </c>
      <c r="G609" s="133">
        <v>3.1538461538461537</v>
      </c>
      <c r="H609" s="133">
        <v>2.2307692307692308</v>
      </c>
      <c r="I609" s="135">
        <v>26.783793103448275</v>
      </c>
    </row>
    <row r="610" spans="1:9" x14ac:dyDescent="0.25">
      <c r="A610" s="130">
        <v>92</v>
      </c>
      <c r="B610" s="125">
        <v>1500</v>
      </c>
      <c r="C610" s="131">
        <v>384.02</v>
      </c>
      <c r="D610" s="132">
        <v>8</v>
      </c>
      <c r="E610" s="132">
        <v>9</v>
      </c>
      <c r="F610" s="132">
        <v>30</v>
      </c>
      <c r="G610" s="133">
        <v>3.75</v>
      </c>
      <c r="H610" s="133">
        <v>1.125</v>
      </c>
      <c r="I610" s="135">
        <v>42.668888888888887</v>
      </c>
    </row>
    <row r="611" spans="1:9" x14ac:dyDescent="0.25">
      <c r="A611" s="130">
        <v>92</v>
      </c>
      <c r="B611" s="125">
        <v>1600</v>
      </c>
      <c r="C611" s="131">
        <v>557.32000000000005</v>
      </c>
      <c r="D611" s="132">
        <v>12</v>
      </c>
      <c r="E611" s="132">
        <v>15</v>
      </c>
      <c r="F611" s="132">
        <v>16</v>
      </c>
      <c r="G611" s="133">
        <v>1.3333333333333333</v>
      </c>
      <c r="H611" s="133">
        <v>1.25</v>
      </c>
      <c r="I611" s="135">
        <v>37.154666666666671</v>
      </c>
    </row>
    <row r="612" spans="1:9" x14ac:dyDescent="0.25">
      <c r="A612" s="130">
        <v>92</v>
      </c>
      <c r="B612" s="125">
        <v>1700</v>
      </c>
      <c r="C612" s="131">
        <v>109.95</v>
      </c>
      <c r="D612" s="132">
        <v>2</v>
      </c>
      <c r="E612" s="132">
        <v>4</v>
      </c>
      <c r="F612" s="132">
        <v>14</v>
      </c>
      <c r="G612" s="133">
        <v>7</v>
      </c>
      <c r="H612" s="133">
        <v>2</v>
      </c>
      <c r="I612" s="135">
        <v>27.487500000000001</v>
      </c>
    </row>
    <row r="613" spans="1:9" x14ac:dyDescent="0.25">
      <c r="A613" s="130">
        <v>92</v>
      </c>
      <c r="B613" s="125">
        <v>1800</v>
      </c>
      <c r="C613" s="131">
        <v>202.46</v>
      </c>
      <c r="D613" s="132">
        <v>3</v>
      </c>
      <c r="E613" s="132">
        <v>5</v>
      </c>
      <c r="F613" s="132">
        <v>16</v>
      </c>
      <c r="G613" s="133">
        <v>5.333333333333333</v>
      </c>
      <c r="H613" s="133">
        <v>1.6666666666666667</v>
      </c>
      <c r="I613" s="135">
        <v>40.492000000000004</v>
      </c>
    </row>
    <row r="614" spans="1:9" x14ac:dyDescent="0.25">
      <c r="A614" s="130">
        <v>92</v>
      </c>
      <c r="B614" s="125">
        <v>1900</v>
      </c>
      <c r="C614" s="131">
        <v>112.48</v>
      </c>
      <c r="D614" s="132">
        <v>1</v>
      </c>
      <c r="E614" s="132">
        <v>2</v>
      </c>
      <c r="F614" s="132">
        <v>12</v>
      </c>
      <c r="G614" s="133">
        <v>12</v>
      </c>
      <c r="H614" s="133">
        <v>2</v>
      </c>
      <c r="I614" s="135">
        <v>56.24</v>
      </c>
    </row>
    <row r="615" spans="1:9" x14ac:dyDescent="0.25">
      <c r="A615" s="130">
        <v>92</v>
      </c>
      <c r="B615" s="125">
        <v>2000</v>
      </c>
      <c r="C615" s="131">
        <v>227.45</v>
      </c>
      <c r="D615" s="132">
        <v>2</v>
      </c>
      <c r="E615" s="132">
        <v>4</v>
      </c>
      <c r="F615" s="132">
        <v>15</v>
      </c>
      <c r="G615" s="133">
        <v>7.5</v>
      </c>
      <c r="H615" s="133">
        <v>2</v>
      </c>
      <c r="I615" s="135">
        <v>56.862499999999997</v>
      </c>
    </row>
    <row r="616" spans="1:9" x14ac:dyDescent="0.25">
      <c r="A616" s="130">
        <v>92</v>
      </c>
      <c r="B616" s="125">
        <v>2100</v>
      </c>
      <c r="C616" s="131">
        <v>321.92</v>
      </c>
      <c r="D616" s="132">
        <v>2</v>
      </c>
      <c r="E616" s="132">
        <v>7</v>
      </c>
      <c r="F616" s="132">
        <v>11</v>
      </c>
      <c r="G616" s="133">
        <v>5.5</v>
      </c>
      <c r="H616" s="133">
        <v>3.5</v>
      </c>
      <c r="I616" s="135">
        <v>45.988571428571433</v>
      </c>
    </row>
    <row r="617" spans="1:9" x14ac:dyDescent="0.25">
      <c r="A617" s="130">
        <v>92</v>
      </c>
      <c r="B617" s="125">
        <v>2200</v>
      </c>
      <c r="C617" s="131">
        <v>29.99</v>
      </c>
      <c r="D617" s="132">
        <v>1</v>
      </c>
      <c r="E617" s="132">
        <v>1</v>
      </c>
      <c r="F617" s="132">
        <v>0</v>
      </c>
      <c r="G617" s="133">
        <v>0</v>
      </c>
      <c r="H617" s="133">
        <v>1</v>
      </c>
      <c r="I617" s="135">
        <v>29.99</v>
      </c>
    </row>
    <row r="618" spans="1:9" x14ac:dyDescent="0.25">
      <c r="A618" s="130">
        <v>94</v>
      </c>
      <c r="B618" s="125">
        <v>400</v>
      </c>
      <c r="C618" s="131">
        <v>64.989999999999995</v>
      </c>
      <c r="D618" s="132">
        <v>1</v>
      </c>
      <c r="E618" s="132">
        <v>1</v>
      </c>
      <c r="F618" s="132">
        <v>2</v>
      </c>
      <c r="G618" s="133">
        <v>2</v>
      </c>
      <c r="H618" s="133">
        <v>1</v>
      </c>
      <c r="I618" s="135">
        <v>64.989999999999995</v>
      </c>
    </row>
    <row r="619" spans="1:9" x14ac:dyDescent="0.25">
      <c r="A619" s="130">
        <v>94</v>
      </c>
      <c r="B619" s="125">
        <v>600</v>
      </c>
      <c r="C619" s="131">
        <v>0</v>
      </c>
      <c r="D619" s="132">
        <v>0</v>
      </c>
      <c r="E619" s="132">
        <v>0</v>
      </c>
      <c r="F619" s="132">
        <v>2</v>
      </c>
      <c r="G619" s="133" t="s">
        <v>341</v>
      </c>
      <c r="H619" s="133" t="s">
        <v>341</v>
      </c>
      <c r="I619" s="135" t="s">
        <v>341</v>
      </c>
    </row>
    <row r="620" spans="1:9" x14ac:dyDescent="0.25">
      <c r="A620" s="130">
        <v>94</v>
      </c>
      <c r="B620" s="125">
        <v>700</v>
      </c>
      <c r="C620" s="131">
        <v>219.95</v>
      </c>
      <c r="D620" s="132">
        <v>3</v>
      </c>
      <c r="E620" s="132">
        <v>3</v>
      </c>
      <c r="F620" s="132">
        <v>17</v>
      </c>
      <c r="G620" s="133">
        <v>5.666666666666667</v>
      </c>
      <c r="H620" s="133">
        <v>1</v>
      </c>
      <c r="I620" s="135">
        <v>73.316666666666663</v>
      </c>
    </row>
    <row r="621" spans="1:9" x14ac:dyDescent="0.25">
      <c r="A621" s="130">
        <v>94</v>
      </c>
      <c r="B621" s="125">
        <v>800</v>
      </c>
      <c r="C621" s="131">
        <v>273.95999999999998</v>
      </c>
      <c r="D621" s="132">
        <v>3</v>
      </c>
      <c r="E621" s="132">
        <v>5</v>
      </c>
      <c r="F621" s="132">
        <v>20</v>
      </c>
      <c r="G621" s="133">
        <v>6.666666666666667</v>
      </c>
      <c r="H621" s="133">
        <v>1.6666666666666667</v>
      </c>
      <c r="I621" s="135">
        <v>54.791999999999994</v>
      </c>
    </row>
    <row r="622" spans="1:9" x14ac:dyDescent="0.25">
      <c r="A622" s="130">
        <v>94</v>
      </c>
      <c r="B622" s="125">
        <v>900</v>
      </c>
      <c r="C622" s="131">
        <v>855.85</v>
      </c>
      <c r="D622" s="132">
        <v>10</v>
      </c>
      <c r="E622" s="132">
        <v>15</v>
      </c>
      <c r="F622" s="132">
        <v>33</v>
      </c>
      <c r="G622" s="133">
        <v>3.3</v>
      </c>
      <c r="H622" s="133">
        <v>1.5</v>
      </c>
      <c r="I622" s="135">
        <v>57.056666666666665</v>
      </c>
    </row>
    <row r="623" spans="1:9" x14ac:dyDescent="0.25">
      <c r="A623" s="130">
        <v>94</v>
      </c>
      <c r="B623" s="125">
        <v>1000</v>
      </c>
      <c r="C623" s="131">
        <v>1057.58</v>
      </c>
      <c r="D623" s="132">
        <v>11</v>
      </c>
      <c r="E623" s="132">
        <v>22</v>
      </c>
      <c r="F623" s="132">
        <v>56</v>
      </c>
      <c r="G623" s="133">
        <v>5.0909090909090908</v>
      </c>
      <c r="H623" s="133">
        <v>2</v>
      </c>
      <c r="I623" s="135">
        <v>48.07181818181818</v>
      </c>
    </row>
    <row r="624" spans="1:9" x14ac:dyDescent="0.25">
      <c r="A624" s="130">
        <v>94</v>
      </c>
      <c r="B624" s="125">
        <v>1100</v>
      </c>
      <c r="C624" s="131">
        <v>2035.7</v>
      </c>
      <c r="D624" s="132">
        <v>24</v>
      </c>
      <c r="E624" s="132">
        <v>47</v>
      </c>
      <c r="F624" s="132">
        <v>111</v>
      </c>
      <c r="G624" s="133">
        <v>4.625</v>
      </c>
      <c r="H624" s="133">
        <v>1.9583333333333333</v>
      </c>
      <c r="I624" s="135">
        <v>43.312765957446807</v>
      </c>
    </row>
    <row r="625" spans="1:9" x14ac:dyDescent="0.25">
      <c r="A625" s="130">
        <v>94</v>
      </c>
      <c r="B625" s="125">
        <v>1200</v>
      </c>
      <c r="C625" s="131">
        <v>1537.41</v>
      </c>
      <c r="D625" s="132">
        <v>18</v>
      </c>
      <c r="E625" s="132">
        <v>30</v>
      </c>
      <c r="F625" s="132">
        <v>79</v>
      </c>
      <c r="G625" s="133">
        <v>4.3888888888888893</v>
      </c>
      <c r="H625" s="133">
        <v>1.6666666666666667</v>
      </c>
      <c r="I625" s="135">
        <v>51.247</v>
      </c>
    </row>
    <row r="626" spans="1:9" x14ac:dyDescent="0.25">
      <c r="A626" s="130">
        <v>94</v>
      </c>
      <c r="B626" s="125">
        <v>1300</v>
      </c>
      <c r="C626" s="131">
        <v>1333.46</v>
      </c>
      <c r="D626" s="132">
        <v>13</v>
      </c>
      <c r="E626" s="132">
        <v>39</v>
      </c>
      <c r="F626" s="132">
        <v>64</v>
      </c>
      <c r="G626" s="133">
        <v>4.9230769230769234</v>
      </c>
      <c r="H626" s="133">
        <v>3</v>
      </c>
      <c r="I626" s="135">
        <v>34.191282051282052</v>
      </c>
    </row>
    <row r="627" spans="1:9" x14ac:dyDescent="0.25">
      <c r="A627" s="130">
        <v>94</v>
      </c>
      <c r="B627" s="125">
        <v>1400</v>
      </c>
      <c r="C627" s="131">
        <v>1147.1199999999999</v>
      </c>
      <c r="D627" s="132">
        <v>16</v>
      </c>
      <c r="E627" s="132">
        <v>22</v>
      </c>
      <c r="F627" s="132">
        <v>77</v>
      </c>
      <c r="G627" s="133">
        <v>4.8125</v>
      </c>
      <c r="H627" s="133">
        <v>1.375</v>
      </c>
      <c r="I627" s="135">
        <v>52.141818181818174</v>
      </c>
    </row>
    <row r="628" spans="1:9" x14ac:dyDescent="0.25">
      <c r="A628" s="130">
        <v>94</v>
      </c>
      <c r="B628" s="125">
        <v>1500</v>
      </c>
      <c r="C628" s="131">
        <v>1690.39</v>
      </c>
      <c r="D628" s="132">
        <v>21</v>
      </c>
      <c r="E628" s="132">
        <v>34</v>
      </c>
      <c r="F628" s="132">
        <v>109</v>
      </c>
      <c r="G628" s="133">
        <v>5.1904761904761907</v>
      </c>
      <c r="H628" s="133">
        <v>1.6190476190476191</v>
      </c>
      <c r="I628" s="135">
        <v>49.717352941176472</v>
      </c>
    </row>
    <row r="629" spans="1:9" x14ac:dyDescent="0.25">
      <c r="A629" s="130">
        <v>94</v>
      </c>
      <c r="B629" s="125">
        <v>1600</v>
      </c>
      <c r="C629" s="131">
        <v>1625.62</v>
      </c>
      <c r="D629" s="132">
        <v>14</v>
      </c>
      <c r="E629" s="132">
        <v>31</v>
      </c>
      <c r="F629" s="132">
        <v>68</v>
      </c>
      <c r="G629" s="133">
        <v>4.8571428571428568</v>
      </c>
      <c r="H629" s="133">
        <v>2.2142857142857144</v>
      </c>
      <c r="I629" s="135">
        <v>52.439354838709676</v>
      </c>
    </row>
    <row r="630" spans="1:9" x14ac:dyDescent="0.25">
      <c r="A630" s="130">
        <v>94</v>
      </c>
      <c r="B630" s="125">
        <v>1700</v>
      </c>
      <c r="C630" s="131">
        <v>1557.67</v>
      </c>
      <c r="D630" s="132">
        <v>17</v>
      </c>
      <c r="E630" s="132">
        <v>33</v>
      </c>
      <c r="F630" s="132">
        <v>47</v>
      </c>
      <c r="G630" s="133">
        <v>2.7647058823529411</v>
      </c>
      <c r="H630" s="133">
        <v>1.9411764705882353</v>
      </c>
      <c r="I630" s="135">
        <v>47.202121212121213</v>
      </c>
    </row>
    <row r="631" spans="1:9" x14ac:dyDescent="0.25">
      <c r="A631" s="130">
        <v>94</v>
      </c>
      <c r="B631" s="125">
        <v>1800</v>
      </c>
      <c r="C631" s="131">
        <v>709.8</v>
      </c>
      <c r="D631" s="132">
        <v>10</v>
      </c>
      <c r="E631" s="132">
        <v>15</v>
      </c>
      <c r="F631" s="132">
        <v>33</v>
      </c>
      <c r="G631" s="133">
        <v>3.3</v>
      </c>
      <c r="H631" s="133">
        <v>1.5</v>
      </c>
      <c r="I631" s="135">
        <v>47.32</v>
      </c>
    </row>
    <row r="632" spans="1:9" x14ac:dyDescent="0.25">
      <c r="A632" s="130">
        <v>94</v>
      </c>
      <c r="B632" s="125">
        <v>1900</v>
      </c>
      <c r="C632" s="131">
        <v>1237.19</v>
      </c>
      <c r="D632" s="132">
        <v>11</v>
      </c>
      <c r="E632" s="132">
        <v>26</v>
      </c>
      <c r="F632" s="132">
        <v>51</v>
      </c>
      <c r="G632" s="133">
        <v>4.6363636363636367</v>
      </c>
      <c r="H632" s="133">
        <v>2.3636363636363638</v>
      </c>
      <c r="I632" s="135">
        <v>47.584230769230771</v>
      </c>
    </row>
    <row r="633" spans="1:9" x14ac:dyDescent="0.25">
      <c r="A633" s="130">
        <v>94</v>
      </c>
      <c r="B633" s="125">
        <v>2000</v>
      </c>
      <c r="C633" s="131">
        <v>323.79000000000002</v>
      </c>
      <c r="D633" s="132">
        <v>4</v>
      </c>
      <c r="E633" s="132">
        <v>7</v>
      </c>
      <c r="F633" s="132">
        <v>15</v>
      </c>
      <c r="G633" s="133">
        <v>3.75</v>
      </c>
      <c r="H633" s="133">
        <v>1.75</v>
      </c>
      <c r="I633" s="135">
        <v>46.255714285714291</v>
      </c>
    </row>
    <row r="634" spans="1:9" x14ac:dyDescent="0.25">
      <c r="A634" s="130">
        <v>94</v>
      </c>
      <c r="B634" s="125">
        <v>2100</v>
      </c>
      <c r="C634" s="131">
        <v>0</v>
      </c>
      <c r="D634" s="132">
        <v>0</v>
      </c>
      <c r="E634" s="132">
        <v>0</v>
      </c>
      <c r="F634" s="132">
        <v>2</v>
      </c>
      <c r="G634" s="133" t="s">
        <v>341</v>
      </c>
      <c r="H634" s="133" t="s">
        <v>341</v>
      </c>
      <c r="I634" s="135" t="s">
        <v>341</v>
      </c>
    </row>
    <row r="635" spans="1:9" x14ac:dyDescent="0.25">
      <c r="A635" s="130">
        <v>97</v>
      </c>
      <c r="B635" s="125">
        <v>700</v>
      </c>
      <c r="C635" s="131">
        <v>0</v>
      </c>
      <c r="D635" s="132">
        <v>0</v>
      </c>
      <c r="E635" s="132">
        <v>0</v>
      </c>
      <c r="F635" s="132">
        <v>1</v>
      </c>
      <c r="G635" s="133" t="s">
        <v>341</v>
      </c>
      <c r="H635" s="133" t="s">
        <v>341</v>
      </c>
      <c r="I635" s="135" t="s">
        <v>341</v>
      </c>
    </row>
    <row r="636" spans="1:9" x14ac:dyDescent="0.25">
      <c r="A636" s="130">
        <v>97</v>
      </c>
      <c r="B636" s="125">
        <v>800</v>
      </c>
      <c r="C636" s="131">
        <v>0</v>
      </c>
      <c r="D636" s="132">
        <v>0</v>
      </c>
      <c r="E636" s="132">
        <v>0</v>
      </c>
      <c r="F636" s="132">
        <v>2</v>
      </c>
      <c r="G636" s="133" t="s">
        <v>341</v>
      </c>
      <c r="H636" s="133" t="s">
        <v>341</v>
      </c>
      <c r="I636" s="135" t="s">
        <v>341</v>
      </c>
    </row>
    <row r="637" spans="1:9" x14ac:dyDescent="0.25">
      <c r="A637" s="130">
        <v>97</v>
      </c>
      <c r="B637" s="125">
        <v>900</v>
      </c>
      <c r="C637" s="131">
        <v>783.84</v>
      </c>
      <c r="D637" s="132">
        <v>9</v>
      </c>
      <c r="E637" s="132">
        <v>15</v>
      </c>
      <c r="F637" s="132">
        <v>95</v>
      </c>
      <c r="G637" s="133">
        <v>10.555555555555555</v>
      </c>
      <c r="H637" s="133">
        <v>1.6666666666666667</v>
      </c>
      <c r="I637" s="135">
        <v>52.256</v>
      </c>
    </row>
    <row r="638" spans="1:9" x14ac:dyDescent="0.25">
      <c r="A638" s="130">
        <v>97</v>
      </c>
      <c r="B638" s="125">
        <v>1000</v>
      </c>
      <c r="C638" s="131">
        <v>2108.56</v>
      </c>
      <c r="D638" s="132">
        <v>27</v>
      </c>
      <c r="E638" s="132">
        <v>41</v>
      </c>
      <c r="F638" s="132">
        <v>201</v>
      </c>
      <c r="G638" s="133">
        <v>7.4444444444444446</v>
      </c>
      <c r="H638" s="133">
        <v>1.5185185185185186</v>
      </c>
      <c r="I638" s="135">
        <v>51.428292682926831</v>
      </c>
    </row>
    <row r="639" spans="1:9" x14ac:dyDescent="0.25">
      <c r="A639" s="130">
        <v>97</v>
      </c>
      <c r="B639" s="125">
        <v>1100</v>
      </c>
      <c r="C639" s="131">
        <v>1931.53</v>
      </c>
      <c r="D639" s="132">
        <v>25</v>
      </c>
      <c r="E639" s="132">
        <v>47</v>
      </c>
      <c r="F639" s="132">
        <v>247</v>
      </c>
      <c r="G639" s="133">
        <v>9.8800000000000008</v>
      </c>
      <c r="H639" s="133">
        <v>1.88</v>
      </c>
      <c r="I639" s="135">
        <v>41.096382978723405</v>
      </c>
    </row>
    <row r="640" spans="1:9" x14ac:dyDescent="0.25">
      <c r="A640" s="130">
        <v>97</v>
      </c>
      <c r="B640" s="125">
        <v>1200</v>
      </c>
      <c r="C640" s="131">
        <v>2638.05</v>
      </c>
      <c r="D640" s="132">
        <v>32</v>
      </c>
      <c r="E640" s="132">
        <v>51</v>
      </c>
      <c r="F640" s="132">
        <v>341</v>
      </c>
      <c r="G640" s="133">
        <v>10.65625</v>
      </c>
      <c r="H640" s="133">
        <v>1.59375</v>
      </c>
      <c r="I640" s="135">
        <v>51.726470588235294</v>
      </c>
    </row>
    <row r="641" spans="1:9" x14ac:dyDescent="0.25">
      <c r="A641" s="130">
        <v>97</v>
      </c>
      <c r="B641" s="125">
        <v>1300</v>
      </c>
      <c r="C641" s="131">
        <v>1994.72</v>
      </c>
      <c r="D641" s="132">
        <v>31</v>
      </c>
      <c r="E641" s="132">
        <v>46</v>
      </c>
      <c r="F641" s="132">
        <v>303</v>
      </c>
      <c r="G641" s="133">
        <v>9.7741935483870961</v>
      </c>
      <c r="H641" s="133">
        <v>1.4838709677419355</v>
      </c>
      <c r="I641" s="135">
        <v>43.363478260869563</v>
      </c>
    </row>
    <row r="642" spans="1:9" x14ac:dyDescent="0.25">
      <c r="A642" s="130">
        <v>97</v>
      </c>
      <c r="B642" s="125">
        <v>1400</v>
      </c>
      <c r="C642" s="131">
        <v>3238.33</v>
      </c>
      <c r="D642" s="132">
        <v>39</v>
      </c>
      <c r="E642" s="132">
        <v>74</v>
      </c>
      <c r="F642" s="132">
        <v>416</v>
      </c>
      <c r="G642" s="133">
        <v>10.666666666666666</v>
      </c>
      <c r="H642" s="133">
        <v>1.8974358974358974</v>
      </c>
      <c r="I642" s="135">
        <v>43.761216216216212</v>
      </c>
    </row>
    <row r="643" spans="1:9" x14ac:dyDescent="0.25">
      <c r="A643" s="130">
        <v>97</v>
      </c>
      <c r="B643" s="125">
        <v>1500</v>
      </c>
      <c r="C643" s="131">
        <v>3316.79</v>
      </c>
      <c r="D643" s="132">
        <v>43</v>
      </c>
      <c r="E643" s="132">
        <v>71</v>
      </c>
      <c r="F643" s="132">
        <v>356</v>
      </c>
      <c r="G643" s="133">
        <v>8.279069767441861</v>
      </c>
      <c r="H643" s="133">
        <v>1.6511627906976745</v>
      </c>
      <c r="I643" s="135">
        <v>46.715352112676058</v>
      </c>
    </row>
    <row r="644" spans="1:9" x14ac:dyDescent="0.25">
      <c r="A644" s="130">
        <v>97</v>
      </c>
      <c r="B644" s="125">
        <v>1600</v>
      </c>
      <c r="C644" s="131">
        <v>2019.54</v>
      </c>
      <c r="D644" s="132">
        <v>27</v>
      </c>
      <c r="E644" s="132">
        <v>41</v>
      </c>
      <c r="F644" s="132">
        <v>296</v>
      </c>
      <c r="G644" s="133">
        <v>10.962962962962964</v>
      </c>
      <c r="H644" s="133">
        <v>1.5185185185185186</v>
      </c>
      <c r="I644" s="135">
        <v>49.257073170731708</v>
      </c>
    </row>
    <row r="645" spans="1:9" x14ac:dyDescent="0.25">
      <c r="A645" s="130">
        <v>97</v>
      </c>
      <c r="B645" s="125">
        <v>1700</v>
      </c>
      <c r="C645" s="131">
        <v>2135.19</v>
      </c>
      <c r="D645" s="132">
        <v>26</v>
      </c>
      <c r="E645" s="132">
        <v>51</v>
      </c>
      <c r="F645" s="132">
        <v>238</v>
      </c>
      <c r="G645" s="133">
        <v>9.1538461538461533</v>
      </c>
      <c r="H645" s="133">
        <v>1.9615384615384615</v>
      </c>
      <c r="I645" s="135">
        <v>41.866470588235295</v>
      </c>
    </row>
    <row r="646" spans="1:9" x14ac:dyDescent="0.25">
      <c r="A646" s="130">
        <v>97</v>
      </c>
      <c r="B646" s="125">
        <v>1800</v>
      </c>
      <c r="C646" s="131">
        <v>2065.5</v>
      </c>
      <c r="D646" s="132">
        <v>25</v>
      </c>
      <c r="E646" s="132">
        <v>43</v>
      </c>
      <c r="F646" s="132">
        <v>240</v>
      </c>
      <c r="G646" s="133">
        <v>9.6</v>
      </c>
      <c r="H646" s="133">
        <v>1.72</v>
      </c>
      <c r="I646" s="135">
        <v>48.034883720930232</v>
      </c>
    </row>
    <row r="647" spans="1:9" x14ac:dyDescent="0.25">
      <c r="A647" s="130">
        <v>97</v>
      </c>
      <c r="B647" s="125">
        <v>1900</v>
      </c>
      <c r="C647" s="131">
        <v>1569.17</v>
      </c>
      <c r="D647" s="132">
        <v>16</v>
      </c>
      <c r="E647" s="132">
        <v>30</v>
      </c>
      <c r="F647" s="132">
        <v>113</v>
      </c>
      <c r="G647" s="133">
        <v>7.0625</v>
      </c>
      <c r="H647" s="133">
        <v>1.875</v>
      </c>
      <c r="I647" s="135">
        <v>52.305666666666667</v>
      </c>
    </row>
    <row r="648" spans="1:9" x14ac:dyDescent="0.25">
      <c r="A648" s="136">
        <v>97</v>
      </c>
      <c r="B648" s="137">
        <v>2000</v>
      </c>
      <c r="C648" s="138">
        <v>784.83</v>
      </c>
      <c r="D648" s="139">
        <v>9</v>
      </c>
      <c r="E648" s="139">
        <v>16</v>
      </c>
      <c r="F648" s="139">
        <v>49</v>
      </c>
      <c r="G648" s="140">
        <v>5.4444444444444446</v>
      </c>
      <c r="H648" s="140">
        <v>1.7777777777777777</v>
      </c>
      <c r="I648" s="141">
        <v>49.051875000000003</v>
      </c>
    </row>
    <row r="649" spans="1:9" x14ac:dyDescent="0.25">
      <c r="C649" s="99">
        <f>SUM(C2:C648)</f>
        <v>718726.8899999992</v>
      </c>
      <c r="D649" s="99">
        <f>SUM(D2:D648)</f>
        <v>8429</v>
      </c>
      <c r="E649" s="99">
        <f>SUM(E2:E648)</f>
        <v>15529</v>
      </c>
      <c r="F649" s="99">
        <f>SUM(F2:F648)</f>
        <v>53070</v>
      </c>
      <c r="G649" s="98">
        <f>F649/D649</f>
        <v>6.2961205362439197</v>
      </c>
      <c r="H649" s="98">
        <f>E649/D649</f>
        <v>1.8423300510143552</v>
      </c>
      <c r="I649">
        <f>C649/E649</f>
        <v>46.282882993109617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A14E6-0CDF-4059-9850-4362E6633D82}">
  <dimension ref="A1:I41"/>
  <sheetViews>
    <sheetView workbookViewId="0">
      <selection sqref="A1:J648"/>
    </sheetView>
  </sheetViews>
  <sheetFormatPr defaultRowHeight="15" x14ac:dyDescent="0.25"/>
  <sheetData>
    <row r="1" spans="1:9" x14ac:dyDescent="0.25">
      <c r="A1" t="s">
        <v>343</v>
      </c>
      <c r="B1" t="s">
        <v>344</v>
      </c>
      <c r="C1" t="s">
        <v>345</v>
      </c>
      <c r="D1" t="s">
        <v>346</v>
      </c>
      <c r="E1" t="s">
        <v>347</v>
      </c>
      <c r="F1" t="s">
        <v>348</v>
      </c>
      <c r="G1" t="s">
        <v>349</v>
      </c>
      <c r="H1" t="s">
        <v>350</v>
      </c>
      <c r="I1" t="s">
        <v>351</v>
      </c>
    </row>
    <row r="2" spans="1:9" x14ac:dyDescent="0.25">
      <c r="A2">
        <v>22</v>
      </c>
      <c r="C2">
        <v>42557.720000000016</v>
      </c>
    </row>
    <row r="3" spans="1:9" x14ac:dyDescent="0.25">
      <c r="A3">
        <v>27</v>
      </c>
      <c r="C3">
        <v>36296.320000000007</v>
      </c>
    </row>
    <row r="4" spans="1:9" x14ac:dyDescent="0.25">
      <c r="A4">
        <v>56</v>
      </c>
      <c r="C4">
        <v>36023.820000000007</v>
      </c>
    </row>
    <row r="5" spans="1:9" x14ac:dyDescent="0.25">
      <c r="A5">
        <v>36</v>
      </c>
      <c r="C5">
        <v>35489.479999999996</v>
      </c>
    </row>
    <row r="6" spans="1:9" x14ac:dyDescent="0.25">
      <c r="A6">
        <v>75</v>
      </c>
      <c r="C6">
        <v>34112.04</v>
      </c>
    </row>
    <row r="7" spans="1:9" x14ac:dyDescent="0.25">
      <c r="A7">
        <v>83</v>
      </c>
      <c r="C7">
        <v>33288.85</v>
      </c>
    </row>
    <row r="8" spans="1:9" x14ac:dyDescent="0.25">
      <c r="A8">
        <v>29</v>
      </c>
      <c r="C8">
        <v>28200.500000000004</v>
      </c>
    </row>
    <row r="9" spans="1:9" x14ac:dyDescent="0.25">
      <c r="A9">
        <v>11</v>
      </c>
      <c r="C9">
        <v>28045.199999999997</v>
      </c>
    </row>
    <row r="10" spans="1:9" x14ac:dyDescent="0.25">
      <c r="A10">
        <v>20</v>
      </c>
      <c r="C10">
        <v>27537.329999999998</v>
      </c>
    </row>
    <row r="11" spans="1:9" x14ac:dyDescent="0.25">
      <c r="A11">
        <v>18</v>
      </c>
      <c r="C11">
        <v>27456.500000000007</v>
      </c>
    </row>
    <row r="12" spans="1:9" x14ac:dyDescent="0.25">
      <c r="A12">
        <v>14</v>
      </c>
      <c r="C12">
        <v>27288.640000000003</v>
      </c>
    </row>
    <row r="13" spans="1:9" x14ac:dyDescent="0.25">
      <c r="A13">
        <v>90</v>
      </c>
      <c r="C13">
        <v>25947.420000000002</v>
      </c>
    </row>
    <row r="14" spans="1:9" x14ac:dyDescent="0.25">
      <c r="A14">
        <v>97</v>
      </c>
      <c r="C14">
        <v>24586.050000000003</v>
      </c>
    </row>
    <row r="15" spans="1:9" x14ac:dyDescent="0.25">
      <c r="A15">
        <v>26</v>
      </c>
      <c r="C15">
        <v>19256.140000000003</v>
      </c>
    </row>
    <row r="16" spans="1:9" x14ac:dyDescent="0.25">
      <c r="A16">
        <v>53</v>
      </c>
      <c r="C16">
        <v>18397.230000000003</v>
      </c>
    </row>
    <row r="17" spans="1:3" x14ac:dyDescent="0.25">
      <c r="A17">
        <v>89</v>
      </c>
      <c r="C17">
        <v>17716.900000000001</v>
      </c>
    </row>
    <row r="18" spans="1:3" x14ac:dyDescent="0.25">
      <c r="A18">
        <v>64</v>
      </c>
      <c r="C18">
        <v>17703.090000000004</v>
      </c>
    </row>
    <row r="19" spans="1:3" x14ac:dyDescent="0.25">
      <c r="A19">
        <v>94</v>
      </c>
      <c r="C19">
        <v>15670.48</v>
      </c>
    </row>
    <row r="20" spans="1:3" x14ac:dyDescent="0.25">
      <c r="A20">
        <v>47</v>
      </c>
      <c r="C20">
        <v>14880.990000000003</v>
      </c>
    </row>
    <row r="21" spans="1:3" x14ac:dyDescent="0.25">
      <c r="A21">
        <v>58</v>
      </c>
      <c r="C21">
        <v>14753.12</v>
      </c>
    </row>
    <row r="22" spans="1:3" x14ac:dyDescent="0.25">
      <c r="A22">
        <v>80</v>
      </c>
      <c r="C22">
        <v>14709.08</v>
      </c>
    </row>
    <row r="23" spans="1:3" x14ac:dyDescent="0.25">
      <c r="A23">
        <v>12</v>
      </c>
      <c r="C23">
        <v>14321.69</v>
      </c>
    </row>
    <row r="24" spans="1:3" x14ac:dyDescent="0.25">
      <c r="A24">
        <v>43</v>
      </c>
      <c r="C24">
        <v>14138.56</v>
      </c>
    </row>
    <row r="25" spans="1:3" x14ac:dyDescent="0.25">
      <c r="A25">
        <v>23</v>
      </c>
      <c r="C25">
        <v>13519.749999999998</v>
      </c>
    </row>
    <row r="26" spans="1:3" x14ac:dyDescent="0.25">
      <c r="A26">
        <v>15</v>
      </c>
      <c r="C26">
        <v>12197.449999999999</v>
      </c>
    </row>
    <row r="27" spans="1:3" x14ac:dyDescent="0.25">
      <c r="A27">
        <v>49</v>
      </c>
      <c r="C27">
        <v>11564.589999999998</v>
      </c>
    </row>
    <row r="28" spans="1:3" x14ac:dyDescent="0.25">
      <c r="A28">
        <v>25</v>
      </c>
      <c r="C28">
        <v>11378.949999999999</v>
      </c>
    </row>
    <row r="29" spans="1:3" x14ac:dyDescent="0.25">
      <c r="A29">
        <v>51</v>
      </c>
      <c r="C29">
        <v>11170.329999999998</v>
      </c>
    </row>
    <row r="30" spans="1:3" x14ac:dyDescent="0.25">
      <c r="A30">
        <v>78</v>
      </c>
      <c r="C30">
        <v>10864.76</v>
      </c>
    </row>
    <row r="31" spans="1:3" x14ac:dyDescent="0.25">
      <c r="A31">
        <v>67</v>
      </c>
      <c r="C31">
        <v>9813.07</v>
      </c>
    </row>
    <row r="32" spans="1:3" x14ac:dyDescent="0.25">
      <c r="A32">
        <v>72</v>
      </c>
      <c r="C32">
        <v>9303.89</v>
      </c>
    </row>
    <row r="33" spans="1:3" x14ac:dyDescent="0.25">
      <c r="A33">
        <v>86</v>
      </c>
      <c r="C33">
        <v>9231.2699999999986</v>
      </c>
    </row>
    <row r="34" spans="1:3" x14ac:dyDescent="0.25">
      <c r="A34">
        <v>69</v>
      </c>
      <c r="C34">
        <v>9007.119999999999</v>
      </c>
    </row>
    <row r="35" spans="1:3" x14ac:dyDescent="0.25">
      <c r="A35">
        <v>79</v>
      </c>
      <c r="C35">
        <v>7482.5</v>
      </c>
    </row>
    <row r="36" spans="1:3" x14ac:dyDescent="0.25">
      <c r="A36">
        <v>32</v>
      </c>
      <c r="C36">
        <v>7098.08</v>
      </c>
    </row>
    <row r="37" spans="1:3" x14ac:dyDescent="0.25">
      <c r="A37">
        <v>61</v>
      </c>
      <c r="C37">
        <v>6994.7599999999993</v>
      </c>
    </row>
    <row r="38" spans="1:3" x14ac:dyDescent="0.25">
      <c r="A38">
        <v>38</v>
      </c>
      <c r="C38">
        <v>5651.53</v>
      </c>
    </row>
    <row r="39" spans="1:3" x14ac:dyDescent="0.25">
      <c r="A39">
        <v>45</v>
      </c>
      <c r="C39">
        <v>5447.8</v>
      </c>
    </row>
    <row r="40" spans="1:3" x14ac:dyDescent="0.25">
      <c r="A40">
        <v>34</v>
      </c>
      <c r="C40">
        <v>4910.8899999999985</v>
      </c>
    </row>
    <row r="41" spans="1:3" x14ac:dyDescent="0.25">
      <c r="A41">
        <v>92</v>
      </c>
      <c r="C41">
        <v>4712.9999999999991</v>
      </c>
    </row>
  </sheetData>
  <sortState xmlns:xlrd2="http://schemas.microsoft.com/office/spreadsheetml/2017/richdata2" ref="A2:I41">
    <sortCondition descending="1" ref="C2:C4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82B60-F62B-47F5-8627-75D1B24813DB}">
  <dimension ref="A1:Z361"/>
  <sheetViews>
    <sheetView topLeftCell="E7" workbookViewId="0">
      <selection activeCell="S29" activeCellId="2" sqref="S3:Z12 S16:Z25 S29:Z38"/>
    </sheetView>
  </sheetViews>
  <sheetFormatPr defaultRowHeight="15" x14ac:dyDescent="0.25"/>
  <cols>
    <col min="1" max="1" width="25.85546875" bestFit="1" customWidth="1"/>
    <col min="2" max="2" width="24.28515625" bestFit="1" customWidth="1"/>
    <col min="3" max="3" width="5.7109375" bestFit="1" customWidth="1"/>
    <col min="4" max="4" width="7.140625" bestFit="1" customWidth="1"/>
    <col min="5" max="5" width="7.140625" customWidth="1"/>
    <col min="6" max="6" width="5.28515625" bestFit="1" customWidth="1"/>
    <col min="7" max="7" width="17.42578125" bestFit="1" customWidth="1"/>
    <col min="8" max="9" width="10" bestFit="1" customWidth="1"/>
    <col min="10" max="10" width="9.7109375" bestFit="1" customWidth="1"/>
    <col min="11" max="11" width="12.7109375" bestFit="1" customWidth="1"/>
    <col min="12" max="12" width="6.140625" bestFit="1" customWidth="1"/>
    <col min="13" max="13" width="6" bestFit="1" customWidth="1"/>
    <col min="14" max="14" width="12.7109375" bestFit="1" customWidth="1"/>
    <col min="19" max="20" width="11.28515625" bestFit="1" customWidth="1"/>
    <col min="21" max="21" width="10" bestFit="1" customWidth="1"/>
    <col min="22" max="26" width="9.7109375" bestFit="1" customWidth="1"/>
  </cols>
  <sheetData>
    <row r="1" spans="1:26" x14ac:dyDescent="0.25">
      <c r="A1" t="s">
        <v>299</v>
      </c>
      <c r="B1" t="s">
        <v>296</v>
      </c>
      <c r="C1" t="s">
        <v>297</v>
      </c>
      <c r="D1" t="s">
        <v>0</v>
      </c>
      <c r="E1" t="s">
        <v>302</v>
      </c>
      <c r="F1" t="s">
        <v>298</v>
      </c>
      <c r="G1" t="s">
        <v>292</v>
      </c>
      <c r="H1" t="s">
        <v>224</v>
      </c>
      <c r="I1" t="s">
        <v>225</v>
      </c>
      <c r="J1" s="17" t="s">
        <v>226</v>
      </c>
      <c r="K1" t="s">
        <v>227</v>
      </c>
      <c r="L1" t="s">
        <v>228</v>
      </c>
      <c r="M1" t="s">
        <v>229</v>
      </c>
      <c r="N1" t="s">
        <v>230</v>
      </c>
      <c r="P1">
        <f>'Shoe Shop'!A2</f>
        <v>75</v>
      </c>
    </row>
    <row r="2" spans="1:26" x14ac:dyDescent="0.25">
      <c r="A2">
        <f>VALUE(CONCATENATE(D2,F2))</f>
        <v>11</v>
      </c>
      <c r="B2">
        <f>VALUE(CONCATENATE(C2,F2))</f>
        <v>111</v>
      </c>
      <c r="C2">
        <v>11</v>
      </c>
      <c r="D2">
        <f>VLOOKUP(C2,'Store Database'!A:C,2,FALSE)</f>
        <v>1</v>
      </c>
      <c r="E2" t="str">
        <f>VLOOKUP(D2,'Store Database'!$B$3:$C$100,2,FALSE)</f>
        <v>East</v>
      </c>
      <c r="F2">
        <v>1</v>
      </c>
      <c r="G2" s="55" t="s">
        <v>293</v>
      </c>
      <c r="H2">
        <v>192830.13</v>
      </c>
      <c r="I2">
        <v>184706.73</v>
      </c>
      <c r="J2">
        <v>8123.4</v>
      </c>
      <c r="K2">
        <v>4.3979989251068403</v>
      </c>
      <c r="L2">
        <v>3577</v>
      </c>
      <c r="M2">
        <v>3863</v>
      </c>
      <c r="N2">
        <v>-7.4035723530934501</v>
      </c>
      <c r="R2" t="s">
        <v>292</v>
      </c>
      <c r="S2" t="s">
        <v>224</v>
      </c>
      <c r="T2" t="s">
        <v>225</v>
      </c>
      <c r="U2" s="17" t="s">
        <v>226</v>
      </c>
      <c r="V2" s="16" t="s">
        <v>17</v>
      </c>
      <c r="W2" t="s">
        <v>224</v>
      </c>
      <c r="X2" t="s">
        <v>225</v>
      </c>
      <c r="Y2" s="17" t="s">
        <v>226</v>
      </c>
      <c r="Z2" s="16" t="s">
        <v>300</v>
      </c>
    </row>
    <row r="3" spans="1:26" x14ac:dyDescent="0.25">
      <c r="A3">
        <f t="shared" ref="A3:A66" si="0">VALUE(CONCATENATE(D3,F3))</f>
        <v>12</v>
      </c>
      <c r="B3">
        <f t="shared" ref="B3:B66" si="1">VALUE(CONCATENATE(C3,F3))</f>
        <v>112</v>
      </c>
      <c r="C3">
        <v>11</v>
      </c>
      <c r="D3">
        <f>VLOOKUP(C3,'Store Database'!A:C,2,FALSE)</f>
        <v>1</v>
      </c>
      <c r="E3" t="str">
        <f>VLOOKUP(D3,'Store Database'!$B$3:$C$100,2,FALSE)</f>
        <v>East</v>
      </c>
      <c r="F3">
        <v>2</v>
      </c>
      <c r="G3" s="55" t="s">
        <v>371</v>
      </c>
      <c r="H3">
        <v>212130</v>
      </c>
      <c r="I3">
        <v>218108.36</v>
      </c>
      <c r="J3">
        <v>-5978.36</v>
      </c>
      <c r="K3">
        <v>-2.7410045172042001</v>
      </c>
      <c r="L3">
        <v>3524</v>
      </c>
      <c r="M3">
        <v>2575</v>
      </c>
      <c r="N3">
        <v>36.854368932038803</v>
      </c>
      <c r="P3">
        <f>VALUE(CONCATENATE($P$1&amp;Q3))</f>
        <v>751</v>
      </c>
      <c r="Q3">
        <v>1</v>
      </c>
      <c r="R3" s="55" t="s">
        <v>293</v>
      </c>
      <c r="S3" s="160">
        <f>VLOOKUP($P3,$B:$N,7,FALSE)</f>
        <v>142080.99</v>
      </c>
      <c r="T3" s="160">
        <f>VLOOKUP($P3,$B:$N,8,FALSE)</f>
        <v>88309.97</v>
      </c>
      <c r="U3" s="160">
        <f>VLOOKUP($P3,$B:$N,9,FALSE)</f>
        <v>53771.02</v>
      </c>
      <c r="V3" s="160">
        <f>VLOOKUP($P3,$B:$N,10,FALSE)</f>
        <v>60.888957384992899</v>
      </c>
      <c r="W3" s="160">
        <f>VLOOKUP($P3,$B:$N,11,FALSE)</f>
        <v>2097</v>
      </c>
      <c r="X3" s="160">
        <f>VLOOKUP($P3,$B:$N,12,FALSE)</f>
        <v>1851</v>
      </c>
      <c r="Y3" s="160">
        <f>W3-X3</f>
        <v>246</v>
      </c>
      <c r="Z3" s="160">
        <f>VLOOKUP($P3,$B:$N,13,FALSE)</f>
        <v>13.290113452187999</v>
      </c>
    </row>
    <row r="4" spans="1:26" x14ac:dyDescent="0.25">
      <c r="A4">
        <f t="shared" si="0"/>
        <v>13</v>
      </c>
      <c r="B4">
        <f t="shared" si="1"/>
        <v>113</v>
      </c>
      <c r="C4">
        <v>11</v>
      </c>
      <c r="D4">
        <f>VLOOKUP(C4,'Store Database'!A:C,2,FALSE)</f>
        <v>1</v>
      </c>
      <c r="E4" t="str">
        <f>VLOOKUP(D4,'Store Database'!$B$3:$C$100,2,FALSE)</f>
        <v>East</v>
      </c>
      <c r="F4">
        <v>3</v>
      </c>
      <c r="G4" s="55" t="s">
        <v>372</v>
      </c>
      <c r="H4">
        <v>23942.98</v>
      </c>
      <c r="I4">
        <v>24964.76</v>
      </c>
      <c r="J4">
        <v>-1021.78</v>
      </c>
      <c r="K4">
        <v>-4.0928893368091703</v>
      </c>
      <c r="L4">
        <v>688</v>
      </c>
      <c r="M4">
        <v>387</v>
      </c>
      <c r="N4">
        <v>77.7777777777778</v>
      </c>
      <c r="P4">
        <f t="shared" ref="P4:P11" si="2">VALUE(CONCATENATE($P$1&amp;Q4))</f>
        <v>752</v>
      </c>
      <c r="Q4">
        <v>2</v>
      </c>
      <c r="R4" s="55" t="s">
        <v>371</v>
      </c>
      <c r="S4" s="160">
        <f t="shared" ref="S4:S11" si="3">VLOOKUP($P4,$B:$N,7,FALSE)</f>
        <v>157888.94</v>
      </c>
      <c r="T4" s="160">
        <f t="shared" ref="T4:T11" si="4">VLOOKUP($P4,$B:$N,8,FALSE)</f>
        <v>151322.26999999999</v>
      </c>
      <c r="U4" s="160">
        <f t="shared" ref="U4:U11" si="5">VLOOKUP($P4,$B:$N,9,FALSE)</f>
        <v>6566.67</v>
      </c>
      <c r="V4" s="160">
        <f t="shared" ref="V4:V11" si="6">VLOOKUP($P4,$B:$N,10,FALSE)</f>
        <v>4.3395264953400403</v>
      </c>
      <c r="W4" s="160">
        <f t="shared" ref="W4:W11" si="7">VLOOKUP($P4,$B:$N,11,FALSE)</f>
        <v>3303</v>
      </c>
      <c r="X4" s="160">
        <f t="shared" ref="X4:X11" si="8">VLOOKUP($P4,$B:$N,12,FALSE)</f>
        <v>2981</v>
      </c>
      <c r="Y4" s="160">
        <f t="shared" ref="Y4:Y11" si="9">W4-X4</f>
        <v>322</v>
      </c>
      <c r="Z4" s="160">
        <f t="shared" ref="Z4:Z11" si="10">VLOOKUP($P4,$B:$N,13,FALSE)</f>
        <v>10.8017443810802</v>
      </c>
    </row>
    <row r="5" spans="1:26" x14ac:dyDescent="0.25">
      <c r="A5">
        <f t="shared" si="0"/>
        <v>14</v>
      </c>
      <c r="B5">
        <f t="shared" si="1"/>
        <v>114</v>
      </c>
      <c r="C5">
        <v>11</v>
      </c>
      <c r="D5">
        <f>VLOOKUP(C5,'Store Database'!A:C,2,FALSE)</f>
        <v>1</v>
      </c>
      <c r="E5" t="str">
        <f>VLOOKUP(D5,'Store Database'!$B$3:$C$100,2,FALSE)</f>
        <v>East</v>
      </c>
      <c r="F5">
        <v>4</v>
      </c>
      <c r="G5" s="55" t="s">
        <v>373</v>
      </c>
      <c r="H5">
        <v>226929.53</v>
      </c>
      <c r="I5">
        <v>227044.29</v>
      </c>
      <c r="J5">
        <v>-114.76</v>
      </c>
      <c r="K5">
        <v>-5.0545204197824101E-2</v>
      </c>
      <c r="L5">
        <v>3029</v>
      </c>
      <c r="M5">
        <v>2503</v>
      </c>
      <c r="N5">
        <v>21.014782261286499</v>
      </c>
      <c r="P5">
        <f t="shared" si="2"/>
        <v>753</v>
      </c>
      <c r="Q5">
        <v>3</v>
      </c>
      <c r="R5" s="55" t="s">
        <v>372</v>
      </c>
      <c r="S5" s="160">
        <f t="shared" si="3"/>
        <v>13363.08</v>
      </c>
      <c r="T5" s="160">
        <f t="shared" si="4"/>
        <v>9294.42</v>
      </c>
      <c r="U5" s="160">
        <f t="shared" si="5"/>
        <v>4068.66</v>
      </c>
      <c r="V5" s="160">
        <f t="shared" si="6"/>
        <v>43.775297436526401</v>
      </c>
      <c r="W5" s="160">
        <f t="shared" si="7"/>
        <v>378</v>
      </c>
      <c r="X5" s="160">
        <f t="shared" si="8"/>
        <v>129</v>
      </c>
      <c r="Y5" s="160">
        <f t="shared" si="9"/>
        <v>249</v>
      </c>
      <c r="Z5" s="160">
        <f t="shared" si="10"/>
        <v>193.02325581395399</v>
      </c>
    </row>
    <row r="6" spans="1:26" x14ac:dyDescent="0.25">
      <c r="A6">
        <f t="shared" si="0"/>
        <v>15</v>
      </c>
      <c r="B6">
        <f t="shared" si="1"/>
        <v>115</v>
      </c>
      <c r="C6">
        <v>11</v>
      </c>
      <c r="D6">
        <f>VLOOKUP(C6,'Store Database'!A:C,2,FALSE)</f>
        <v>1</v>
      </c>
      <c r="E6" t="str">
        <f>VLOOKUP(D6,'Store Database'!$B$3:$C$100,2,FALSE)</f>
        <v>East</v>
      </c>
      <c r="F6">
        <v>5</v>
      </c>
      <c r="G6" s="55" t="s">
        <v>294</v>
      </c>
      <c r="H6">
        <v>211190.16</v>
      </c>
      <c r="I6">
        <v>195271.27</v>
      </c>
      <c r="J6">
        <v>15918.89</v>
      </c>
      <c r="K6">
        <v>8.1521925882901307</v>
      </c>
      <c r="L6">
        <v>2319</v>
      </c>
      <c r="M6">
        <v>2475</v>
      </c>
      <c r="N6">
        <v>-6.303030303030301</v>
      </c>
      <c r="P6">
        <f t="shared" si="2"/>
        <v>754</v>
      </c>
      <c r="Q6">
        <v>4</v>
      </c>
      <c r="R6" s="55" t="s">
        <v>373</v>
      </c>
      <c r="S6" s="160">
        <f t="shared" si="3"/>
        <v>162275.56</v>
      </c>
      <c r="T6" s="160">
        <f t="shared" si="4"/>
        <v>139728.09</v>
      </c>
      <c r="U6" s="160">
        <f t="shared" si="5"/>
        <v>22547.47</v>
      </c>
      <c r="V6" s="160">
        <f t="shared" si="6"/>
        <v>16.1366765980985</v>
      </c>
      <c r="W6" s="160">
        <f t="shared" si="7"/>
        <v>2077</v>
      </c>
      <c r="X6" s="160">
        <f t="shared" si="8"/>
        <v>1479</v>
      </c>
      <c r="Y6" s="160">
        <f t="shared" si="9"/>
        <v>598</v>
      </c>
      <c r="Z6" s="160">
        <f t="shared" si="10"/>
        <v>40.432724814063597</v>
      </c>
    </row>
    <row r="7" spans="1:26" x14ac:dyDescent="0.25">
      <c r="A7">
        <f t="shared" si="0"/>
        <v>16</v>
      </c>
      <c r="B7">
        <f t="shared" si="1"/>
        <v>116</v>
      </c>
      <c r="C7">
        <v>11</v>
      </c>
      <c r="D7">
        <f>VLOOKUP(C7,'Store Database'!A:C,2,FALSE)</f>
        <v>1</v>
      </c>
      <c r="E7" t="str">
        <f>VLOOKUP(D7,'Store Database'!$B$3:$C$100,2,FALSE)</f>
        <v>East</v>
      </c>
      <c r="F7">
        <v>6</v>
      </c>
      <c r="G7" s="55" t="s">
        <v>374</v>
      </c>
      <c r="H7">
        <v>203566.11</v>
      </c>
      <c r="I7">
        <v>197978.28</v>
      </c>
      <c r="J7">
        <v>5587.83</v>
      </c>
      <c r="K7">
        <v>2.8224459774072201</v>
      </c>
      <c r="L7">
        <v>2286</v>
      </c>
      <c r="M7">
        <v>2628</v>
      </c>
      <c r="N7">
        <v>-13.013698630137</v>
      </c>
      <c r="P7">
        <f t="shared" si="2"/>
        <v>755</v>
      </c>
      <c r="Q7">
        <v>5</v>
      </c>
      <c r="R7" s="55" t="s">
        <v>294</v>
      </c>
      <c r="S7" s="160">
        <f t="shared" si="3"/>
        <v>231517.82</v>
      </c>
      <c r="T7" s="160">
        <f t="shared" si="4"/>
        <v>152518.64000000001</v>
      </c>
      <c r="U7" s="160">
        <f t="shared" si="5"/>
        <v>78999.179999999993</v>
      </c>
      <c r="V7" s="160">
        <f t="shared" si="6"/>
        <v>51.796409933893997</v>
      </c>
      <c r="W7" s="160">
        <f t="shared" si="7"/>
        <v>1908</v>
      </c>
      <c r="X7" s="160">
        <f t="shared" si="8"/>
        <v>2049</v>
      </c>
      <c r="Y7" s="160">
        <f t="shared" si="9"/>
        <v>-141</v>
      </c>
      <c r="Z7" s="160">
        <f t="shared" si="10"/>
        <v>-6.881405563689599</v>
      </c>
    </row>
    <row r="8" spans="1:26" x14ac:dyDescent="0.25">
      <c r="A8">
        <f t="shared" si="0"/>
        <v>17</v>
      </c>
      <c r="B8">
        <f t="shared" si="1"/>
        <v>117</v>
      </c>
      <c r="C8">
        <v>11</v>
      </c>
      <c r="D8">
        <f>VLOOKUP(C8,'Store Database'!A:C,2,FALSE)</f>
        <v>1</v>
      </c>
      <c r="E8" t="str">
        <f>VLOOKUP(D8,'Store Database'!$B$3:$C$100,2,FALSE)</f>
        <v>East</v>
      </c>
      <c r="F8">
        <v>7</v>
      </c>
      <c r="G8" s="55" t="s">
        <v>295</v>
      </c>
      <c r="H8">
        <v>76783.820000000007</v>
      </c>
      <c r="I8">
        <v>76592.490000000005</v>
      </c>
      <c r="J8">
        <v>191.33</v>
      </c>
      <c r="K8">
        <v>0.24980255897151299</v>
      </c>
      <c r="L8">
        <v>2065</v>
      </c>
      <c r="M8">
        <v>1702</v>
      </c>
      <c r="N8">
        <v>21.3278495887192</v>
      </c>
      <c r="P8">
        <f t="shared" si="2"/>
        <v>756</v>
      </c>
      <c r="Q8">
        <v>6</v>
      </c>
      <c r="R8" s="55" t="s">
        <v>374</v>
      </c>
      <c r="S8" s="160">
        <f t="shared" si="3"/>
        <v>181894.13</v>
      </c>
      <c r="T8" s="160">
        <f t="shared" si="4"/>
        <v>156358.34</v>
      </c>
      <c r="U8" s="160">
        <f t="shared" si="5"/>
        <v>25535.79</v>
      </c>
      <c r="V8" s="160">
        <f t="shared" si="6"/>
        <v>16.331581673225699</v>
      </c>
      <c r="W8" s="160">
        <f t="shared" si="7"/>
        <v>1995</v>
      </c>
      <c r="X8" s="160">
        <f t="shared" si="8"/>
        <v>2123</v>
      </c>
      <c r="Y8" s="160">
        <f t="shared" si="9"/>
        <v>-128</v>
      </c>
      <c r="Z8" s="160">
        <f t="shared" si="10"/>
        <v>-6.0292039566650999</v>
      </c>
    </row>
    <row r="9" spans="1:26" x14ac:dyDescent="0.25">
      <c r="A9">
        <f t="shared" si="0"/>
        <v>18</v>
      </c>
      <c r="B9">
        <f t="shared" si="1"/>
        <v>118</v>
      </c>
      <c r="C9">
        <v>11</v>
      </c>
      <c r="D9">
        <f>VLOOKUP(C9,'Store Database'!A:C,2,FALSE)</f>
        <v>1</v>
      </c>
      <c r="E9" t="str">
        <f>VLOOKUP(D9,'Store Database'!$B$3:$C$100,2,FALSE)</f>
        <v>East</v>
      </c>
      <c r="F9">
        <v>8</v>
      </c>
      <c r="G9" s="55" t="s">
        <v>375</v>
      </c>
      <c r="H9">
        <v>101078.13</v>
      </c>
      <c r="I9">
        <v>109142.95</v>
      </c>
      <c r="J9">
        <v>-8064.82</v>
      </c>
      <c r="K9">
        <v>-7.3892266976474401</v>
      </c>
      <c r="L9">
        <v>1860</v>
      </c>
      <c r="M9">
        <v>1551</v>
      </c>
      <c r="N9">
        <v>19.9226305609284</v>
      </c>
      <c r="P9">
        <f t="shared" si="2"/>
        <v>757</v>
      </c>
      <c r="Q9">
        <v>7</v>
      </c>
      <c r="R9" s="55" t="s">
        <v>295</v>
      </c>
      <c r="S9" s="160">
        <f t="shared" si="3"/>
        <v>80774.12</v>
      </c>
      <c r="T9" s="160">
        <f t="shared" si="4"/>
        <v>62608.25</v>
      </c>
      <c r="U9" s="160">
        <f t="shared" si="5"/>
        <v>18165.87</v>
      </c>
      <c r="V9" s="160">
        <f t="shared" si="6"/>
        <v>29.0151377813627</v>
      </c>
      <c r="W9" s="160">
        <f t="shared" si="7"/>
        <v>2477</v>
      </c>
      <c r="X9" s="160">
        <f t="shared" si="8"/>
        <v>1783</v>
      </c>
      <c r="Y9" s="160">
        <f t="shared" si="9"/>
        <v>694</v>
      </c>
      <c r="Z9" s="160">
        <f t="shared" si="10"/>
        <v>38.923163208076303</v>
      </c>
    </row>
    <row r="10" spans="1:26" x14ac:dyDescent="0.25">
      <c r="A10">
        <f t="shared" si="0"/>
        <v>19</v>
      </c>
      <c r="B10">
        <f t="shared" si="1"/>
        <v>119</v>
      </c>
      <c r="C10">
        <v>11</v>
      </c>
      <c r="D10">
        <f>VLOOKUP(C10,'Store Database'!A:C,2,FALSE)</f>
        <v>1</v>
      </c>
      <c r="E10" t="str">
        <f>VLOOKUP(D10,'Store Database'!$B$3:$C$100,2,FALSE)</f>
        <v>East</v>
      </c>
      <c r="F10">
        <v>9</v>
      </c>
      <c r="G10" s="55" t="s">
        <v>376</v>
      </c>
      <c r="H10">
        <v>43505.85</v>
      </c>
      <c r="I10">
        <v>41440.75</v>
      </c>
      <c r="J10">
        <v>2065.1</v>
      </c>
      <c r="K10">
        <v>4.9832592315534798</v>
      </c>
      <c r="L10">
        <v>4883</v>
      </c>
      <c r="M10">
        <v>2629</v>
      </c>
      <c r="N10">
        <v>85.736021300874896</v>
      </c>
      <c r="P10">
        <f t="shared" si="2"/>
        <v>758</v>
      </c>
      <c r="Q10">
        <v>8</v>
      </c>
      <c r="R10" s="55" t="s">
        <v>375</v>
      </c>
      <c r="S10" s="160">
        <f t="shared" si="3"/>
        <v>67905.740000000005</v>
      </c>
      <c r="T10" s="160">
        <f t="shared" si="4"/>
        <v>45635.15</v>
      </c>
      <c r="U10" s="160">
        <f t="shared" si="5"/>
        <v>22270.59</v>
      </c>
      <c r="V10" s="160">
        <f t="shared" si="6"/>
        <v>48.801395415595202</v>
      </c>
      <c r="W10" s="160">
        <f t="shared" si="7"/>
        <v>1662</v>
      </c>
      <c r="X10" s="160">
        <f t="shared" si="8"/>
        <v>1388</v>
      </c>
      <c r="Y10" s="160">
        <f t="shared" si="9"/>
        <v>274</v>
      </c>
      <c r="Z10" s="160">
        <f t="shared" si="10"/>
        <v>19.740634005763699</v>
      </c>
    </row>
    <row r="11" spans="1:26" x14ac:dyDescent="0.25">
      <c r="A11">
        <f t="shared" si="0"/>
        <v>21</v>
      </c>
      <c r="B11">
        <f t="shared" si="1"/>
        <v>121</v>
      </c>
      <c r="C11">
        <v>12</v>
      </c>
      <c r="D11">
        <f>VLOOKUP(C11,'Store Database'!A:C,2,FALSE)</f>
        <v>2</v>
      </c>
      <c r="E11" t="str">
        <f>VLOOKUP(D11,'Store Database'!$B$3:$C$100,2,FALSE)</f>
        <v>West</v>
      </c>
      <c r="F11">
        <v>1</v>
      </c>
      <c r="G11" s="55" t="s">
        <v>293</v>
      </c>
      <c r="H11">
        <v>188244.69</v>
      </c>
      <c r="I11">
        <v>166294.93</v>
      </c>
      <c r="J11">
        <v>21949.759999999998</v>
      </c>
      <c r="K11">
        <v>13.1992959737257</v>
      </c>
      <c r="L11">
        <v>3351</v>
      </c>
      <c r="M11">
        <v>3178</v>
      </c>
      <c r="N11">
        <v>5.44367526746381</v>
      </c>
      <c r="P11">
        <f t="shared" si="2"/>
        <v>759</v>
      </c>
      <c r="Q11">
        <v>9</v>
      </c>
      <c r="R11" s="55" t="s">
        <v>376</v>
      </c>
      <c r="S11" s="160">
        <f t="shared" si="3"/>
        <v>63086.97</v>
      </c>
      <c r="T11" s="160">
        <f t="shared" si="4"/>
        <v>41351.699999999997</v>
      </c>
      <c r="U11" s="160">
        <f t="shared" si="5"/>
        <v>21735.27</v>
      </c>
      <c r="V11" s="160">
        <f t="shared" si="6"/>
        <v>52.561974477470102</v>
      </c>
      <c r="W11" s="160">
        <f t="shared" si="7"/>
        <v>4852</v>
      </c>
      <c r="X11" s="160">
        <f t="shared" si="8"/>
        <v>3112</v>
      </c>
      <c r="Y11" s="160">
        <f t="shared" si="9"/>
        <v>1740</v>
      </c>
      <c r="Z11" s="160">
        <f t="shared" si="10"/>
        <v>55.912596401028303</v>
      </c>
    </row>
    <row r="12" spans="1:26" x14ac:dyDescent="0.25">
      <c r="A12">
        <f t="shared" si="0"/>
        <v>22</v>
      </c>
      <c r="B12">
        <f t="shared" si="1"/>
        <v>122</v>
      </c>
      <c r="C12">
        <v>12</v>
      </c>
      <c r="D12">
        <f>VLOOKUP(C12,'Store Database'!A:C,2,FALSE)</f>
        <v>2</v>
      </c>
      <c r="E12" t="str">
        <f>VLOOKUP(D12,'Store Database'!$B$3:$C$100,2,FALSE)</f>
        <v>West</v>
      </c>
      <c r="F12">
        <v>2</v>
      </c>
      <c r="G12" s="55" t="s">
        <v>371</v>
      </c>
      <c r="H12">
        <v>99692.56</v>
      </c>
      <c r="I12">
        <v>114608.32000000001</v>
      </c>
      <c r="J12">
        <v>-14915.76</v>
      </c>
      <c r="K12">
        <v>-13.014552521143299</v>
      </c>
      <c r="L12">
        <v>2877</v>
      </c>
      <c r="M12">
        <v>2443</v>
      </c>
      <c r="N12">
        <v>17.765042979942699</v>
      </c>
      <c r="R12" t="s">
        <v>301</v>
      </c>
      <c r="S12" s="160">
        <f>SUM(S3:S11)</f>
        <v>1100787.3500000001</v>
      </c>
      <c r="T12" s="160">
        <f>SUM(T3:T11)</f>
        <v>847126.83</v>
      </c>
      <c r="U12" s="160">
        <f>S12-T12</f>
        <v>253660.52000000014</v>
      </c>
      <c r="V12" s="160">
        <f>U12/T12*100</f>
        <v>29.943629574334242</v>
      </c>
      <c r="W12" s="160">
        <f>SUM(W3:W11)</f>
        <v>20749</v>
      </c>
      <c r="X12" s="160">
        <f>SUM(X3:X11)</f>
        <v>16895</v>
      </c>
      <c r="Y12" s="160">
        <f>W12-X12</f>
        <v>3854</v>
      </c>
      <c r="Z12" s="160">
        <f>Y12/X12*100</f>
        <v>22.81148268718556</v>
      </c>
    </row>
    <row r="13" spans="1:26" x14ac:dyDescent="0.25">
      <c r="A13">
        <f t="shared" si="0"/>
        <v>23</v>
      </c>
      <c r="B13">
        <f t="shared" si="1"/>
        <v>123</v>
      </c>
      <c r="C13">
        <v>12</v>
      </c>
      <c r="D13">
        <f>VLOOKUP(C13,'Store Database'!A:C,2,FALSE)</f>
        <v>2</v>
      </c>
      <c r="E13" t="str">
        <f>VLOOKUP(D13,'Store Database'!$B$3:$C$100,2,FALSE)</f>
        <v>West</v>
      </c>
      <c r="F13">
        <v>3</v>
      </c>
      <c r="G13" s="55" t="s">
        <v>372</v>
      </c>
      <c r="H13">
        <v>14215.27</v>
      </c>
      <c r="I13">
        <v>18735.84</v>
      </c>
      <c r="J13">
        <v>-4520.57</v>
      </c>
      <c r="K13">
        <v>-24.127928077951101</v>
      </c>
      <c r="L13">
        <v>976</v>
      </c>
      <c r="M13">
        <v>542</v>
      </c>
      <c r="N13">
        <v>80.073800738007392</v>
      </c>
      <c r="V13" s="27"/>
      <c r="Z13" s="27"/>
    </row>
    <row r="14" spans="1:26" x14ac:dyDescent="0.25">
      <c r="A14">
        <f t="shared" si="0"/>
        <v>24</v>
      </c>
      <c r="B14">
        <f t="shared" si="1"/>
        <v>124</v>
      </c>
      <c r="C14">
        <v>12</v>
      </c>
      <c r="D14">
        <f>VLOOKUP(C14,'Store Database'!A:C,2,FALSE)</f>
        <v>2</v>
      </c>
      <c r="E14" t="str">
        <f>VLOOKUP(D14,'Store Database'!$B$3:$C$100,2,FALSE)</f>
        <v>West</v>
      </c>
      <c r="F14">
        <v>4</v>
      </c>
      <c r="G14" s="55" t="s">
        <v>373</v>
      </c>
      <c r="H14">
        <v>213660.53</v>
      </c>
      <c r="I14">
        <v>226762.64</v>
      </c>
      <c r="J14">
        <v>-13102.11</v>
      </c>
      <c r="K14">
        <v>-5.7778962178249502</v>
      </c>
      <c r="L14">
        <v>3778</v>
      </c>
      <c r="M14">
        <v>2398</v>
      </c>
      <c r="N14">
        <v>57.547956630525398</v>
      </c>
      <c r="P14">
        <f>VLOOKUP($P$1,$C:$D,2,FALSE)</f>
        <v>2</v>
      </c>
    </row>
    <row r="15" spans="1:26" x14ac:dyDescent="0.25">
      <c r="A15">
        <f t="shared" si="0"/>
        <v>25</v>
      </c>
      <c r="B15">
        <f t="shared" si="1"/>
        <v>125</v>
      </c>
      <c r="C15">
        <v>12</v>
      </c>
      <c r="D15">
        <f>VLOOKUP(C15,'Store Database'!A:C,2,FALSE)</f>
        <v>2</v>
      </c>
      <c r="E15" t="str">
        <f>VLOOKUP(D15,'Store Database'!$B$3:$C$100,2,FALSE)</f>
        <v>West</v>
      </c>
      <c r="F15">
        <v>5</v>
      </c>
      <c r="G15" s="55" t="s">
        <v>294</v>
      </c>
      <c r="H15">
        <v>233889.29</v>
      </c>
      <c r="I15">
        <v>220410.85</v>
      </c>
      <c r="J15">
        <v>13478.44</v>
      </c>
      <c r="K15">
        <v>6.1151436056800303</v>
      </c>
      <c r="L15">
        <v>2988</v>
      </c>
      <c r="M15">
        <v>2317</v>
      </c>
      <c r="N15">
        <v>28.9598618903755</v>
      </c>
      <c r="R15" t="s">
        <v>292</v>
      </c>
      <c r="S15" t="s">
        <v>224</v>
      </c>
      <c r="T15" t="s">
        <v>225</v>
      </c>
      <c r="U15" s="17" t="s">
        <v>226</v>
      </c>
      <c r="V15" s="16" t="s">
        <v>17</v>
      </c>
      <c r="W15" t="s">
        <v>224</v>
      </c>
      <c r="X15" t="s">
        <v>225</v>
      </c>
      <c r="Y15" s="17" t="s">
        <v>226</v>
      </c>
      <c r="Z15" s="16" t="s">
        <v>300</v>
      </c>
    </row>
    <row r="16" spans="1:26" x14ac:dyDescent="0.25">
      <c r="A16">
        <f t="shared" si="0"/>
        <v>26</v>
      </c>
      <c r="B16">
        <f t="shared" si="1"/>
        <v>126</v>
      </c>
      <c r="C16">
        <v>12</v>
      </c>
      <c r="D16">
        <f>VLOOKUP(C16,'Store Database'!A:C,2,FALSE)</f>
        <v>2</v>
      </c>
      <c r="E16" t="str">
        <f>VLOOKUP(D16,'Store Database'!$B$3:$C$100,2,FALSE)</f>
        <v>West</v>
      </c>
      <c r="F16">
        <v>6</v>
      </c>
      <c r="G16" s="55" t="s">
        <v>374</v>
      </c>
      <c r="H16">
        <v>214514.4</v>
      </c>
      <c r="I16">
        <v>220034.46</v>
      </c>
      <c r="J16">
        <v>-5520.06</v>
      </c>
      <c r="K16">
        <v>-2.5087252242217</v>
      </c>
      <c r="L16">
        <v>2989</v>
      </c>
      <c r="M16">
        <v>3078</v>
      </c>
      <c r="N16">
        <v>-2.8914879792072803</v>
      </c>
      <c r="P16">
        <f>VALUE(CONCATENATE($P$14,Q16))</f>
        <v>21</v>
      </c>
      <c r="Q16">
        <v>1</v>
      </c>
      <c r="R16" s="55" t="s">
        <v>293</v>
      </c>
      <c r="S16" s="160">
        <f>VLOOKUP($P16,$A:$N,8,FALSE)</f>
        <v>188244.69</v>
      </c>
      <c r="T16" s="160">
        <f>VLOOKUP($P16,$A:$N,9,FALSE)</f>
        <v>166294.93</v>
      </c>
      <c r="U16" s="160">
        <f>VLOOKUP($P16,$A:$N,10,FALSE)</f>
        <v>21949.759999999998</v>
      </c>
      <c r="V16" s="160">
        <f>VLOOKUP($P16,$A:$N,11,FALSE)</f>
        <v>13.1992959737257</v>
      </c>
      <c r="W16" s="160">
        <f>VLOOKUP($P16,$A:$N,12,FALSE)</f>
        <v>3351</v>
      </c>
      <c r="X16" s="160">
        <f>VLOOKUP($P16,$A:$N,13,FALSE)</f>
        <v>3178</v>
      </c>
      <c r="Y16" s="160">
        <f>W16-X16</f>
        <v>173</v>
      </c>
      <c r="Z16" s="160">
        <f>VLOOKUP($P16,$A:$N,14,FALSE)</f>
        <v>5.44367526746381</v>
      </c>
    </row>
    <row r="17" spans="1:26" x14ac:dyDescent="0.25">
      <c r="A17">
        <f t="shared" si="0"/>
        <v>27</v>
      </c>
      <c r="B17">
        <f t="shared" si="1"/>
        <v>127</v>
      </c>
      <c r="C17">
        <v>12</v>
      </c>
      <c r="D17">
        <f>VLOOKUP(C17,'Store Database'!A:C,2,FALSE)</f>
        <v>2</v>
      </c>
      <c r="E17" t="str">
        <f>VLOOKUP(D17,'Store Database'!$B$3:$C$100,2,FALSE)</f>
        <v>West</v>
      </c>
      <c r="F17">
        <v>7</v>
      </c>
      <c r="G17" s="55" t="s">
        <v>295</v>
      </c>
      <c r="H17">
        <v>86266.34</v>
      </c>
      <c r="I17">
        <v>73456.87</v>
      </c>
      <c r="J17">
        <v>12809.47</v>
      </c>
      <c r="K17">
        <v>17.438083054723101</v>
      </c>
      <c r="L17">
        <v>2025</v>
      </c>
      <c r="M17">
        <v>1923</v>
      </c>
      <c r="N17">
        <v>5.3042121684867398</v>
      </c>
      <c r="P17">
        <f t="shared" ref="P17:P24" si="11">VALUE(CONCATENATE($P$14,Q17))</f>
        <v>22</v>
      </c>
      <c r="Q17">
        <v>2</v>
      </c>
      <c r="R17" s="55" t="s">
        <v>371</v>
      </c>
      <c r="S17" s="160">
        <f t="shared" ref="S17:S24" si="12">VLOOKUP($P17,$A:$N,8,FALSE)</f>
        <v>99692.56</v>
      </c>
      <c r="T17" s="160">
        <f t="shared" ref="T17:T24" si="13">VLOOKUP($P17,$A:$N,9,FALSE)</f>
        <v>114608.32000000001</v>
      </c>
      <c r="U17" s="160">
        <f t="shared" ref="U17:U24" si="14">VLOOKUP($P17,$A:$N,10,FALSE)</f>
        <v>-14915.76</v>
      </c>
      <c r="V17" s="160">
        <f t="shared" ref="V17:V24" si="15">VLOOKUP($P17,$A:$N,11,FALSE)</f>
        <v>-13.014552521143299</v>
      </c>
      <c r="W17" s="160">
        <f t="shared" ref="W17:W24" si="16">VLOOKUP($P17,$A:$N,12,FALSE)</f>
        <v>2877</v>
      </c>
      <c r="X17" s="160">
        <f t="shared" ref="X17:X24" si="17">VLOOKUP($P17,$A:$N,13,FALSE)</f>
        <v>2443</v>
      </c>
      <c r="Y17" s="160">
        <f t="shared" ref="Y17:Y24" si="18">W17-X17</f>
        <v>434</v>
      </c>
      <c r="Z17" s="160">
        <f t="shared" ref="Z17:Z24" si="19">VLOOKUP($P17,$A:$N,14,FALSE)</f>
        <v>17.765042979942699</v>
      </c>
    </row>
    <row r="18" spans="1:26" x14ac:dyDescent="0.25">
      <c r="A18">
        <f t="shared" si="0"/>
        <v>28</v>
      </c>
      <c r="B18">
        <f t="shared" si="1"/>
        <v>128</v>
      </c>
      <c r="C18">
        <v>12</v>
      </c>
      <c r="D18">
        <f>VLOOKUP(C18,'Store Database'!A:C,2,FALSE)</f>
        <v>2</v>
      </c>
      <c r="E18" t="str">
        <f>VLOOKUP(D18,'Store Database'!$B$3:$C$100,2,FALSE)</f>
        <v>West</v>
      </c>
      <c r="F18">
        <v>8</v>
      </c>
      <c r="G18" s="55" t="s">
        <v>375</v>
      </c>
      <c r="H18">
        <v>114078.32</v>
      </c>
      <c r="I18">
        <v>121636.7</v>
      </c>
      <c r="J18">
        <v>-7558.38</v>
      </c>
      <c r="K18">
        <v>-6.2138976147823799</v>
      </c>
      <c r="L18">
        <v>2120</v>
      </c>
      <c r="M18">
        <v>2071</v>
      </c>
      <c r="N18">
        <v>2.3660067600193102</v>
      </c>
      <c r="P18">
        <f t="shared" si="11"/>
        <v>23</v>
      </c>
      <c r="Q18">
        <v>3</v>
      </c>
      <c r="R18" s="55" t="s">
        <v>372</v>
      </c>
      <c r="S18" s="160">
        <f t="shared" si="12"/>
        <v>14215.27</v>
      </c>
      <c r="T18" s="160">
        <f t="shared" si="13"/>
        <v>18735.84</v>
      </c>
      <c r="U18" s="160">
        <f t="shared" si="14"/>
        <v>-4520.57</v>
      </c>
      <c r="V18" s="160">
        <f t="shared" si="15"/>
        <v>-24.127928077951101</v>
      </c>
      <c r="W18" s="160">
        <f t="shared" si="16"/>
        <v>976</v>
      </c>
      <c r="X18" s="160">
        <f t="shared" si="17"/>
        <v>542</v>
      </c>
      <c r="Y18" s="160">
        <f t="shared" si="18"/>
        <v>434</v>
      </c>
      <c r="Z18" s="160">
        <f t="shared" si="19"/>
        <v>80.073800738007392</v>
      </c>
    </row>
    <row r="19" spans="1:26" x14ac:dyDescent="0.25">
      <c r="A19">
        <f t="shared" si="0"/>
        <v>29</v>
      </c>
      <c r="B19">
        <f t="shared" si="1"/>
        <v>129</v>
      </c>
      <c r="C19">
        <v>12</v>
      </c>
      <c r="D19">
        <f>VLOOKUP(C19,'Store Database'!A:C,2,FALSE)</f>
        <v>2</v>
      </c>
      <c r="E19" t="str">
        <f>VLOOKUP(D19,'Store Database'!$B$3:$C$100,2,FALSE)</f>
        <v>West</v>
      </c>
      <c r="F19">
        <v>9</v>
      </c>
      <c r="G19" s="55" t="s">
        <v>376</v>
      </c>
      <c r="H19">
        <v>44056.639999999999</v>
      </c>
      <c r="I19">
        <v>46801.2</v>
      </c>
      <c r="J19">
        <v>-2744.56</v>
      </c>
      <c r="K19">
        <v>-5.86429407792963</v>
      </c>
      <c r="L19">
        <v>6869</v>
      </c>
      <c r="M19">
        <v>2398</v>
      </c>
      <c r="N19">
        <v>186.44703919933301</v>
      </c>
      <c r="P19">
        <f t="shared" si="11"/>
        <v>24</v>
      </c>
      <c r="Q19">
        <v>4</v>
      </c>
      <c r="R19" s="55" t="s">
        <v>373</v>
      </c>
      <c r="S19" s="160">
        <f t="shared" si="12"/>
        <v>213660.53</v>
      </c>
      <c r="T19" s="160">
        <f t="shared" si="13"/>
        <v>226762.64</v>
      </c>
      <c r="U19" s="160">
        <f t="shared" si="14"/>
        <v>-13102.11</v>
      </c>
      <c r="V19" s="160">
        <f t="shared" si="15"/>
        <v>-5.7778962178249502</v>
      </c>
      <c r="W19" s="160">
        <f t="shared" si="16"/>
        <v>3778</v>
      </c>
      <c r="X19" s="160">
        <f t="shared" si="17"/>
        <v>2398</v>
      </c>
      <c r="Y19" s="160">
        <f t="shared" si="18"/>
        <v>1380</v>
      </c>
      <c r="Z19" s="160">
        <f t="shared" si="19"/>
        <v>57.547956630525398</v>
      </c>
    </row>
    <row r="20" spans="1:26" x14ac:dyDescent="0.25">
      <c r="A20">
        <f t="shared" si="0"/>
        <v>31</v>
      </c>
      <c r="B20">
        <f t="shared" si="1"/>
        <v>141</v>
      </c>
      <c r="C20">
        <v>14</v>
      </c>
      <c r="D20">
        <f>VLOOKUP(C20,'Store Database'!A:C,2,FALSE)</f>
        <v>3</v>
      </c>
      <c r="E20" t="str">
        <f>VLOOKUP(D20,'Store Database'!$B$3:$C$100,2,FALSE)</f>
        <v>North</v>
      </c>
      <c r="F20">
        <v>1</v>
      </c>
      <c r="G20" s="55" t="s">
        <v>293</v>
      </c>
      <c r="H20">
        <v>123237.61</v>
      </c>
      <c r="I20">
        <v>95023.89</v>
      </c>
      <c r="J20">
        <v>28213.72</v>
      </c>
      <c r="K20">
        <v>29.691186079626899</v>
      </c>
      <c r="L20">
        <v>2423</v>
      </c>
      <c r="M20">
        <v>2181</v>
      </c>
      <c r="N20">
        <v>11.095827602017399</v>
      </c>
      <c r="P20">
        <f t="shared" si="11"/>
        <v>25</v>
      </c>
      <c r="Q20">
        <v>5</v>
      </c>
      <c r="R20" s="55" t="s">
        <v>294</v>
      </c>
      <c r="S20" s="160">
        <f t="shared" si="12"/>
        <v>233889.29</v>
      </c>
      <c r="T20" s="160">
        <f t="shared" si="13"/>
        <v>220410.85</v>
      </c>
      <c r="U20" s="160">
        <f t="shared" si="14"/>
        <v>13478.44</v>
      </c>
      <c r="V20" s="160">
        <f t="shared" si="15"/>
        <v>6.1151436056800303</v>
      </c>
      <c r="W20" s="160">
        <f t="shared" si="16"/>
        <v>2988</v>
      </c>
      <c r="X20" s="160">
        <f t="shared" si="17"/>
        <v>2317</v>
      </c>
      <c r="Y20" s="160">
        <f t="shared" si="18"/>
        <v>671</v>
      </c>
      <c r="Z20" s="160">
        <f t="shared" si="19"/>
        <v>28.9598618903755</v>
      </c>
    </row>
    <row r="21" spans="1:26" x14ac:dyDescent="0.25">
      <c r="A21">
        <f t="shared" si="0"/>
        <v>32</v>
      </c>
      <c r="B21">
        <f t="shared" si="1"/>
        <v>142</v>
      </c>
      <c r="C21">
        <v>14</v>
      </c>
      <c r="D21">
        <f>VLOOKUP(C21,'Store Database'!A:C,2,FALSE)</f>
        <v>3</v>
      </c>
      <c r="E21" t="str">
        <f>VLOOKUP(D21,'Store Database'!$B$3:$C$100,2,FALSE)</f>
        <v>North</v>
      </c>
      <c r="F21">
        <v>2</v>
      </c>
      <c r="G21" s="55" t="s">
        <v>371</v>
      </c>
      <c r="H21">
        <v>122774.18</v>
      </c>
      <c r="I21">
        <v>155204.47</v>
      </c>
      <c r="J21">
        <v>-32430.29</v>
      </c>
      <c r="K21">
        <v>-20.895203598195302</v>
      </c>
      <c r="L21">
        <v>5321</v>
      </c>
      <c r="M21">
        <v>3946</v>
      </c>
      <c r="N21">
        <v>34.845413076533198</v>
      </c>
      <c r="P21">
        <f t="shared" si="11"/>
        <v>26</v>
      </c>
      <c r="Q21">
        <v>6</v>
      </c>
      <c r="R21" s="55" t="s">
        <v>374</v>
      </c>
      <c r="S21" s="160">
        <f t="shared" si="12"/>
        <v>214514.4</v>
      </c>
      <c r="T21" s="160">
        <f t="shared" si="13"/>
        <v>220034.46</v>
      </c>
      <c r="U21" s="160">
        <f t="shared" si="14"/>
        <v>-5520.06</v>
      </c>
      <c r="V21" s="160">
        <f t="shared" si="15"/>
        <v>-2.5087252242217</v>
      </c>
      <c r="W21" s="160">
        <f t="shared" si="16"/>
        <v>2989</v>
      </c>
      <c r="X21" s="160">
        <f t="shared" si="17"/>
        <v>3078</v>
      </c>
      <c r="Y21" s="160">
        <f t="shared" si="18"/>
        <v>-89</v>
      </c>
      <c r="Z21" s="160">
        <f t="shared" si="19"/>
        <v>-2.8914879792072803</v>
      </c>
    </row>
    <row r="22" spans="1:26" x14ac:dyDescent="0.25">
      <c r="A22">
        <f t="shared" si="0"/>
        <v>33</v>
      </c>
      <c r="B22">
        <f t="shared" si="1"/>
        <v>143</v>
      </c>
      <c r="C22">
        <v>14</v>
      </c>
      <c r="D22">
        <f>VLOOKUP(C22,'Store Database'!A:C,2,FALSE)</f>
        <v>3</v>
      </c>
      <c r="E22" t="str">
        <f>VLOOKUP(D22,'Store Database'!$B$3:$C$100,2,FALSE)</f>
        <v>North</v>
      </c>
      <c r="F22">
        <v>3</v>
      </c>
      <c r="G22" s="55" t="s">
        <v>372</v>
      </c>
      <c r="H22">
        <v>11164.89</v>
      </c>
      <c r="I22">
        <v>13111.77</v>
      </c>
      <c r="J22">
        <v>-1946.88</v>
      </c>
      <c r="K22">
        <v>-14.848338553833701</v>
      </c>
      <c r="L22">
        <v>411</v>
      </c>
      <c r="M22">
        <v>295</v>
      </c>
      <c r="N22">
        <v>39.322033898305101</v>
      </c>
      <c r="P22">
        <f t="shared" si="11"/>
        <v>27</v>
      </c>
      <c r="Q22">
        <v>7</v>
      </c>
      <c r="R22" s="55" t="s">
        <v>295</v>
      </c>
      <c r="S22" s="160">
        <f t="shared" si="12"/>
        <v>86266.34</v>
      </c>
      <c r="T22" s="160">
        <f t="shared" si="13"/>
        <v>73456.87</v>
      </c>
      <c r="U22" s="160">
        <f t="shared" si="14"/>
        <v>12809.47</v>
      </c>
      <c r="V22" s="160">
        <f t="shared" si="15"/>
        <v>17.438083054723101</v>
      </c>
      <c r="W22" s="160">
        <f t="shared" si="16"/>
        <v>2025</v>
      </c>
      <c r="X22" s="160">
        <f t="shared" si="17"/>
        <v>1923</v>
      </c>
      <c r="Y22" s="160">
        <f t="shared" si="18"/>
        <v>102</v>
      </c>
      <c r="Z22" s="160">
        <f t="shared" si="19"/>
        <v>5.3042121684867398</v>
      </c>
    </row>
    <row r="23" spans="1:26" x14ac:dyDescent="0.25">
      <c r="A23">
        <f t="shared" si="0"/>
        <v>34</v>
      </c>
      <c r="B23">
        <f t="shared" si="1"/>
        <v>144</v>
      </c>
      <c r="C23">
        <v>14</v>
      </c>
      <c r="D23">
        <f>VLOOKUP(C23,'Store Database'!A:C,2,FALSE)</f>
        <v>3</v>
      </c>
      <c r="E23" t="str">
        <f>VLOOKUP(D23,'Store Database'!$B$3:$C$100,2,FALSE)</f>
        <v>North</v>
      </c>
      <c r="F23">
        <v>4</v>
      </c>
      <c r="G23" s="55" t="s">
        <v>373</v>
      </c>
      <c r="H23">
        <v>144436.35</v>
      </c>
      <c r="I23">
        <v>198562.93</v>
      </c>
      <c r="J23">
        <v>-54126.58</v>
      </c>
      <c r="K23">
        <v>-27.2591565807374</v>
      </c>
      <c r="L23">
        <v>2904</v>
      </c>
      <c r="M23">
        <v>2481</v>
      </c>
      <c r="N23">
        <v>17.049576783555001</v>
      </c>
      <c r="P23">
        <f t="shared" si="11"/>
        <v>28</v>
      </c>
      <c r="Q23">
        <v>8</v>
      </c>
      <c r="R23" s="55" t="s">
        <v>375</v>
      </c>
      <c r="S23" s="160">
        <f t="shared" si="12"/>
        <v>114078.32</v>
      </c>
      <c r="T23" s="160">
        <f t="shared" si="13"/>
        <v>121636.7</v>
      </c>
      <c r="U23" s="160">
        <f t="shared" si="14"/>
        <v>-7558.38</v>
      </c>
      <c r="V23" s="160">
        <f t="shared" si="15"/>
        <v>-6.2138976147823799</v>
      </c>
      <c r="W23" s="160">
        <f t="shared" si="16"/>
        <v>2120</v>
      </c>
      <c r="X23" s="160">
        <f t="shared" si="17"/>
        <v>2071</v>
      </c>
      <c r="Y23" s="160">
        <f t="shared" si="18"/>
        <v>49</v>
      </c>
      <c r="Z23" s="160">
        <f t="shared" si="19"/>
        <v>2.3660067600193102</v>
      </c>
    </row>
    <row r="24" spans="1:26" x14ac:dyDescent="0.25">
      <c r="A24">
        <f t="shared" si="0"/>
        <v>35</v>
      </c>
      <c r="B24">
        <f t="shared" si="1"/>
        <v>145</v>
      </c>
      <c r="C24">
        <v>14</v>
      </c>
      <c r="D24">
        <f>VLOOKUP(C24,'Store Database'!A:C,2,FALSE)</f>
        <v>3</v>
      </c>
      <c r="E24" t="str">
        <f>VLOOKUP(D24,'Store Database'!$B$3:$C$100,2,FALSE)</f>
        <v>North</v>
      </c>
      <c r="F24">
        <v>5</v>
      </c>
      <c r="G24" s="55" t="s">
        <v>294</v>
      </c>
      <c r="H24">
        <v>195406.32</v>
      </c>
      <c r="I24">
        <v>190022.92</v>
      </c>
      <c r="J24">
        <v>5383.4</v>
      </c>
      <c r="K24">
        <v>2.8330266685723999</v>
      </c>
      <c r="L24">
        <v>3495</v>
      </c>
      <c r="M24">
        <v>2865</v>
      </c>
      <c r="N24">
        <v>21.989528795811498</v>
      </c>
      <c r="P24">
        <f t="shared" si="11"/>
        <v>29</v>
      </c>
      <c r="Q24">
        <v>9</v>
      </c>
      <c r="R24" s="55" t="s">
        <v>376</v>
      </c>
      <c r="S24" s="160">
        <f t="shared" si="12"/>
        <v>44056.639999999999</v>
      </c>
      <c r="T24" s="160">
        <f t="shared" si="13"/>
        <v>46801.2</v>
      </c>
      <c r="U24" s="160">
        <f t="shared" si="14"/>
        <v>-2744.56</v>
      </c>
      <c r="V24" s="160">
        <f t="shared" si="15"/>
        <v>-5.86429407792963</v>
      </c>
      <c r="W24" s="160">
        <f t="shared" si="16"/>
        <v>6869</v>
      </c>
      <c r="X24" s="160">
        <f t="shared" si="17"/>
        <v>2398</v>
      </c>
      <c r="Y24" s="160">
        <f t="shared" si="18"/>
        <v>4471</v>
      </c>
      <c r="Z24" s="160">
        <f t="shared" si="19"/>
        <v>186.44703919933301</v>
      </c>
    </row>
    <row r="25" spans="1:26" x14ac:dyDescent="0.25">
      <c r="A25">
        <f t="shared" si="0"/>
        <v>36</v>
      </c>
      <c r="B25">
        <f t="shared" si="1"/>
        <v>146</v>
      </c>
      <c r="C25">
        <v>14</v>
      </c>
      <c r="D25">
        <f>VLOOKUP(C25,'Store Database'!A:C,2,FALSE)</f>
        <v>3</v>
      </c>
      <c r="E25" t="str">
        <f>VLOOKUP(D25,'Store Database'!$B$3:$C$100,2,FALSE)</f>
        <v>North</v>
      </c>
      <c r="F25">
        <v>6</v>
      </c>
      <c r="G25" s="55" t="s">
        <v>374</v>
      </c>
      <c r="H25">
        <v>145333.93</v>
      </c>
      <c r="I25">
        <v>195562.92</v>
      </c>
      <c r="J25">
        <v>-50228.99</v>
      </c>
      <c r="K25">
        <v>-25.684311729442399</v>
      </c>
      <c r="L25">
        <v>2637</v>
      </c>
      <c r="M25">
        <v>2636</v>
      </c>
      <c r="N25">
        <v>3.7936267071320202E-2</v>
      </c>
      <c r="R25" t="s">
        <v>301</v>
      </c>
      <c r="S25" s="160">
        <f>SUM(S16:S24)</f>
        <v>1208618.04</v>
      </c>
      <c r="T25" s="160">
        <f>SUM(T16:T24)</f>
        <v>1208741.8099999998</v>
      </c>
      <c r="U25" s="160">
        <f>S25-T25</f>
        <v>-123.7699999997858</v>
      </c>
      <c r="V25" s="160">
        <f>U25/T25*100</f>
        <v>-1.0239572998619599E-2</v>
      </c>
      <c r="W25" s="160">
        <f>SUM(W16:W24)</f>
        <v>27973</v>
      </c>
      <c r="X25" s="160">
        <f>SUM(X16:X24)</f>
        <v>20348</v>
      </c>
      <c r="Y25" s="160">
        <f>W25-X25</f>
        <v>7625</v>
      </c>
      <c r="Z25" s="160">
        <f>Y25/X25*100</f>
        <v>37.472970316493019</v>
      </c>
    </row>
    <row r="26" spans="1:26" x14ac:dyDescent="0.25">
      <c r="A26">
        <f t="shared" si="0"/>
        <v>37</v>
      </c>
      <c r="B26">
        <f t="shared" si="1"/>
        <v>147</v>
      </c>
      <c r="C26">
        <v>14</v>
      </c>
      <c r="D26">
        <f>VLOOKUP(C26,'Store Database'!A:C,2,FALSE)</f>
        <v>3</v>
      </c>
      <c r="E26" t="str">
        <f>VLOOKUP(D26,'Store Database'!$B$3:$C$100,2,FALSE)</f>
        <v>North</v>
      </c>
      <c r="F26">
        <v>7</v>
      </c>
      <c r="G26" s="55" t="s">
        <v>295</v>
      </c>
      <c r="H26">
        <v>67231.31</v>
      </c>
      <c r="I26">
        <v>76509</v>
      </c>
      <c r="J26">
        <v>-9277.69</v>
      </c>
      <c r="K26">
        <v>-12.126272726084499</v>
      </c>
      <c r="L26">
        <v>3913</v>
      </c>
      <c r="M26">
        <v>2679</v>
      </c>
      <c r="N26">
        <v>46.061963419186306</v>
      </c>
    </row>
    <row r="27" spans="1:26" x14ac:dyDescent="0.25">
      <c r="A27">
        <f t="shared" si="0"/>
        <v>38</v>
      </c>
      <c r="B27">
        <f t="shared" si="1"/>
        <v>148</v>
      </c>
      <c r="C27">
        <v>14</v>
      </c>
      <c r="D27">
        <f>VLOOKUP(C27,'Store Database'!A:C,2,FALSE)</f>
        <v>3</v>
      </c>
      <c r="E27" t="str">
        <f>VLOOKUP(D27,'Store Database'!$B$3:$C$100,2,FALSE)</f>
        <v>North</v>
      </c>
      <c r="F27">
        <v>8</v>
      </c>
      <c r="G27" s="55" t="s">
        <v>375</v>
      </c>
      <c r="H27">
        <v>75434.179999999993</v>
      </c>
      <c r="I27">
        <v>86308.9</v>
      </c>
      <c r="J27">
        <v>-10874.72</v>
      </c>
      <c r="K27">
        <v>-12.599766652106601</v>
      </c>
      <c r="L27">
        <v>1762</v>
      </c>
      <c r="M27">
        <v>1697</v>
      </c>
      <c r="N27">
        <v>3.8302887448438399</v>
      </c>
    </row>
    <row r="28" spans="1:26" x14ac:dyDescent="0.25">
      <c r="A28">
        <f t="shared" si="0"/>
        <v>39</v>
      </c>
      <c r="B28">
        <f t="shared" si="1"/>
        <v>149</v>
      </c>
      <c r="C28">
        <v>14</v>
      </c>
      <c r="D28">
        <f>VLOOKUP(C28,'Store Database'!A:C,2,FALSE)</f>
        <v>3</v>
      </c>
      <c r="E28" t="str">
        <f>VLOOKUP(D28,'Store Database'!$B$3:$C$100,2,FALSE)</f>
        <v>North</v>
      </c>
      <c r="F28">
        <v>9</v>
      </c>
      <c r="G28" s="55" t="s">
        <v>376</v>
      </c>
      <c r="H28">
        <v>29274.37</v>
      </c>
      <c r="I28">
        <v>31230.54</v>
      </c>
      <c r="J28">
        <v>-1956.17</v>
      </c>
      <c r="K28">
        <v>-6.2636444967009899</v>
      </c>
      <c r="L28">
        <v>5173</v>
      </c>
      <c r="M28">
        <v>2586</v>
      </c>
      <c r="N28">
        <v>100.038669760247</v>
      </c>
      <c r="R28" t="s">
        <v>292</v>
      </c>
      <c r="S28" t="s">
        <v>224</v>
      </c>
      <c r="T28" t="s">
        <v>225</v>
      </c>
      <c r="U28" s="17" t="s">
        <v>226</v>
      </c>
      <c r="V28" s="16" t="s">
        <v>17</v>
      </c>
      <c r="W28" t="s">
        <v>224</v>
      </c>
      <c r="X28" t="s">
        <v>225</v>
      </c>
      <c r="Y28" s="17" t="s">
        <v>226</v>
      </c>
      <c r="Z28" s="16" t="s">
        <v>300</v>
      </c>
    </row>
    <row r="29" spans="1:26" x14ac:dyDescent="0.25">
      <c r="A29">
        <f t="shared" si="0"/>
        <v>41</v>
      </c>
      <c r="B29">
        <f t="shared" si="1"/>
        <v>151</v>
      </c>
      <c r="C29">
        <v>15</v>
      </c>
      <c r="D29">
        <f>VLOOKUP(C29,'Store Database'!A:C,2,FALSE)</f>
        <v>4</v>
      </c>
      <c r="E29" t="str">
        <f>VLOOKUP(D29,'Store Database'!$B$3:$C$100,2,FALSE)</f>
        <v>South</v>
      </c>
      <c r="F29">
        <v>1</v>
      </c>
      <c r="G29" s="55" t="s">
        <v>293</v>
      </c>
      <c r="H29">
        <v>172692.59</v>
      </c>
      <c r="I29">
        <v>159918.01</v>
      </c>
      <c r="J29">
        <v>12774.58</v>
      </c>
      <c r="K29">
        <v>7.9882059562897298</v>
      </c>
      <c r="L29">
        <v>3760</v>
      </c>
      <c r="M29">
        <v>3453</v>
      </c>
      <c r="N29">
        <v>8.8908195771792595</v>
      </c>
      <c r="Q29">
        <v>1</v>
      </c>
      <c r="R29" s="55" t="s">
        <v>293</v>
      </c>
      <c r="S29" s="160">
        <f>SUMIF($F:$F,"="&amp;$Q29,H:H)</f>
        <v>5602654.9499999983</v>
      </c>
      <c r="T29" s="160">
        <f>SUMIF($F:$F,"="&amp;$Q29,I:I)</f>
        <v>4997639.18</v>
      </c>
      <c r="U29" s="160">
        <f>S29-T29</f>
        <v>605015.76999999862</v>
      </c>
      <c r="V29" s="160">
        <f>U29/T29*100</f>
        <v>12.106031432225137</v>
      </c>
      <c r="W29" s="160">
        <f>SUMIF($F:$F,"="&amp;$Q29,L:L)</f>
        <v>117873</v>
      </c>
      <c r="X29" s="160">
        <f>SUMIF($F:$F,"="&amp;$Q29,M:M)</f>
        <v>107852</v>
      </c>
      <c r="Y29" s="160">
        <f>W29-X29</f>
        <v>10021</v>
      </c>
      <c r="Z29" s="160">
        <f>Y29/X29*100</f>
        <v>9.291436412862069</v>
      </c>
    </row>
    <row r="30" spans="1:26" x14ac:dyDescent="0.25">
      <c r="A30">
        <f t="shared" si="0"/>
        <v>42</v>
      </c>
      <c r="B30">
        <f t="shared" si="1"/>
        <v>152</v>
      </c>
      <c r="C30">
        <v>15</v>
      </c>
      <c r="D30">
        <f>VLOOKUP(C30,'Store Database'!A:C,2,FALSE)</f>
        <v>4</v>
      </c>
      <c r="E30" t="str">
        <f>VLOOKUP(D30,'Store Database'!$B$3:$C$100,2,FALSE)</f>
        <v>South</v>
      </c>
      <c r="F30">
        <v>2</v>
      </c>
      <c r="G30" s="55" t="s">
        <v>371</v>
      </c>
      <c r="H30">
        <v>69944.639999999999</v>
      </c>
      <c r="I30">
        <v>77923.839999999997</v>
      </c>
      <c r="J30">
        <v>-7979.2</v>
      </c>
      <c r="K30">
        <v>-10.2397417786392</v>
      </c>
      <c r="L30">
        <v>2493</v>
      </c>
      <c r="M30">
        <v>1906</v>
      </c>
      <c r="N30">
        <v>30.797481636936002</v>
      </c>
      <c r="Q30">
        <v>2</v>
      </c>
      <c r="R30" s="55" t="s">
        <v>371</v>
      </c>
      <c r="S30" s="160">
        <f t="shared" ref="S30:S37" si="20">SUMIF($F:$F,"="&amp;$Q30,H:H)</f>
        <v>3927227.4100000006</v>
      </c>
      <c r="T30" s="160">
        <f t="shared" ref="T30:T37" si="21">SUMIF($F:$F,"="&amp;$Q30,I:I)</f>
        <v>4146746.6100000008</v>
      </c>
      <c r="U30" s="160">
        <f t="shared" ref="U30:U38" si="22">S30-T30</f>
        <v>-219519.20000000019</v>
      </c>
      <c r="V30" s="160">
        <f t="shared" ref="V30:V37" si="23">U30/T30*100</f>
        <v>-5.2937693243812678</v>
      </c>
      <c r="W30" s="160">
        <f t="shared" ref="W30:X37" si="24">SUMIF($F:$F,"="&amp;$Q30,L:L)</f>
        <v>116536</v>
      </c>
      <c r="X30" s="160">
        <f t="shared" si="24"/>
        <v>93819</v>
      </c>
      <c r="Y30" s="160">
        <f t="shared" ref="Y30:Y38" si="25">W30-X30</f>
        <v>22717</v>
      </c>
      <c r="Z30" s="160">
        <f t="shared" ref="Z30:Z37" si="26">Y30/X30*100</f>
        <v>24.213645423634873</v>
      </c>
    </row>
    <row r="31" spans="1:26" x14ac:dyDescent="0.25">
      <c r="A31">
        <f t="shared" si="0"/>
        <v>43</v>
      </c>
      <c r="B31">
        <f t="shared" si="1"/>
        <v>153</v>
      </c>
      <c r="C31">
        <v>15</v>
      </c>
      <c r="D31">
        <f>VLOOKUP(C31,'Store Database'!A:C,2,FALSE)</f>
        <v>4</v>
      </c>
      <c r="E31" t="str">
        <f>VLOOKUP(D31,'Store Database'!$B$3:$C$100,2,FALSE)</f>
        <v>South</v>
      </c>
      <c r="F31">
        <v>3</v>
      </c>
      <c r="G31" s="55" t="s">
        <v>372</v>
      </c>
      <c r="H31">
        <v>13666.13</v>
      </c>
      <c r="I31">
        <v>18178.16</v>
      </c>
      <c r="J31">
        <v>-4512.03</v>
      </c>
      <c r="K31">
        <v>-24.821159017194301</v>
      </c>
      <c r="L31">
        <v>795</v>
      </c>
      <c r="M31">
        <v>431</v>
      </c>
      <c r="N31">
        <v>84.454756380510403</v>
      </c>
      <c r="Q31">
        <v>3</v>
      </c>
      <c r="R31" s="55" t="s">
        <v>372</v>
      </c>
      <c r="S31" s="160">
        <f t="shared" si="20"/>
        <v>606375.32000000018</v>
      </c>
      <c r="T31" s="160">
        <f t="shared" si="21"/>
        <v>745976.72</v>
      </c>
      <c r="U31" s="160">
        <f t="shared" si="22"/>
        <v>-139601.39999999979</v>
      </c>
      <c r="V31" s="160">
        <f t="shared" si="23"/>
        <v>-18.713908391135824</v>
      </c>
      <c r="W31" s="160">
        <f t="shared" si="24"/>
        <v>31581</v>
      </c>
      <c r="X31" s="160">
        <f t="shared" si="24"/>
        <v>19061</v>
      </c>
      <c r="Y31" s="160">
        <f t="shared" si="25"/>
        <v>12520</v>
      </c>
      <c r="Z31" s="160">
        <f t="shared" si="26"/>
        <v>65.683857090394</v>
      </c>
    </row>
    <row r="32" spans="1:26" x14ac:dyDescent="0.25">
      <c r="A32">
        <f t="shared" si="0"/>
        <v>44</v>
      </c>
      <c r="B32">
        <f t="shared" si="1"/>
        <v>154</v>
      </c>
      <c r="C32">
        <v>15</v>
      </c>
      <c r="D32">
        <f>VLOOKUP(C32,'Store Database'!A:C,2,FALSE)</f>
        <v>4</v>
      </c>
      <c r="E32" t="str">
        <f>VLOOKUP(D32,'Store Database'!$B$3:$C$100,2,FALSE)</f>
        <v>South</v>
      </c>
      <c r="F32">
        <v>4</v>
      </c>
      <c r="G32" s="55" t="s">
        <v>373</v>
      </c>
      <c r="H32">
        <v>138384.01999999999</v>
      </c>
      <c r="I32">
        <v>152376.79999999999</v>
      </c>
      <c r="J32">
        <v>-13992.78</v>
      </c>
      <c r="K32">
        <v>-9.1830121120800605</v>
      </c>
      <c r="L32">
        <v>2945</v>
      </c>
      <c r="M32">
        <v>1768</v>
      </c>
      <c r="N32">
        <v>66.572398190045305</v>
      </c>
      <c r="Q32">
        <v>4</v>
      </c>
      <c r="R32" s="55" t="s">
        <v>373</v>
      </c>
      <c r="S32" s="160">
        <f t="shared" si="20"/>
        <v>6237429.5500000007</v>
      </c>
      <c r="T32" s="160">
        <f t="shared" si="21"/>
        <v>6905890.5899999999</v>
      </c>
      <c r="U32" s="160">
        <f t="shared" si="22"/>
        <v>-668461.03999999911</v>
      </c>
      <c r="V32" s="160">
        <f t="shared" si="23"/>
        <v>-9.6795776198359835</v>
      </c>
      <c r="W32" s="160">
        <f t="shared" si="24"/>
        <v>115807</v>
      </c>
      <c r="X32" s="160">
        <f t="shared" si="24"/>
        <v>83966</v>
      </c>
      <c r="Y32" s="160">
        <f t="shared" si="25"/>
        <v>31841</v>
      </c>
      <c r="Z32" s="160">
        <f t="shared" si="26"/>
        <v>37.92130147917014</v>
      </c>
    </row>
    <row r="33" spans="1:26" x14ac:dyDescent="0.25">
      <c r="A33">
        <f t="shared" si="0"/>
        <v>45</v>
      </c>
      <c r="B33">
        <f t="shared" si="1"/>
        <v>155</v>
      </c>
      <c r="C33">
        <v>15</v>
      </c>
      <c r="D33">
        <f>VLOOKUP(C33,'Store Database'!A:C,2,FALSE)</f>
        <v>4</v>
      </c>
      <c r="E33" t="str">
        <f>VLOOKUP(D33,'Store Database'!$B$3:$C$100,2,FALSE)</f>
        <v>South</v>
      </c>
      <c r="F33">
        <v>5</v>
      </c>
      <c r="G33" s="55" t="s">
        <v>294</v>
      </c>
      <c r="H33">
        <v>168797.74</v>
      </c>
      <c r="I33">
        <v>161461.04999999999</v>
      </c>
      <c r="J33">
        <v>7336.69</v>
      </c>
      <c r="K33">
        <v>4.5439379961916497</v>
      </c>
      <c r="L33">
        <v>2499</v>
      </c>
      <c r="M33">
        <v>2253</v>
      </c>
      <c r="N33">
        <v>10.918774966711101</v>
      </c>
      <c r="Q33">
        <v>5</v>
      </c>
      <c r="R33" s="55" t="s">
        <v>294</v>
      </c>
      <c r="S33" s="160">
        <f t="shared" si="20"/>
        <v>7156971.3999999985</v>
      </c>
      <c r="T33" s="160">
        <f t="shared" si="21"/>
        <v>6718394.4000000004</v>
      </c>
      <c r="U33" s="160">
        <f t="shared" si="22"/>
        <v>438576.99999999814</v>
      </c>
      <c r="V33" s="160">
        <f t="shared" si="23"/>
        <v>6.5280031788547301</v>
      </c>
      <c r="W33" s="160">
        <f t="shared" si="24"/>
        <v>110195</v>
      </c>
      <c r="X33" s="160">
        <f t="shared" si="24"/>
        <v>99580</v>
      </c>
      <c r="Y33" s="160">
        <f t="shared" si="25"/>
        <v>10615</v>
      </c>
      <c r="Z33" s="160">
        <f t="shared" si="26"/>
        <v>10.659771038361116</v>
      </c>
    </row>
    <row r="34" spans="1:26" x14ac:dyDescent="0.25">
      <c r="A34">
        <f t="shared" si="0"/>
        <v>46</v>
      </c>
      <c r="B34">
        <f t="shared" si="1"/>
        <v>156</v>
      </c>
      <c r="C34">
        <v>15</v>
      </c>
      <c r="D34">
        <f>VLOOKUP(C34,'Store Database'!A:C,2,FALSE)</f>
        <v>4</v>
      </c>
      <c r="E34" t="str">
        <f>VLOOKUP(D34,'Store Database'!$B$3:$C$100,2,FALSE)</f>
        <v>South</v>
      </c>
      <c r="F34">
        <v>6</v>
      </c>
      <c r="G34" s="55" t="s">
        <v>374</v>
      </c>
      <c r="H34">
        <v>144468.51999999999</v>
      </c>
      <c r="I34">
        <v>138831.14000000001</v>
      </c>
      <c r="J34">
        <v>5637.38</v>
      </c>
      <c r="K34">
        <v>4.0606019658125696</v>
      </c>
      <c r="L34">
        <v>1831</v>
      </c>
      <c r="M34">
        <v>1769</v>
      </c>
      <c r="N34">
        <v>3.5048049745619001</v>
      </c>
      <c r="Q34">
        <v>6</v>
      </c>
      <c r="R34" s="55" t="s">
        <v>374</v>
      </c>
      <c r="S34" s="160">
        <f t="shared" si="20"/>
        <v>6331384.4000000013</v>
      </c>
      <c r="T34" s="160">
        <f t="shared" si="21"/>
        <v>6734637.5999999996</v>
      </c>
      <c r="U34" s="160">
        <f t="shared" si="22"/>
        <v>-403253.19999999832</v>
      </c>
      <c r="V34" s="160">
        <f t="shared" si="23"/>
        <v>-5.9877490661115651</v>
      </c>
      <c r="W34" s="160">
        <f t="shared" si="24"/>
        <v>88557</v>
      </c>
      <c r="X34" s="160">
        <f t="shared" si="24"/>
        <v>89057</v>
      </c>
      <c r="Y34" s="160">
        <f t="shared" si="25"/>
        <v>-500</v>
      </c>
      <c r="Z34" s="160">
        <f t="shared" si="26"/>
        <v>-0.56143818004199564</v>
      </c>
    </row>
    <row r="35" spans="1:26" x14ac:dyDescent="0.25">
      <c r="A35">
        <f t="shared" si="0"/>
        <v>47</v>
      </c>
      <c r="B35">
        <f t="shared" si="1"/>
        <v>157</v>
      </c>
      <c r="C35">
        <v>15</v>
      </c>
      <c r="D35">
        <f>VLOOKUP(C35,'Store Database'!A:C,2,FALSE)</f>
        <v>4</v>
      </c>
      <c r="E35" t="str">
        <f>VLOOKUP(D35,'Store Database'!$B$3:$C$100,2,FALSE)</f>
        <v>South</v>
      </c>
      <c r="F35">
        <v>7</v>
      </c>
      <c r="G35" s="55" t="s">
        <v>295</v>
      </c>
      <c r="H35">
        <v>73112.98</v>
      </c>
      <c r="I35">
        <v>65735.67</v>
      </c>
      <c r="J35">
        <v>7377.31</v>
      </c>
      <c r="K35">
        <v>11.222689294868401</v>
      </c>
      <c r="L35">
        <v>1858</v>
      </c>
      <c r="M35">
        <v>1424</v>
      </c>
      <c r="N35">
        <v>30.477528089887603</v>
      </c>
      <c r="Q35">
        <v>7</v>
      </c>
      <c r="R35" s="55" t="s">
        <v>295</v>
      </c>
      <c r="S35" s="160">
        <f t="shared" si="20"/>
        <v>2659198.1799999992</v>
      </c>
      <c r="T35" s="160">
        <f t="shared" si="21"/>
        <v>2576995.2199999997</v>
      </c>
      <c r="U35" s="160">
        <f t="shared" si="22"/>
        <v>82202.959999999497</v>
      </c>
      <c r="V35" s="160">
        <f t="shared" si="23"/>
        <v>3.1898763087344615</v>
      </c>
      <c r="W35" s="160">
        <f t="shared" si="24"/>
        <v>87339</v>
      </c>
      <c r="X35" s="160">
        <f t="shared" si="24"/>
        <v>67456</v>
      </c>
      <c r="Y35" s="160">
        <f t="shared" si="25"/>
        <v>19883</v>
      </c>
      <c r="Z35" s="160">
        <f t="shared" si="26"/>
        <v>29.475509962049333</v>
      </c>
    </row>
    <row r="36" spans="1:26" x14ac:dyDescent="0.25">
      <c r="A36">
        <f t="shared" si="0"/>
        <v>48</v>
      </c>
      <c r="B36">
        <f t="shared" si="1"/>
        <v>158</v>
      </c>
      <c r="C36">
        <v>15</v>
      </c>
      <c r="D36">
        <f>VLOOKUP(C36,'Store Database'!A:C,2,FALSE)</f>
        <v>4</v>
      </c>
      <c r="E36" t="str">
        <f>VLOOKUP(D36,'Store Database'!$B$3:$C$100,2,FALSE)</f>
        <v>South</v>
      </c>
      <c r="F36">
        <v>8</v>
      </c>
      <c r="G36" s="55" t="s">
        <v>375</v>
      </c>
      <c r="H36">
        <v>97644.66</v>
      </c>
      <c r="I36">
        <v>102955.75</v>
      </c>
      <c r="J36">
        <v>-5311.09</v>
      </c>
      <c r="K36">
        <v>-5.1586142590384698</v>
      </c>
      <c r="L36">
        <v>1914</v>
      </c>
      <c r="M36">
        <v>1322</v>
      </c>
      <c r="N36">
        <v>44.780635400907698</v>
      </c>
      <c r="Q36">
        <v>8</v>
      </c>
      <c r="R36" s="55" t="s">
        <v>375</v>
      </c>
      <c r="S36" s="160">
        <f t="shared" si="20"/>
        <v>3858439.5200000009</v>
      </c>
      <c r="T36" s="160">
        <f t="shared" si="21"/>
        <v>4036382.379999999</v>
      </c>
      <c r="U36" s="160">
        <f t="shared" si="22"/>
        <v>-177942.85999999801</v>
      </c>
      <c r="V36" s="160">
        <f t="shared" si="23"/>
        <v>-4.4084738076772112</v>
      </c>
      <c r="W36" s="160">
        <f t="shared" si="24"/>
        <v>78927</v>
      </c>
      <c r="X36" s="160">
        <f t="shared" si="24"/>
        <v>66488</v>
      </c>
      <c r="Y36" s="160">
        <f t="shared" si="25"/>
        <v>12439</v>
      </c>
      <c r="Z36" s="160">
        <f t="shared" si="26"/>
        <v>18.708639152929852</v>
      </c>
    </row>
    <row r="37" spans="1:26" x14ac:dyDescent="0.25">
      <c r="A37">
        <f t="shared" si="0"/>
        <v>49</v>
      </c>
      <c r="B37">
        <f t="shared" si="1"/>
        <v>159</v>
      </c>
      <c r="C37">
        <v>15</v>
      </c>
      <c r="D37">
        <f>VLOOKUP(C37,'Store Database'!A:C,2,FALSE)</f>
        <v>4</v>
      </c>
      <c r="E37" t="str">
        <f>VLOOKUP(D37,'Store Database'!$B$3:$C$100,2,FALSE)</f>
        <v>South</v>
      </c>
      <c r="F37">
        <v>9</v>
      </c>
      <c r="G37" s="55" t="s">
        <v>376</v>
      </c>
      <c r="H37">
        <v>28867.53</v>
      </c>
      <c r="I37">
        <v>33122.379999999997</v>
      </c>
      <c r="J37">
        <v>-4254.8500000000004</v>
      </c>
      <c r="K37">
        <v>-12.8458462224031</v>
      </c>
      <c r="L37">
        <v>5348</v>
      </c>
      <c r="M37">
        <v>2176</v>
      </c>
      <c r="N37">
        <v>145.77205882352899</v>
      </c>
      <c r="Q37">
        <v>9</v>
      </c>
      <c r="R37" s="55" t="s">
        <v>376</v>
      </c>
      <c r="S37" s="160">
        <f t="shared" si="20"/>
        <v>1317930.9800000002</v>
      </c>
      <c r="T37" s="160">
        <f t="shared" si="21"/>
        <v>1350207.84</v>
      </c>
      <c r="U37" s="160">
        <f t="shared" si="22"/>
        <v>-32276.85999999987</v>
      </c>
      <c r="V37" s="160">
        <f t="shared" si="23"/>
        <v>-2.390510486148552</v>
      </c>
      <c r="W37" s="160">
        <f t="shared" si="24"/>
        <v>193290</v>
      </c>
      <c r="X37" s="160">
        <f t="shared" si="24"/>
        <v>99104</v>
      </c>
      <c r="Y37" s="160">
        <f t="shared" si="25"/>
        <v>94186</v>
      </c>
      <c r="Z37" s="160">
        <f t="shared" si="26"/>
        <v>95.037536325476268</v>
      </c>
    </row>
    <row r="38" spans="1:26" x14ac:dyDescent="0.25">
      <c r="A38">
        <f t="shared" si="0"/>
        <v>11</v>
      </c>
      <c r="B38">
        <f t="shared" si="1"/>
        <v>181</v>
      </c>
      <c r="C38">
        <v>18</v>
      </c>
      <c r="D38">
        <f>VLOOKUP(C38,'Store Database'!A:C,2,FALSE)</f>
        <v>1</v>
      </c>
      <c r="E38" t="str">
        <f>VLOOKUP(D38,'Store Database'!$B$3:$C$100,2,FALSE)</f>
        <v>East</v>
      </c>
      <c r="F38">
        <v>1</v>
      </c>
      <c r="G38" s="55" t="s">
        <v>293</v>
      </c>
      <c r="H38">
        <v>246110.11</v>
      </c>
      <c r="I38">
        <v>191402.34</v>
      </c>
      <c r="J38">
        <v>54707.77</v>
      </c>
      <c r="K38">
        <v>28.582602490648799</v>
      </c>
      <c r="L38">
        <v>4375</v>
      </c>
      <c r="M38">
        <v>4315</v>
      </c>
      <c r="N38">
        <v>1.39049826187717</v>
      </c>
      <c r="R38" t="s">
        <v>301</v>
      </c>
      <c r="S38" s="160">
        <f>SUM(S29:S37)</f>
        <v>37697611.710000001</v>
      </c>
      <c r="T38" s="160">
        <f>SUM(T29:T37)</f>
        <v>38212870.540000007</v>
      </c>
      <c r="U38" s="160">
        <f t="shared" si="22"/>
        <v>-515258.83000000566</v>
      </c>
      <c r="V38" s="160">
        <f>U38/T38*100</f>
        <v>-1.3483907979659608</v>
      </c>
      <c r="W38" s="160">
        <f>SUM(W29:W37)</f>
        <v>940105</v>
      </c>
      <c r="X38" s="160">
        <f>SUM(X29:X37)</f>
        <v>726383</v>
      </c>
      <c r="Y38" s="160">
        <f t="shared" si="25"/>
        <v>213722</v>
      </c>
      <c r="Z38" s="160">
        <f>Y38/X38*100</f>
        <v>29.422770081348272</v>
      </c>
    </row>
    <row r="39" spans="1:26" x14ac:dyDescent="0.25">
      <c r="A39">
        <f t="shared" si="0"/>
        <v>12</v>
      </c>
      <c r="B39">
        <f t="shared" si="1"/>
        <v>182</v>
      </c>
      <c r="C39">
        <v>18</v>
      </c>
      <c r="D39">
        <f>VLOOKUP(C39,'Store Database'!A:C,2,FALSE)</f>
        <v>1</v>
      </c>
      <c r="E39" t="str">
        <f>VLOOKUP(D39,'Store Database'!$B$3:$C$100,2,FALSE)</f>
        <v>East</v>
      </c>
      <c r="F39">
        <v>2</v>
      </c>
      <c r="G39" s="55" t="s">
        <v>371</v>
      </c>
      <c r="H39">
        <v>145424.03</v>
      </c>
      <c r="I39">
        <v>148490.63</v>
      </c>
      <c r="J39">
        <v>-3066.6</v>
      </c>
      <c r="K39">
        <v>-2.0651808130923799</v>
      </c>
      <c r="L39">
        <v>3720</v>
      </c>
      <c r="M39">
        <v>3253</v>
      </c>
      <c r="N39">
        <v>14.355979096218899</v>
      </c>
    </row>
    <row r="40" spans="1:26" x14ac:dyDescent="0.25">
      <c r="A40">
        <f t="shared" si="0"/>
        <v>13</v>
      </c>
      <c r="B40">
        <f t="shared" si="1"/>
        <v>183</v>
      </c>
      <c r="C40">
        <v>18</v>
      </c>
      <c r="D40">
        <f>VLOOKUP(C40,'Store Database'!A:C,2,FALSE)</f>
        <v>1</v>
      </c>
      <c r="E40" t="str">
        <f>VLOOKUP(D40,'Store Database'!$B$3:$C$100,2,FALSE)</f>
        <v>East</v>
      </c>
      <c r="F40">
        <v>3</v>
      </c>
      <c r="G40" s="55" t="s">
        <v>372</v>
      </c>
      <c r="H40">
        <v>28250.12</v>
      </c>
      <c r="I40">
        <v>45988.72</v>
      </c>
      <c r="J40">
        <v>-17738.599999999999</v>
      </c>
      <c r="K40">
        <v>-38.571632348106199</v>
      </c>
      <c r="L40">
        <v>1645</v>
      </c>
      <c r="M40">
        <v>1042</v>
      </c>
      <c r="N40">
        <v>57.869481765834898</v>
      </c>
    </row>
    <row r="41" spans="1:26" x14ac:dyDescent="0.25">
      <c r="A41">
        <f t="shared" si="0"/>
        <v>14</v>
      </c>
      <c r="B41">
        <f t="shared" si="1"/>
        <v>184</v>
      </c>
      <c r="C41">
        <v>18</v>
      </c>
      <c r="D41">
        <f>VLOOKUP(C41,'Store Database'!A:C,2,FALSE)</f>
        <v>1</v>
      </c>
      <c r="E41" t="str">
        <f>VLOOKUP(D41,'Store Database'!$B$3:$C$100,2,FALSE)</f>
        <v>East</v>
      </c>
      <c r="F41">
        <v>4</v>
      </c>
      <c r="G41" s="55" t="s">
        <v>373</v>
      </c>
      <c r="H41">
        <v>249569.68</v>
      </c>
      <c r="I41">
        <v>273403.27</v>
      </c>
      <c r="J41">
        <v>-23833.59</v>
      </c>
      <c r="K41">
        <v>-8.71737561880661</v>
      </c>
      <c r="L41">
        <v>4050</v>
      </c>
      <c r="M41">
        <v>2726</v>
      </c>
      <c r="N41">
        <v>48.5693323550991</v>
      </c>
    </row>
    <row r="42" spans="1:26" x14ac:dyDescent="0.25">
      <c r="A42">
        <f t="shared" si="0"/>
        <v>15</v>
      </c>
      <c r="B42">
        <f t="shared" si="1"/>
        <v>185</v>
      </c>
      <c r="C42">
        <v>18</v>
      </c>
      <c r="D42">
        <f>VLOOKUP(C42,'Store Database'!A:C,2,FALSE)</f>
        <v>1</v>
      </c>
      <c r="E42" t="str">
        <f>VLOOKUP(D42,'Store Database'!$B$3:$C$100,2,FALSE)</f>
        <v>East</v>
      </c>
      <c r="F42">
        <v>5</v>
      </c>
      <c r="G42" s="55" t="s">
        <v>294</v>
      </c>
      <c r="H42">
        <v>297485.7</v>
      </c>
      <c r="I42">
        <v>271341.84000000003</v>
      </c>
      <c r="J42">
        <v>26143.86</v>
      </c>
      <c r="K42">
        <v>9.6350271672072392</v>
      </c>
      <c r="L42">
        <v>3807</v>
      </c>
      <c r="M42">
        <v>2883</v>
      </c>
      <c r="N42">
        <v>32.049947970863698</v>
      </c>
    </row>
    <row r="43" spans="1:26" x14ac:dyDescent="0.25">
      <c r="A43">
        <f t="shared" si="0"/>
        <v>16</v>
      </c>
      <c r="B43">
        <f t="shared" si="1"/>
        <v>186</v>
      </c>
      <c r="C43">
        <v>18</v>
      </c>
      <c r="D43">
        <f>VLOOKUP(C43,'Store Database'!A:C,2,FALSE)</f>
        <v>1</v>
      </c>
      <c r="E43" t="str">
        <f>VLOOKUP(D43,'Store Database'!$B$3:$C$100,2,FALSE)</f>
        <v>East</v>
      </c>
      <c r="F43">
        <v>6</v>
      </c>
      <c r="G43" s="55" t="s">
        <v>374</v>
      </c>
      <c r="H43">
        <v>254852.06</v>
      </c>
      <c r="I43">
        <v>286222.58</v>
      </c>
      <c r="J43">
        <v>-31370.52</v>
      </c>
      <c r="K43">
        <v>-10.9601835047396</v>
      </c>
      <c r="L43">
        <v>3471</v>
      </c>
      <c r="M43">
        <v>3335</v>
      </c>
      <c r="N43">
        <v>4.0779610194902496</v>
      </c>
    </row>
    <row r="44" spans="1:26" x14ac:dyDescent="0.25">
      <c r="A44">
        <f t="shared" si="0"/>
        <v>17</v>
      </c>
      <c r="B44">
        <f t="shared" si="1"/>
        <v>187</v>
      </c>
      <c r="C44">
        <v>18</v>
      </c>
      <c r="D44">
        <f>VLOOKUP(C44,'Store Database'!A:C,2,FALSE)</f>
        <v>1</v>
      </c>
      <c r="E44" t="str">
        <f>VLOOKUP(D44,'Store Database'!$B$3:$C$100,2,FALSE)</f>
        <v>East</v>
      </c>
      <c r="F44">
        <v>7</v>
      </c>
      <c r="G44" s="55" t="s">
        <v>295</v>
      </c>
      <c r="H44">
        <v>99395.11</v>
      </c>
      <c r="I44">
        <v>97332.29</v>
      </c>
      <c r="J44">
        <v>2062.8200000000002</v>
      </c>
      <c r="K44">
        <v>2.1193583342177602</v>
      </c>
      <c r="L44">
        <v>2511</v>
      </c>
      <c r="M44">
        <v>2186</v>
      </c>
      <c r="N44">
        <v>14.8673376029277</v>
      </c>
    </row>
    <row r="45" spans="1:26" x14ac:dyDescent="0.25">
      <c r="A45">
        <f t="shared" si="0"/>
        <v>18</v>
      </c>
      <c r="B45">
        <f t="shared" si="1"/>
        <v>188</v>
      </c>
      <c r="C45">
        <v>18</v>
      </c>
      <c r="D45">
        <f>VLOOKUP(C45,'Store Database'!A:C,2,FALSE)</f>
        <v>1</v>
      </c>
      <c r="E45" t="str">
        <f>VLOOKUP(D45,'Store Database'!$B$3:$C$100,2,FALSE)</f>
        <v>East</v>
      </c>
      <c r="F45">
        <v>8</v>
      </c>
      <c r="G45" s="55" t="s">
        <v>375</v>
      </c>
      <c r="H45">
        <v>132224.53</v>
      </c>
      <c r="I45">
        <v>138663.20000000001</v>
      </c>
      <c r="J45">
        <v>-6438.67</v>
      </c>
      <c r="K45">
        <v>-4.6433877193083699</v>
      </c>
      <c r="L45">
        <v>2244</v>
      </c>
      <c r="M45">
        <v>1916</v>
      </c>
      <c r="N45">
        <v>17.118997912317298</v>
      </c>
    </row>
    <row r="46" spans="1:26" x14ac:dyDescent="0.25">
      <c r="A46">
        <f t="shared" si="0"/>
        <v>19</v>
      </c>
      <c r="B46">
        <f t="shared" si="1"/>
        <v>189</v>
      </c>
      <c r="C46">
        <v>18</v>
      </c>
      <c r="D46">
        <f>VLOOKUP(C46,'Store Database'!A:C,2,FALSE)</f>
        <v>1</v>
      </c>
      <c r="E46" t="str">
        <f>VLOOKUP(D46,'Store Database'!$B$3:$C$100,2,FALSE)</f>
        <v>East</v>
      </c>
      <c r="F46">
        <v>9</v>
      </c>
      <c r="G46" s="55" t="s">
        <v>376</v>
      </c>
      <c r="H46">
        <v>62419.87</v>
      </c>
      <c r="I46">
        <v>63629.87</v>
      </c>
      <c r="J46">
        <v>-1210</v>
      </c>
      <c r="K46">
        <v>-1.9016226184337599</v>
      </c>
      <c r="L46">
        <v>7960</v>
      </c>
      <c r="M46">
        <v>2957</v>
      </c>
      <c r="N46">
        <v>169.191748393642</v>
      </c>
    </row>
    <row r="47" spans="1:26" x14ac:dyDescent="0.25">
      <c r="A47">
        <f t="shared" si="0"/>
        <v>21</v>
      </c>
      <c r="B47">
        <f t="shared" si="1"/>
        <v>201</v>
      </c>
      <c r="C47">
        <v>20</v>
      </c>
      <c r="D47">
        <f>VLOOKUP(C47,'Store Database'!A:C,2,FALSE)</f>
        <v>2</v>
      </c>
      <c r="E47" t="str">
        <f>VLOOKUP(D47,'Store Database'!$B$3:$C$100,2,FALSE)</f>
        <v>West</v>
      </c>
      <c r="F47">
        <v>1</v>
      </c>
      <c r="G47" s="55" t="s">
        <v>293</v>
      </c>
      <c r="H47">
        <v>118992.92</v>
      </c>
      <c r="I47">
        <v>99180.21</v>
      </c>
      <c r="J47">
        <v>19812.71</v>
      </c>
      <c r="K47">
        <v>19.976475145596101</v>
      </c>
      <c r="L47">
        <v>3625</v>
      </c>
      <c r="M47">
        <v>3215</v>
      </c>
      <c r="N47">
        <v>12.7527216174184</v>
      </c>
    </row>
    <row r="48" spans="1:26" x14ac:dyDescent="0.25">
      <c r="A48">
        <f t="shared" si="0"/>
        <v>22</v>
      </c>
      <c r="B48">
        <f t="shared" si="1"/>
        <v>202</v>
      </c>
      <c r="C48">
        <v>20</v>
      </c>
      <c r="D48">
        <f>VLOOKUP(C48,'Store Database'!A:C,2,FALSE)</f>
        <v>2</v>
      </c>
      <c r="E48" t="str">
        <f>VLOOKUP(D48,'Store Database'!$B$3:$C$100,2,FALSE)</f>
        <v>West</v>
      </c>
      <c r="F48">
        <v>2</v>
      </c>
      <c r="G48" s="55" t="s">
        <v>371</v>
      </c>
      <c r="H48">
        <v>74767.58</v>
      </c>
      <c r="I48">
        <v>76052.81</v>
      </c>
      <c r="J48">
        <v>-1285.23</v>
      </c>
      <c r="K48">
        <v>-1.6899178347256301</v>
      </c>
      <c r="L48">
        <v>2767</v>
      </c>
      <c r="M48">
        <v>2417</v>
      </c>
      <c r="N48">
        <v>14.480761274307</v>
      </c>
    </row>
    <row r="49" spans="1:14" x14ac:dyDescent="0.25">
      <c r="A49">
        <f t="shared" si="0"/>
        <v>23</v>
      </c>
      <c r="B49">
        <f t="shared" si="1"/>
        <v>203</v>
      </c>
      <c r="C49">
        <v>20</v>
      </c>
      <c r="D49">
        <f>VLOOKUP(C49,'Store Database'!A:C,2,FALSE)</f>
        <v>2</v>
      </c>
      <c r="E49" t="str">
        <f>VLOOKUP(D49,'Store Database'!$B$3:$C$100,2,FALSE)</f>
        <v>West</v>
      </c>
      <c r="F49">
        <v>3</v>
      </c>
      <c r="G49" s="55" t="s">
        <v>372</v>
      </c>
      <c r="H49">
        <v>18535.13</v>
      </c>
      <c r="I49">
        <v>20128.23</v>
      </c>
      <c r="J49">
        <v>-1593.1</v>
      </c>
      <c r="K49">
        <v>-7.9147545511950099</v>
      </c>
      <c r="L49">
        <v>1034</v>
      </c>
      <c r="M49">
        <v>703</v>
      </c>
      <c r="N49">
        <v>47.083926031294496</v>
      </c>
    </row>
    <row r="50" spans="1:14" x14ac:dyDescent="0.25">
      <c r="A50">
        <f t="shared" si="0"/>
        <v>24</v>
      </c>
      <c r="B50">
        <f t="shared" si="1"/>
        <v>204</v>
      </c>
      <c r="C50">
        <v>20</v>
      </c>
      <c r="D50">
        <f>VLOOKUP(C50,'Store Database'!A:C,2,FALSE)</f>
        <v>2</v>
      </c>
      <c r="E50" t="str">
        <f>VLOOKUP(D50,'Store Database'!$B$3:$C$100,2,FALSE)</f>
        <v>West</v>
      </c>
      <c r="F50">
        <v>4</v>
      </c>
      <c r="G50" s="55" t="s">
        <v>373</v>
      </c>
      <c r="H50">
        <v>147108.54</v>
      </c>
      <c r="I50">
        <v>151206.65</v>
      </c>
      <c r="J50">
        <v>-4098.1099999999997</v>
      </c>
      <c r="K50">
        <v>-2.7102710099059801</v>
      </c>
      <c r="L50">
        <v>2863</v>
      </c>
      <c r="M50">
        <v>2338</v>
      </c>
      <c r="N50">
        <v>22.455089820359301</v>
      </c>
    </row>
    <row r="51" spans="1:14" x14ac:dyDescent="0.25">
      <c r="A51">
        <f t="shared" si="0"/>
        <v>25</v>
      </c>
      <c r="B51">
        <f t="shared" si="1"/>
        <v>205</v>
      </c>
      <c r="C51">
        <v>20</v>
      </c>
      <c r="D51">
        <f>VLOOKUP(C51,'Store Database'!A:C,2,FALSE)</f>
        <v>2</v>
      </c>
      <c r="E51" t="str">
        <f>VLOOKUP(D51,'Store Database'!$B$3:$C$100,2,FALSE)</f>
        <v>West</v>
      </c>
      <c r="F51">
        <v>5</v>
      </c>
      <c r="G51" s="55" t="s">
        <v>294</v>
      </c>
      <c r="H51">
        <v>134052.5</v>
      </c>
      <c r="I51">
        <v>111774.52</v>
      </c>
      <c r="J51">
        <v>22277.98</v>
      </c>
      <c r="K51">
        <v>19.9311793063392</v>
      </c>
      <c r="L51">
        <v>2947</v>
      </c>
      <c r="M51">
        <v>2467</v>
      </c>
      <c r="N51">
        <v>19.456830158086699</v>
      </c>
    </row>
    <row r="52" spans="1:14" x14ac:dyDescent="0.25">
      <c r="A52">
        <f t="shared" si="0"/>
        <v>26</v>
      </c>
      <c r="B52">
        <f t="shared" si="1"/>
        <v>206</v>
      </c>
      <c r="C52">
        <v>20</v>
      </c>
      <c r="D52">
        <f>VLOOKUP(C52,'Store Database'!A:C,2,FALSE)</f>
        <v>2</v>
      </c>
      <c r="E52" t="str">
        <f>VLOOKUP(D52,'Store Database'!$B$3:$C$100,2,FALSE)</f>
        <v>West</v>
      </c>
      <c r="F52">
        <v>6</v>
      </c>
      <c r="G52" s="55" t="s">
        <v>374</v>
      </c>
      <c r="H52">
        <v>126195.73</v>
      </c>
      <c r="I52">
        <v>114684.43</v>
      </c>
      <c r="J52">
        <v>11511.3</v>
      </c>
      <c r="K52">
        <v>10.0373695016839</v>
      </c>
      <c r="L52">
        <v>1942</v>
      </c>
      <c r="M52">
        <v>2048</v>
      </c>
      <c r="N52">
        <v>-5.17578125</v>
      </c>
    </row>
    <row r="53" spans="1:14" x14ac:dyDescent="0.25">
      <c r="A53">
        <f t="shared" si="0"/>
        <v>27</v>
      </c>
      <c r="B53">
        <f t="shared" si="1"/>
        <v>207</v>
      </c>
      <c r="C53">
        <v>20</v>
      </c>
      <c r="D53">
        <f>VLOOKUP(C53,'Store Database'!A:C,2,FALSE)</f>
        <v>2</v>
      </c>
      <c r="E53" t="str">
        <f>VLOOKUP(D53,'Store Database'!$B$3:$C$100,2,FALSE)</f>
        <v>West</v>
      </c>
      <c r="F53">
        <v>7</v>
      </c>
      <c r="G53" s="55" t="s">
        <v>295</v>
      </c>
      <c r="H53">
        <v>53280.62</v>
      </c>
      <c r="I53">
        <v>42749.73</v>
      </c>
      <c r="J53">
        <v>10530.89</v>
      </c>
      <c r="K53">
        <v>24.633816400711801</v>
      </c>
      <c r="L53">
        <v>1954</v>
      </c>
      <c r="M53">
        <v>1543</v>
      </c>
      <c r="N53">
        <v>26.636422553467298</v>
      </c>
    </row>
    <row r="54" spans="1:14" x14ac:dyDescent="0.25">
      <c r="A54">
        <f t="shared" si="0"/>
        <v>28</v>
      </c>
      <c r="B54">
        <f t="shared" si="1"/>
        <v>208</v>
      </c>
      <c r="C54">
        <v>20</v>
      </c>
      <c r="D54">
        <f>VLOOKUP(C54,'Store Database'!A:C,2,FALSE)</f>
        <v>2</v>
      </c>
      <c r="E54" t="str">
        <f>VLOOKUP(D54,'Store Database'!$B$3:$C$100,2,FALSE)</f>
        <v>West</v>
      </c>
      <c r="F54">
        <v>8</v>
      </c>
      <c r="G54" s="55" t="s">
        <v>375</v>
      </c>
      <c r="H54">
        <v>78935.59</v>
      </c>
      <c r="I54">
        <v>68939.03</v>
      </c>
      <c r="J54">
        <v>9996.56</v>
      </c>
      <c r="K54">
        <v>14.5005811657054</v>
      </c>
      <c r="L54">
        <v>1599</v>
      </c>
      <c r="M54">
        <v>1343</v>
      </c>
      <c r="N54">
        <v>19.061801935964301</v>
      </c>
    </row>
    <row r="55" spans="1:14" x14ac:dyDescent="0.25">
      <c r="A55">
        <f t="shared" si="0"/>
        <v>29</v>
      </c>
      <c r="B55">
        <f t="shared" si="1"/>
        <v>209</v>
      </c>
      <c r="C55">
        <v>20</v>
      </c>
      <c r="D55">
        <f>VLOOKUP(C55,'Store Database'!A:C,2,FALSE)</f>
        <v>2</v>
      </c>
      <c r="E55" t="str">
        <f>VLOOKUP(D55,'Store Database'!$B$3:$C$100,2,FALSE)</f>
        <v>West</v>
      </c>
      <c r="F55">
        <v>9</v>
      </c>
      <c r="G55" s="55" t="s">
        <v>376</v>
      </c>
      <c r="H55">
        <v>25066.1</v>
      </c>
      <c r="I55">
        <v>23304.880000000001</v>
      </c>
      <c r="J55">
        <v>1761.22</v>
      </c>
      <c r="K55">
        <v>7.5573013034179999</v>
      </c>
      <c r="L55">
        <v>6593</v>
      </c>
      <c r="M55">
        <v>2891</v>
      </c>
      <c r="N55">
        <v>128.05257696298901</v>
      </c>
    </row>
    <row r="56" spans="1:14" x14ac:dyDescent="0.25">
      <c r="A56">
        <f t="shared" si="0"/>
        <v>31</v>
      </c>
      <c r="B56">
        <f t="shared" si="1"/>
        <v>221</v>
      </c>
      <c r="C56">
        <v>22</v>
      </c>
      <c r="D56">
        <f>VLOOKUP(C56,'Store Database'!A:C,2,FALSE)</f>
        <v>3</v>
      </c>
      <c r="E56" t="str">
        <f>VLOOKUP(D56,'Store Database'!$B$3:$C$100,2,FALSE)</f>
        <v>North</v>
      </c>
      <c r="F56">
        <v>1</v>
      </c>
      <c r="G56" s="55" t="s">
        <v>293</v>
      </c>
      <c r="H56">
        <v>145675.89000000001</v>
      </c>
      <c r="I56">
        <v>91823.63</v>
      </c>
      <c r="J56">
        <v>53852.26</v>
      </c>
      <c r="K56">
        <v>58.647496292621</v>
      </c>
      <c r="L56">
        <v>2089</v>
      </c>
      <c r="M56">
        <v>1786</v>
      </c>
      <c r="N56">
        <v>16.965285554311301</v>
      </c>
    </row>
    <row r="57" spans="1:14" x14ac:dyDescent="0.25">
      <c r="A57">
        <f t="shared" si="0"/>
        <v>32</v>
      </c>
      <c r="B57">
        <f t="shared" si="1"/>
        <v>222</v>
      </c>
      <c r="C57">
        <v>22</v>
      </c>
      <c r="D57">
        <f>VLOOKUP(C57,'Store Database'!A:C,2,FALSE)</f>
        <v>3</v>
      </c>
      <c r="E57" t="str">
        <f>VLOOKUP(D57,'Store Database'!$B$3:$C$100,2,FALSE)</f>
        <v>North</v>
      </c>
      <c r="F57">
        <v>2</v>
      </c>
      <c r="G57" s="55" t="s">
        <v>371</v>
      </c>
      <c r="H57">
        <v>114168.04</v>
      </c>
      <c r="I57">
        <v>133109.31</v>
      </c>
      <c r="J57">
        <v>-18941.27</v>
      </c>
      <c r="K57">
        <v>-14.229861156969401</v>
      </c>
      <c r="L57">
        <v>2668</v>
      </c>
      <c r="M57">
        <v>2130</v>
      </c>
      <c r="N57">
        <v>25.258215962441298</v>
      </c>
    </row>
    <row r="58" spans="1:14" x14ac:dyDescent="0.25">
      <c r="A58">
        <f t="shared" si="0"/>
        <v>33</v>
      </c>
      <c r="B58">
        <f t="shared" si="1"/>
        <v>223</v>
      </c>
      <c r="C58">
        <v>22</v>
      </c>
      <c r="D58">
        <f>VLOOKUP(C58,'Store Database'!A:C,2,FALSE)</f>
        <v>3</v>
      </c>
      <c r="E58" t="str">
        <f>VLOOKUP(D58,'Store Database'!$B$3:$C$100,2,FALSE)</f>
        <v>North</v>
      </c>
      <c r="F58">
        <v>3</v>
      </c>
      <c r="G58" s="55" t="s">
        <v>372</v>
      </c>
      <c r="H58">
        <v>24995.56</v>
      </c>
      <c r="I58">
        <v>29779.35</v>
      </c>
      <c r="J58">
        <v>-4783.79</v>
      </c>
      <c r="K58">
        <v>-16.0641182564428</v>
      </c>
      <c r="L58">
        <v>1147</v>
      </c>
      <c r="M58">
        <v>557</v>
      </c>
      <c r="N58">
        <v>105.924596050269</v>
      </c>
    </row>
    <row r="59" spans="1:14" x14ac:dyDescent="0.25">
      <c r="A59">
        <f t="shared" si="0"/>
        <v>34</v>
      </c>
      <c r="B59">
        <f t="shared" si="1"/>
        <v>224</v>
      </c>
      <c r="C59">
        <v>22</v>
      </c>
      <c r="D59">
        <f>VLOOKUP(C59,'Store Database'!A:C,2,FALSE)</f>
        <v>3</v>
      </c>
      <c r="E59" t="str">
        <f>VLOOKUP(D59,'Store Database'!$B$3:$C$100,2,FALSE)</f>
        <v>North</v>
      </c>
      <c r="F59">
        <v>4</v>
      </c>
      <c r="G59" s="55" t="s">
        <v>373</v>
      </c>
      <c r="H59">
        <v>196821.92</v>
      </c>
      <c r="I59">
        <v>210225.75</v>
      </c>
      <c r="J59">
        <v>-13403.83</v>
      </c>
      <c r="K59">
        <v>-6.3759220742463798</v>
      </c>
      <c r="L59">
        <v>3164</v>
      </c>
      <c r="M59">
        <v>2445</v>
      </c>
      <c r="N59">
        <v>29.406952965235199</v>
      </c>
    </row>
    <row r="60" spans="1:14" x14ac:dyDescent="0.25">
      <c r="A60">
        <f t="shared" si="0"/>
        <v>35</v>
      </c>
      <c r="B60">
        <f t="shared" si="1"/>
        <v>225</v>
      </c>
      <c r="C60">
        <v>22</v>
      </c>
      <c r="D60">
        <f>VLOOKUP(C60,'Store Database'!A:C,2,FALSE)</f>
        <v>3</v>
      </c>
      <c r="E60" t="str">
        <f>VLOOKUP(D60,'Store Database'!$B$3:$C$100,2,FALSE)</f>
        <v>North</v>
      </c>
      <c r="F60">
        <v>5</v>
      </c>
      <c r="G60" s="55" t="s">
        <v>294</v>
      </c>
      <c r="H60">
        <v>187240.47</v>
      </c>
      <c r="I60">
        <v>158347.96</v>
      </c>
      <c r="J60">
        <v>28892.51</v>
      </c>
      <c r="K60">
        <v>18.246215486451501</v>
      </c>
      <c r="L60">
        <v>2595</v>
      </c>
      <c r="M60">
        <v>2309</v>
      </c>
      <c r="N60">
        <v>12.386314421827601</v>
      </c>
    </row>
    <row r="61" spans="1:14" x14ac:dyDescent="0.25">
      <c r="A61">
        <f t="shared" si="0"/>
        <v>36</v>
      </c>
      <c r="B61">
        <f t="shared" si="1"/>
        <v>226</v>
      </c>
      <c r="C61">
        <v>22</v>
      </c>
      <c r="D61">
        <f>VLOOKUP(C61,'Store Database'!A:C,2,FALSE)</f>
        <v>3</v>
      </c>
      <c r="E61" t="str">
        <f>VLOOKUP(D61,'Store Database'!$B$3:$C$100,2,FALSE)</f>
        <v>North</v>
      </c>
      <c r="F61">
        <v>6</v>
      </c>
      <c r="G61" s="55" t="s">
        <v>374</v>
      </c>
      <c r="H61">
        <v>180446.98</v>
      </c>
      <c r="I61">
        <v>178411.96</v>
      </c>
      <c r="J61">
        <v>2035.02</v>
      </c>
      <c r="K61">
        <v>1.1406298097952601</v>
      </c>
      <c r="L61">
        <v>2115</v>
      </c>
      <c r="M61">
        <v>2003</v>
      </c>
      <c r="N61">
        <v>5.5916125811283104</v>
      </c>
    </row>
    <row r="62" spans="1:14" x14ac:dyDescent="0.25">
      <c r="A62">
        <f t="shared" si="0"/>
        <v>37</v>
      </c>
      <c r="B62">
        <f t="shared" si="1"/>
        <v>227</v>
      </c>
      <c r="C62">
        <v>22</v>
      </c>
      <c r="D62">
        <f>VLOOKUP(C62,'Store Database'!A:C,2,FALSE)</f>
        <v>3</v>
      </c>
      <c r="E62" t="str">
        <f>VLOOKUP(D62,'Store Database'!$B$3:$C$100,2,FALSE)</f>
        <v>North</v>
      </c>
      <c r="F62">
        <v>7</v>
      </c>
      <c r="G62" s="55" t="s">
        <v>295</v>
      </c>
      <c r="H62">
        <v>78259.78</v>
      </c>
      <c r="I62">
        <v>68695.820000000007</v>
      </c>
      <c r="J62">
        <v>9563.9599999999991</v>
      </c>
      <c r="K62">
        <v>13.9221862407349</v>
      </c>
      <c r="L62">
        <v>1979</v>
      </c>
      <c r="M62">
        <v>1435</v>
      </c>
      <c r="N62">
        <v>37.909407665505199</v>
      </c>
    </row>
    <row r="63" spans="1:14" x14ac:dyDescent="0.25">
      <c r="A63">
        <f t="shared" si="0"/>
        <v>38</v>
      </c>
      <c r="B63">
        <f t="shared" si="1"/>
        <v>228</v>
      </c>
      <c r="C63">
        <v>22</v>
      </c>
      <c r="D63">
        <f>VLOOKUP(C63,'Store Database'!A:C,2,FALSE)</f>
        <v>3</v>
      </c>
      <c r="E63" t="str">
        <f>VLOOKUP(D63,'Store Database'!$B$3:$C$100,2,FALSE)</f>
        <v>North</v>
      </c>
      <c r="F63">
        <v>8</v>
      </c>
      <c r="G63" s="55" t="s">
        <v>375</v>
      </c>
      <c r="H63">
        <v>91392.81</v>
      </c>
      <c r="I63">
        <v>100511.22</v>
      </c>
      <c r="J63">
        <v>-9118.41</v>
      </c>
      <c r="K63">
        <v>-9.0720319582231692</v>
      </c>
      <c r="L63">
        <v>1678</v>
      </c>
      <c r="M63">
        <v>1408</v>
      </c>
      <c r="N63">
        <v>19.176136363636402</v>
      </c>
    </row>
    <row r="64" spans="1:14" x14ac:dyDescent="0.25">
      <c r="A64">
        <f t="shared" si="0"/>
        <v>39</v>
      </c>
      <c r="B64">
        <f t="shared" si="1"/>
        <v>229</v>
      </c>
      <c r="C64">
        <v>22</v>
      </c>
      <c r="D64">
        <f>VLOOKUP(C64,'Store Database'!A:C,2,FALSE)</f>
        <v>3</v>
      </c>
      <c r="E64" t="str">
        <f>VLOOKUP(D64,'Store Database'!$B$3:$C$100,2,FALSE)</f>
        <v>North</v>
      </c>
      <c r="F64">
        <v>9</v>
      </c>
      <c r="G64" s="55" t="s">
        <v>376</v>
      </c>
      <c r="H64">
        <v>34451.760000000002</v>
      </c>
      <c r="I64">
        <v>32075.47</v>
      </c>
      <c r="J64">
        <v>2376.29</v>
      </c>
      <c r="K64">
        <v>7.4084339216229704</v>
      </c>
      <c r="L64">
        <v>5865</v>
      </c>
      <c r="M64">
        <v>2455</v>
      </c>
      <c r="N64">
        <v>138.90020366598802</v>
      </c>
    </row>
    <row r="65" spans="1:14" x14ac:dyDescent="0.25">
      <c r="A65">
        <f t="shared" si="0"/>
        <v>41</v>
      </c>
      <c r="B65">
        <f t="shared" si="1"/>
        <v>231</v>
      </c>
      <c r="C65">
        <v>23</v>
      </c>
      <c r="D65">
        <f>VLOOKUP(C65,'Store Database'!A:C,2,FALSE)</f>
        <v>4</v>
      </c>
      <c r="E65" t="str">
        <f>VLOOKUP(D65,'Store Database'!$B$3:$C$100,2,FALSE)</f>
        <v>South</v>
      </c>
      <c r="F65">
        <v>1</v>
      </c>
      <c r="G65" s="55" t="s">
        <v>293</v>
      </c>
      <c r="H65">
        <v>120296.54</v>
      </c>
      <c r="I65">
        <v>103335.73</v>
      </c>
      <c r="J65">
        <v>16960.810000000001</v>
      </c>
      <c r="K65">
        <v>16.413306413957699</v>
      </c>
      <c r="L65">
        <v>2490</v>
      </c>
      <c r="M65">
        <v>2475</v>
      </c>
      <c r="N65">
        <v>0.60606060606060597</v>
      </c>
    </row>
    <row r="66" spans="1:14" x14ac:dyDescent="0.25">
      <c r="A66">
        <f t="shared" si="0"/>
        <v>42</v>
      </c>
      <c r="B66">
        <f t="shared" si="1"/>
        <v>232</v>
      </c>
      <c r="C66">
        <v>23</v>
      </c>
      <c r="D66">
        <f>VLOOKUP(C66,'Store Database'!A:C,2,FALSE)</f>
        <v>4</v>
      </c>
      <c r="E66" t="str">
        <f>VLOOKUP(D66,'Store Database'!$B$3:$C$100,2,FALSE)</f>
        <v>South</v>
      </c>
      <c r="F66">
        <v>2</v>
      </c>
      <c r="G66" s="55" t="s">
        <v>371</v>
      </c>
      <c r="H66">
        <v>81325.47</v>
      </c>
      <c r="I66">
        <v>83960.73</v>
      </c>
      <c r="J66">
        <v>-2635.26</v>
      </c>
      <c r="K66">
        <v>-3.13868161937134</v>
      </c>
      <c r="L66">
        <v>2197</v>
      </c>
      <c r="M66">
        <v>1915</v>
      </c>
      <c r="N66">
        <v>14.725848563968698</v>
      </c>
    </row>
    <row r="67" spans="1:14" x14ac:dyDescent="0.25">
      <c r="A67">
        <f t="shared" ref="A67:A130" si="27">VALUE(CONCATENATE(D67,F67))</f>
        <v>43</v>
      </c>
      <c r="B67">
        <f t="shared" ref="B67:B130" si="28">VALUE(CONCATENATE(C67,F67))</f>
        <v>233</v>
      </c>
      <c r="C67">
        <v>23</v>
      </c>
      <c r="D67">
        <f>VLOOKUP(C67,'Store Database'!A:C,2,FALSE)</f>
        <v>4</v>
      </c>
      <c r="E67" t="str">
        <f>VLOOKUP(D67,'Store Database'!$B$3:$C$100,2,FALSE)</f>
        <v>South</v>
      </c>
      <c r="F67">
        <v>3</v>
      </c>
      <c r="G67" s="55" t="s">
        <v>372</v>
      </c>
      <c r="H67">
        <v>11608.77</v>
      </c>
      <c r="I67">
        <v>13943.32</v>
      </c>
      <c r="J67">
        <v>-2334.5500000000002</v>
      </c>
      <c r="K67">
        <v>-16.7431429530413</v>
      </c>
      <c r="L67">
        <v>500</v>
      </c>
      <c r="M67">
        <v>360</v>
      </c>
      <c r="N67">
        <v>38.8888888888889</v>
      </c>
    </row>
    <row r="68" spans="1:14" x14ac:dyDescent="0.25">
      <c r="A68">
        <f t="shared" si="27"/>
        <v>44</v>
      </c>
      <c r="B68">
        <f t="shared" si="28"/>
        <v>234</v>
      </c>
      <c r="C68">
        <v>23</v>
      </c>
      <c r="D68">
        <f>VLOOKUP(C68,'Store Database'!A:C,2,FALSE)</f>
        <v>4</v>
      </c>
      <c r="E68" t="str">
        <f>VLOOKUP(D68,'Store Database'!$B$3:$C$100,2,FALSE)</f>
        <v>South</v>
      </c>
      <c r="F68">
        <v>4</v>
      </c>
      <c r="G68" s="55" t="s">
        <v>373</v>
      </c>
      <c r="H68">
        <v>121486.39999999999</v>
      </c>
      <c r="I68">
        <v>127619.53</v>
      </c>
      <c r="J68">
        <v>-6133.13</v>
      </c>
      <c r="K68">
        <v>-4.8057926557165702</v>
      </c>
      <c r="L68">
        <v>2216</v>
      </c>
      <c r="M68">
        <v>1626</v>
      </c>
      <c r="N68">
        <v>36.285362853628499</v>
      </c>
    </row>
    <row r="69" spans="1:14" x14ac:dyDescent="0.25">
      <c r="A69">
        <f t="shared" si="27"/>
        <v>45</v>
      </c>
      <c r="B69">
        <f t="shared" si="28"/>
        <v>235</v>
      </c>
      <c r="C69">
        <v>23</v>
      </c>
      <c r="D69">
        <f>VLOOKUP(C69,'Store Database'!A:C,2,FALSE)</f>
        <v>4</v>
      </c>
      <c r="E69" t="str">
        <f>VLOOKUP(D69,'Store Database'!$B$3:$C$100,2,FALSE)</f>
        <v>South</v>
      </c>
      <c r="F69">
        <v>5</v>
      </c>
      <c r="G69" s="55" t="s">
        <v>294</v>
      </c>
      <c r="H69">
        <v>144659.35</v>
      </c>
      <c r="I69">
        <v>133032.07</v>
      </c>
      <c r="J69">
        <v>11627.28</v>
      </c>
      <c r="K69">
        <v>8.7402082821082203</v>
      </c>
      <c r="L69">
        <v>2301</v>
      </c>
      <c r="M69">
        <v>2217</v>
      </c>
      <c r="N69">
        <v>3.7889039242219202</v>
      </c>
    </row>
    <row r="70" spans="1:14" x14ac:dyDescent="0.25">
      <c r="A70">
        <f t="shared" si="27"/>
        <v>46</v>
      </c>
      <c r="B70">
        <f t="shared" si="28"/>
        <v>236</v>
      </c>
      <c r="C70">
        <v>23</v>
      </c>
      <c r="D70">
        <f>VLOOKUP(C70,'Store Database'!A:C,2,FALSE)</f>
        <v>4</v>
      </c>
      <c r="E70" t="str">
        <f>VLOOKUP(D70,'Store Database'!$B$3:$C$100,2,FALSE)</f>
        <v>South</v>
      </c>
      <c r="F70">
        <v>6</v>
      </c>
      <c r="G70" s="55" t="s">
        <v>374</v>
      </c>
      <c r="H70">
        <v>112811.46</v>
      </c>
      <c r="I70">
        <v>104438.23</v>
      </c>
      <c r="J70">
        <v>8373.23</v>
      </c>
      <c r="K70">
        <v>8.0173993756883792</v>
      </c>
      <c r="L70">
        <v>1446</v>
      </c>
      <c r="M70">
        <v>1326</v>
      </c>
      <c r="N70">
        <v>9.0497737556561102</v>
      </c>
    </row>
    <row r="71" spans="1:14" x14ac:dyDescent="0.25">
      <c r="A71">
        <f t="shared" si="27"/>
        <v>47</v>
      </c>
      <c r="B71">
        <f t="shared" si="28"/>
        <v>237</v>
      </c>
      <c r="C71">
        <v>23</v>
      </c>
      <c r="D71">
        <f>VLOOKUP(C71,'Store Database'!A:C,2,FALSE)</f>
        <v>4</v>
      </c>
      <c r="E71" t="str">
        <f>VLOOKUP(D71,'Store Database'!$B$3:$C$100,2,FALSE)</f>
        <v>South</v>
      </c>
      <c r="F71">
        <v>7</v>
      </c>
      <c r="G71" s="55" t="s">
        <v>295</v>
      </c>
      <c r="H71">
        <v>61041.01</v>
      </c>
      <c r="I71">
        <v>50701.120000000003</v>
      </c>
      <c r="J71">
        <v>10339.89</v>
      </c>
      <c r="K71">
        <v>20.393809840887101</v>
      </c>
      <c r="L71">
        <v>1467</v>
      </c>
      <c r="M71">
        <v>1247</v>
      </c>
      <c r="N71">
        <v>17.642341619887699</v>
      </c>
    </row>
    <row r="72" spans="1:14" x14ac:dyDescent="0.25">
      <c r="A72">
        <f t="shared" si="27"/>
        <v>48</v>
      </c>
      <c r="B72">
        <f t="shared" si="28"/>
        <v>238</v>
      </c>
      <c r="C72">
        <v>23</v>
      </c>
      <c r="D72">
        <f>VLOOKUP(C72,'Store Database'!A:C,2,FALSE)</f>
        <v>4</v>
      </c>
      <c r="E72" t="str">
        <f>VLOOKUP(D72,'Store Database'!$B$3:$C$100,2,FALSE)</f>
        <v>South</v>
      </c>
      <c r="F72">
        <v>8</v>
      </c>
      <c r="G72" s="55" t="s">
        <v>375</v>
      </c>
      <c r="H72">
        <v>73520.649999999994</v>
      </c>
      <c r="I72">
        <v>70309.89</v>
      </c>
      <c r="J72">
        <v>3210.76</v>
      </c>
      <c r="K72">
        <v>4.56658373381042</v>
      </c>
      <c r="L72">
        <v>1594</v>
      </c>
      <c r="M72">
        <v>1281</v>
      </c>
      <c r="N72">
        <v>24.434035909445701</v>
      </c>
    </row>
    <row r="73" spans="1:14" x14ac:dyDescent="0.25">
      <c r="A73">
        <f t="shared" si="27"/>
        <v>49</v>
      </c>
      <c r="B73">
        <f t="shared" si="28"/>
        <v>239</v>
      </c>
      <c r="C73">
        <v>23</v>
      </c>
      <c r="D73">
        <f>VLOOKUP(C73,'Store Database'!A:C,2,FALSE)</f>
        <v>4</v>
      </c>
      <c r="E73" t="str">
        <f>VLOOKUP(D73,'Store Database'!$B$3:$C$100,2,FALSE)</f>
        <v>South</v>
      </c>
      <c r="F73">
        <v>9</v>
      </c>
      <c r="G73" s="55" t="s">
        <v>376</v>
      </c>
      <c r="H73">
        <v>22795.26</v>
      </c>
      <c r="I73">
        <v>23224.94</v>
      </c>
      <c r="J73">
        <v>-429.68</v>
      </c>
      <c r="K73">
        <v>-1.8500801293781599</v>
      </c>
      <c r="L73">
        <v>3650</v>
      </c>
      <c r="M73">
        <v>2022</v>
      </c>
      <c r="N73">
        <v>80.514342235410496</v>
      </c>
    </row>
    <row r="74" spans="1:14" x14ac:dyDescent="0.25">
      <c r="A74">
        <f t="shared" si="27"/>
        <v>11</v>
      </c>
      <c r="B74">
        <f t="shared" si="28"/>
        <v>251</v>
      </c>
      <c r="C74">
        <v>25</v>
      </c>
      <c r="D74">
        <f>VLOOKUP(C74,'Store Database'!A:C,2,FALSE)</f>
        <v>1</v>
      </c>
      <c r="E74" t="str">
        <f>VLOOKUP(D74,'Store Database'!$B$3:$C$100,2,FALSE)</f>
        <v>East</v>
      </c>
      <c r="F74">
        <v>1</v>
      </c>
      <c r="G74" s="55" t="s">
        <v>293</v>
      </c>
      <c r="H74">
        <v>179918.53</v>
      </c>
      <c r="I74">
        <v>174837.4</v>
      </c>
      <c r="J74">
        <v>5081.13</v>
      </c>
      <c r="K74">
        <v>2.90620313502717</v>
      </c>
      <c r="L74">
        <v>3513</v>
      </c>
      <c r="M74">
        <v>3187</v>
      </c>
      <c r="N74">
        <v>10.229055538123601</v>
      </c>
    </row>
    <row r="75" spans="1:14" x14ac:dyDescent="0.25">
      <c r="A75">
        <f t="shared" si="27"/>
        <v>12</v>
      </c>
      <c r="B75">
        <f t="shared" si="28"/>
        <v>252</v>
      </c>
      <c r="C75">
        <v>25</v>
      </c>
      <c r="D75">
        <f>VLOOKUP(C75,'Store Database'!A:C,2,FALSE)</f>
        <v>1</v>
      </c>
      <c r="E75" t="str">
        <f>VLOOKUP(D75,'Store Database'!$B$3:$C$100,2,FALSE)</f>
        <v>East</v>
      </c>
      <c r="F75">
        <v>2</v>
      </c>
      <c r="G75" s="55" t="s">
        <v>371</v>
      </c>
      <c r="H75">
        <v>117684.46</v>
      </c>
      <c r="I75">
        <v>128369.33</v>
      </c>
      <c r="J75">
        <v>-10684.87</v>
      </c>
      <c r="K75">
        <v>-8.3235380289045704</v>
      </c>
      <c r="L75">
        <v>2775</v>
      </c>
      <c r="M75">
        <v>2324</v>
      </c>
      <c r="N75">
        <v>19.406196213425101</v>
      </c>
    </row>
    <row r="76" spans="1:14" x14ac:dyDescent="0.25">
      <c r="A76">
        <f t="shared" si="27"/>
        <v>13</v>
      </c>
      <c r="B76">
        <f t="shared" si="28"/>
        <v>253</v>
      </c>
      <c r="C76">
        <v>25</v>
      </c>
      <c r="D76">
        <f>VLOOKUP(C76,'Store Database'!A:C,2,FALSE)</f>
        <v>1</v>
      </c>
      <c r="E76" t="str">
        <f>VLOOKUP(D76,'Store Database'!$B$3:$C$100,2,FALSE)</f>
        <v>East</v>
      </c>
      <c r="F76">
        <v>3</v>
      </c>
      <c r="G76" s="55" t="s">
        <v>372</v>
      </c>
      <c r="H76">
        <v>14445.51</v>
      </c>
      <c r="I76">
        <v>16693.61</v>
      </c>
      <c r="J76">
        <v>-2248.1</v>
      </c>
      <c r="K76">
        <v>-13.4668295233925</v>
      </c>
      <c r="L76">
        <v>586</v>
      </c>
      <c r="M76">
        <v>387</v>
      </c>
      <c r="N76">
        <v>51.421188630491002</v>
      </c>
    </row>
    <row r="77" spans="1:14" x14ac:dyDescent="0.25">
      <c r="A77">
        <f t="shared" si="27"/>
        <v>14</v>
      </c>
      <c r="B77">
        <f t="shared" si="28"/>
        <v>254</v>
      </c>
      <c r="C77">
        <v>25</v>
      </c>
      <c r="D77">
        <f>VLOOKUP(C77,'Store Database'!A:C,2,FALSE)</f>
        <v>1</v>
      </c>
      <c r="E77" t="str">
        <f>VLOOKUP(D77,'Store Database'!$B$3:$C$100,2,FALSE)</f>
        <v>East</v>
      </c>
      <c r="F77">
        <v>4</v>
      </c>
      <c r="G77" s="55" t="s">
        <v>373</v>
      </c>
      <c r="H77">
        <v>175726.45</v>
      </c>
      <c r="I77">
        <v>203020.62</v>
      </c>
      <c r="J77">
        <v>-27294.17</v>
      </c>
      <c r="K77">
        <v>-13.4440383444795</v>
      </c>
      <c r="L77">
        <v>3316</v>
      </c>
      <c r="M77">
        <v>2091</v>
      </c>
      <c r="N77">
        <v>58.584409373505494</v>
      </c>
    </row>
    <row r="78" spans="1:14" x14ac:dyDescent="0.25">
      <c r="A78">
        <f t="shared" si="27"/>
        <v>15</v>
      </c>
      <c r="B78">
        <f t="shared" si="28"/>
        <v>255</v>
      </c>
      <c r="C78">
        <v>25</v>
      </c>
      <c r="D78">
        <f>VLOOKUP(C78,'Store Database'!A:C,2,FALSE)</f>
        <v>1</v>
      </c>
      <c r="E78" t="str">
        <f>VLOOKUP(D78,'Store Database'!$B$3:$C$100,2,FALSE)</f>
        <v>East</v>
      </c>
      <c r="F78">
        <v>5</v>
      </c>
      <c r="G78" s="55" t="s">
        <v>294</v>
      </c>
      <c r="H78">
        <v>205987.63</v>
      </c>
      <c r="I78">
        <v>191785.58</v>
      </c>
      <c r="J78">
        <v>14202.05</v>
      </c>
      <c r="K78">
        <v>7.4051709205665999</v>
      </c>
      <c r="L78">
        <v>2608</v>
      </c>
      <c r="M78">
        <v>2517</v>
      </c>
      <c r="N78">
        <v>3.61541517679778</v>
      </c>
    </row>
    <row r="79" spans="1:14" x14ac:dyDescent="0.25">
      <c r="A79">
        <f t="shared" si="27"/>
        <v>16</v>
      </c>
      <c r="B79">
        <f t="shared" si="28"/>
        <v>256</v>
      </c>
      <c r="C79">
        <v>25</v>
      </c>
      <c r="D79">
        <f>VLOOKUP(C79,'Store Database'!A:C,2,FALSE)</f>
        <v>1</v>
      </c>
      <c r="E79" t="str">
        <f>VLOOKUP(D79,'Store Database'!$B$3:$C$100,2,FALSE)</f>
        <v>East</v>
      </c>
      <c r="F79">
        <v>6</v>
      </c>
      <c r="G79" s="55" t="s">
        <v>374</v>
      </c>
      <c r="H79">
        <v>166123.81</v>
      </c>
      <c r="I79">
        <v>188839.09</v>
      </c>
      <c r="J79">
        <v>-22715.279999999999</v>
      </c>
      <c r="K79">
        <v>-12.028907785988601</v>
      </c>
      <c r="L79">
        <v>2378</v>
      </c>
      <c r="M79">
        <v>2292</v>
      </c>
      <c r="N79">
        <v>3.7521815008726001</v>
      </c>
    </row>
    <row r="80" spans="1:14" x14ac:dyDescent="0.25">
      <c r="A80">
        <f t="shared" si="27"/>
        <v>17</v>
      </c>
      <c r="B80">
        <f t="shared" si="28"/>
        <v>257</v>
      </c>
      <c r="C80">
        <v>25</v>
      </c>
      <c r="D80">
        <f>VLOOKUP(C80,'Store Database'!A:C,2,FALSE)</f>
        <v>1</v>
      </c>
      <c r="E80" t="str">
        <f>VLOOKUP(D80,'Store Database'!$B$3:$C$100,2,FALSE)</f>
        <v>East</v>
      </c>
      <c r="F80">
        <v>7</v>
      </c>
      <c r="G80" s="55" t="s">
        <v>295</v>
      </c>
      <c r="H80">
        <v>83236.17</v>
      </c>
      <c r="I80">
        <v>79078.42</v>
      </c>
      <c r="J80">
        <v>4157.75</v>
      </c>
      <c r="K80">
        <v>5.2577555292581701</v>
      </c>
      <c r="L80">
        <v>2215</v>
      </c>
      <c r="M80">
        <v>1949</v>
      </c>
      <c r="N80">
        <v>13.648024628014399</v>
      </c>
    </row>
    <row r="81" spans="1:14" x14ac:dyDescent="0.25">
      <c r="A81">
        <f t="shared" si="27"/>
        <v>18</v>
      </c>
      <c r="B81">
        <f t="shared" si="28"/>
        <v>258</v>
      </c>
      <c r="C81">
        <v>25</v>
      </c>
      <c r="D81">
        <f>VLOOKUP(C81,'Store Database'!A:C,2,FALSE)</f>
        <v>1</v>
      </c>
      <c r="E81" t="str">
        <f>VLOOKUP(D81,'Store Database'!$B$3:$C$100,2,FALSE)</f>
        <v>East</v>
      </c>
      <c r="F81">
        <v>8</v>
      </c>
      <c r="G81" s="55" t="s">
        <v>375</v>
      </c>
      <c r="H81">
        <v>112520.1</v>
      </c>
      <c r="I81">
        <v>116447.81</v>
      </c>
      <c r="J81">
        <v>-3927.71</v>
      </c>
      <c r="K81">
        <v>-3.3729359100870999</v>
      </c>
      <c r="L81">
        <v>2136</v>
      </c>
      <c r="M81">
        <v>1888</v>
      </c>
      <c r="N81">
        <v>13.135593220339</v>
      </c>
    </row>
    <row r="82" spans="1:14" x14ac:dyDescent="0.25">
      <c r="A82">
        <f t="shared" si="27"/>
        <v>19</v>
      </c>
      <c r="B82">
        <f t="shared" si="28"/>
        <v>259</v>
      </c>
      <c r="C82">
        <v>25</v>
      </c>
      <c r="D82">
        <f>VLOOKUP(C82,'Store Database'!A:C,2,FALSE)</f>
        <v>1</v>
      </c>
      <c r="E82" t="str">
        <f>VLOOKUP(D82,'Store Database'!$B$3:$C$100,2,FALSE)</f>
        <v>East</v>
      </c>
      <c r="F82">
        <v>9</v>
      </c>
      <c r="G82" s="55" t="s">
        <v>376</v>
      </c>
      <c r="H82">
        <v>35625.67</v>
      </c>
      <c r="I82">
        <v>39494.379999999997</v>
      </c>
      <c r="J82">
        <v>-3868.71</v>
      </c>
      <c r="K82">
        <v>-9.7955962341983795</v>
      </c>
      <c r="L82">
        <v>6048</v>
      </c>
      <c r="M82">
        <v>2548</v>
      </c>
      <c r="N82">
        <v>137.362637362637</v>
      </c>
    </row>
    <row r="83" spans="1:14" x14ac:dyDescent="0.25">
      <c r="A83">
        <f t="shared" si="27"/>
        <v>21</v>
      </c>
      <c r="B83">
        <f t="shared" si="28"/>
        <v>261</v>
      </c>
      <c r="C83">
        <v>26</v>
      </c>
      <c r="D83">
        <f>VLOOKUP(C83,'Store Database'!A:C,2,FALSE)</f>
        <v>2</v>
      </c>
      <c r="E83" t="str">
        <f>VLOOKUP(D83,'Store Database'!$B$3:$C$100,2,FALSE)</f>
        <v>West</v>
      </c>
      <c r="F83">
        <v>1</v>
      </c>
      <c r="G83" s="55" t="s">
        <v>293</v>
      </c>
      <c r="H83">
        <v>201405.75</v>
      </c>
      <c r="I83">
        <v>174565.41</v>
      </c>
      <c r="J83">
        <v>26840.34</v>
      </c>
      <c r="K83">
        <v>15.375520270596599</v>
      </c>
      <c r="L83">
        <v>2746</v>
      </c>
      <c r="M83">
        <v>3025</v>
      </c>
      <c r="N83">
        <v>-9.223140495867769</v>
      </c>
    </row>
    <row r="84" spans="1:14" x14ac:dyDescent="0.25">
      <c r="A84">
        <f t="shared" si="27"/>
        <v>22</v>
      </c>
      <c r="B84">
        <f t="shared" si="28"/>
        <v>262</v>
      </c>
      <c r="C84">
        <v>26</v>
      </c>
      <c r="D84">
        <f>VLOOKUP(C84,'Store Database'!A:C,2,FALSE)</f>
        <v>2</v>
      </c>
      <c r="E84" t="str">
        <f>VLOOKUP(D84,'Store Database'!$B$3:$C$100,2,FALSE)</f>
        <v>West</v>
      </c>
      <c r="F84">
        <v>2</v>
      </c>
      <c r="G84" s="55" t="s">
        <v>371</v>
      </c>
      <c r="H84">
        <v>140763.51</v>
      </c>
      <c r="I84">
        <v>138596.43</v>
      </c>
      <c r="J84">
        <v>2167.08</v>
      </c>
      <c r="K84">
        <v>1.5635900578391499</v>
      </c>
      <c r="L84">
        <v>2764</v>
      </c>
      <c r="M84">
        <v>2694</v>
      </c>
      <c r="N84">
        <v>2.5983667409057198</v>
      </c>
    </row>
    <row r="85" spans="1:14" x14ac:dyDescent="0.25">
      <c r="A85">
        <f t="shared" si="27"/>
        <v>23</v>
      </c>
      <c r="B85">
        <f t="shared" si="28"/>
        <v>263</v>
      </c>
      <c r="C85">
        <v>26</v>
      </c>
      <c r="D85">
        <f>VLOOKUP(C85,'Store Database'!A:C,2,FALSE)</f>
        <v>2</v>
      </c>
      <c r="E85" t="str">
        <f>VLOOKUP(D85,'Store Database'!$B$3:$C$100,2,FALSE)</f>
        <v>West</v>
      </c>
      <c r="F85">
        <v>3</v>
      </c>
      <c r="G85" s="55" t="s">
        <v>372</v>
      </c>
      <c r="H85">
        <v>18822.349999999999</v>
      </c>
      <c r="I85">
        <v>17221.03</v>
      </c>
      <c r="J85">
        <v>1601.32</v>
      </c>
      <c r="K85">
        <v>9.2986308019903596</v>
      </c>
      <c r="L85">
        <v>614</v>
      </c>
      <c r="M85">
        <v>325</v>
      </c>
      <c r="N85">
        <v>88.923076923076906</v>
      </c>
    </row>
    <row r="86" spans="1:14" x14ac:dyDescent="0.25">
      <c r="A86">
        <f t="shared" si="27"/>
        <v>24</v>
      </c>
      <c r="B86">
        <f t="shared" si="28"/>
        <v>264</v>
      </c>
      <c r="C86">
        <v>26</v>
      </c>
      <c r="D86">
        <f>VLOOKUP(C86,'Store Database'!A:C,2,FALSE)</f>
        <v>2</v>
      </c>
      <c r="E86" t="str">
        <f>VLOOKUP(D86,'Store Database'!$B$3:$C$100,2,FALSE)</f>
        <v>West</v>
      </c>
      <c r="F86">
        <v>4</v>
      </c>
      <c r="G86" s="55" t="s">
        <v>373</v>
      </c>
      <c r="H86">
        <v>225438.22</v>
      </c>
      <c r="I86">
        <v>240118.39</v>
      </c>
      <c r="J86">
        <v>-14680.17</v>
      </c>
      <c r="K86">
        <v>-6.1137216520567197</v>
      </c>
      <c r="L86">
        <v>3042</v>
      </c>
      <c r="M86">
        <v>2678</v>
      </c>
      <c r="N86">
        <v>13.592233009708702</v>
      </c>
    </row>
    <row r="87" spans="1:14" x14ac:dyDescent="0.25">
      <c r="A87">
        <f t="shared" si="27"/>
        <v>25</v>
      </c>
      <c r="B87">
        <f t="shared" si="28"/>
        <v>265</v>
      </c>
      <c r="C87">
        <v>26</v>
      </c>
      <c r="D87">
        <f>VLOOKUP(C87,'Store Database'!A:C,2,FALSE)</f>
        <v>2</v>
      </c>
      <c r="E87" t="str">
        <f>VLOOKUP(D87,'Store Database'!$B$3:$C$100,2,FALSE)</f>
        <v>West</v>
      </c>
      <c r="F87">
        <v>5</v>
      </c>
      <c r="G87" s="55" t="s">
        <v>294</v>
      </c>
      <c r="H87">
        <v>272038.92</v>
      </c>
      <c r="I87">
        <v>209998.07</v>
      </c>
      <c r="J87">
        <v>62040.85</v>
      </c>
      <c r="K87">
        <v>29.543533423902399</v>
      </c>
      <c r="L87">
        <v>2530</v>
      </c>
      <c r="M87">
        <v>2442</v>
      </c>
      <c r="N87">
        <v>3.6036036036036001</v>
      </c>
    </row>
    <row r="88" spans="1:14" x14ac:dyDescent="0.25">
      <c r="A88">
        <f t="shared" si="27"/>
        <v>26</v>
      </c>
      <c r="B88">
        <f t="shared" si="28"/>
        <v>266</v>
      </c>
      <c r="C88">
        <v>26</v>
      </c>
      <c r="D88">
        <f>VLOOKUP(C88,'Store Database'!A:C,2,FALSE)</f>
        <v>2</v>
      </c>
      <c r="E88" t="str">
        <f>VLOOKUP(D88,'Store Database'!$B$3:$C$100,2,FALSE)</f>
        <v>West</v>
      </c>
      <c r="F88">
        <v>6</v>
      </c>
      <c r="G88" s="55" t="s">
        <v>374</v>
      </c>
      <c r="H88">
        <v>230699.14</v>
      </c>
      <c r="I88">
        <v>242382.58</v>
      </c>
      <c r="J88">
        <v>-11683.44</v>
      </c>
      <c r="K88">
        <v>-4.8202473956667999</v>
      </c>
      <c r="L88">
        <v>2491</v>
      </c>
      <c r="M88">
        <v>3153</v>
      </c>
      <c r="N88">
        <v>-20.9958769425944</v>
      </c>
    </row>
    <row r="89" spans="1:14" x14ac:dyDescent="0.25">
      <c r="A89">
        <f t="shared" si="27"/>
        <v>27</v>
      </c>
      <c r="B89">
        <f t="shared" si="28"/>
        <v>267</v>
      </c>
      <c r="C89">
        <v>26</v>
      </c>
      <c r="D89">
        <f>VLOOKUP(C89,'Store Database'!A:C,2,FALSE)</f>
        <v>2</v>
      </c>
      <c r="E89" t="str">
        <f>VLOOKUP(D89,'Store Database'!$B$3:$C$100,2,FALSE)</f>
        <v>West</v>
      </c>
      <c r="F89">
        <v>7</v>
      </c>
      <c r="G89" s="55" t="s">
        <v>295</v>
      </c>
      <c r="H89">
        <v>110137.96</v>
      </c>
      <c r="I89">
        <v>95170.61</v>
      </c>
      <c r="J89">
        <v>14967.35</v>
      </c>
      <c r="K89">
        <v>15.726861475407199</v>
      </c>
      <c r="L89">
        <v>1979</v>
      </c>
      <c r="M89">
        <v>1988</v>
      </c>
      <c r="N89">
        <v>-0.45271629778672001</v>
      </c>
    </row>
    <row r="90" spans="1:14" x14ac:dyDescent="0.25">
      <c r="A90">
        <f t="shared" si="27"/>
        <v>28</v>
      </c>
      <c r="B90">
        <f t="shared" si="28"/>
        <v>268</v>
      </c>
      <c r="C90">
        <v>26</v>
      </c>
      <c r="D90">
        <f>VLOOKUP(C90,'Store Database'!A:C,2,FALSE)</f>
        <v>2</v>
      </c>
      <c r="E90" t="str">
        <f>VLOOKUP(D90,'Store Database'!$B$3:$C$100,2,FALSE)</f>
        <v>West</v>
      </c>
      <c r="F90">
        <v>8</v>
      </c>
      <c r="G90" s="55" t="s">
        <v>375</v>
      </c>
      <c r="H90">
        <v>128185.49</v>
      </c>
      <c r="I90">
        <v>135866.26999999999</v>
      </c>
      <c r="J90">
        <v>-7680.78</v>
      </c>
      <c r="K90">
        <v>-5.6531911857151904</v>
      </c>
      <c r="L90">
        <v>1811</v>
      </c>
      <c r="M90">
        <v>1833</v>
      </c>
      <c r="N90">
        <v>-1.20021822149482</v>
      </c>
    </row>
    <row r="91" spans="1:14" x14ac:dyDescent="0.25">
      <c r="A91">
        <f t="shared" si="27"/>
        <v>29</v>
      </c>
      <c r="B91">
        <f t="shared" si="28"/>
        <v>269</v>
      </c>
      <c r="C91">
        <v>26</v>
      </c>
      <c r="D91">
        <f>VLOOKUP(C91,'Store Database'!A:C,2,FALSE)</f>
        <v>2</v>
      </c>
      <c r="E91" t="str">
        <f>VLOOKUP(D91,'Store Database'!$B$3:$C$100,2,FALSE)</f>
        <v>West</v>
      </c>
      <c r="F91">
        <v>9</v>
      </c>
      <c r="G91" s="55" t="s">
        <v>376</v>
      </c>
      <c r="H91">
        <v>56213.33</v>
      </c>
      <c r="I91">
        <v>48847.44</v>
      </c>
      <c r="J91">
        <v>7365.89</v>
      </c>
      <c r="K91">
        <v>15.079377752447201</v>
      </c>
      <c r="L91">
        <v>6142</v>
      </c>
      <c r="M91">
        <v>2554</v>
      </c>
      <c r="N91">
        <v>140.48551292090801</v>
      </c>
    </row>
    <row r="92" spans="1:14" x14ac:dyDescent="0.25">
      <c r="A92">
        <f t="shared" si="27"/>
        <v>31</v>
      </c>
      <c r="B92">
        <f t="shared" si="28"/>
        <v>271</v>
      </c>
      <c r="C92">
        <v>27</v>
      </c>
      <c r="D92">
        <f>VLOOKUP(C92,'Store Database'!A:C,2,FALSE)</f>
        <v>3</v>
      </c>
      <c r="E92" t="str">
        <f>VLOOKUP(D92,'Store Database'!$B$3:$C$100,2,FALSE)</f>
        <v>North</v>
      </c>
      <c r="F92">
        <v>1</v>
      </c>
      <c r="G92" s="55" t="s">
        <v>293</v>
      </c>
      <c r="H92">
        <v>130836.67</v>
      </c>
      <c r="I92">
        <v>83929.86</v>
      </c>
      <c r="J92">
        <v>46906.81</v>
      </c>
      <c r="K92">
        <v>55.888107045573499</v>
      </c>
      <c r="L92">
        <v>1878</v>
      </c>
      <c r="M92">
        <v>1429</v>
      </c>
      <c r="N92">
        <v>31.420573827851602</v>
      </c>
    </row>
    <row r="93" spans="1:14" x14ac:dyDescent="0.25">
      <c r="A93">
        <f t="shared" si="27"/>
        <v>32</v>
      </c>
      <c r="B93">
        <f t="shared" si="28"/>
        <v>272</v>
      </c>
      <c r="C93">
        <v>27</v>
      </c>
      <c r="D93">
        <f>VLOOKUP(C93,'Store Database'!A:C,2,FALSE)</f>
        <v>3</v>
      </c>
      <c r="E93" t="str">
        <f>VLOOKUP(D93,'Store Database'!$B$3:$C$100,2,FALSE)</f>
        <v>North</v>
      </c>
      <c r="F93">
        <v>2</v>
      </c>
      <c r="G93" s="55" t="s">
        <v>371</v>
      </c>
      <c r="H93">
        <v>116562.57</v>
      </c>
      <c r="I93">
        <v>108437.33</v>
      </c>
      <c r="J93">
        <v>8125.24</v>
      </c>
      <c r="K93">
        <v>7.49302846169304</v>
      </c>
      <c r="L93">
        <v>2412</v>
      </c>
      <c r="M93">
        <v>1689</v>
      </c>
      <c r="N93">
        <v>42.806394316163399</v>
      </c>
    </row>
    <row r="94" spans="1:14" x14ac:dyDescent="0.25">
      <c r="A94">
        <f t="shared" si="27"/>
        <v>33</v>
      </c>
      <c r="B94">
        <f t="shared" si="28"/>
        <v>273</v>
      </c>
      <c r="C94">
        <v>27</v>
      </c>
      <c r="D94">
        <f>VLOOKUP(C94,'Store Database'!A:C,2,FALSE)</f>
        <v>3</v>
      </c>
      <c r="E94" t="str">
        <f>VLOOKUP(D94,'Store Database'!$B$3:$C$100,2,FALSE)</f>
        <v>North</v>
      </c>
      <c r="F94">
        <v>3</v>
      </c>
      <c r="G94" s="55" t="s">
        <v>372</v>
      </c>
      <c r="H94">
        <v>18448.060000000001</v>
      </c>
      <c r="I94">
        <v>22377.47</v>
      </c>
      <c r="J94">
        <v>-3929.41</v>
      </c>
      <c r="K94">
        <v>-17.5596705078814</v>
      </c>
      <c r="L94">
        <v>642</v>
      </c>
      <c r="M94">
        <v>315</v>
      </c>
      <c r="N94">
        <v>103.80952380952399</v>
      </c>
    </row>
    <row r="95" spans="1:14" x14ac:dyDescent="0.25">
      <c r="A95">
        <f t="shared" si="27"/>
        <v>34</v>
      </c>
      <c r="B95">
        <f t="shared" si="28"/>
        <v>274</v>
      </c>
      <c r="C95">
        <v>27</v>
      </c>
      <c r="D95">
        <f>VLOOKUP(C95,'Store Database'!A:C,2,FALSE)</f>
        <v>3</v>
      </c>
      <c r="E95" t="str">
        <f>VLOOKUP(D95,'Store Database'!$B$3:$C$100,2,FALSE)</f>
        <v>North</v>
      </c>
      <c r="F95">
        <v>4</v>
      </c>
      <c r="G95" s="55" t="s">
        <v>373</v>
      </c>
      <c r="H95">
        <v>184400.05</v>
      </c>
      <c r="I95">
        <v>186043.78</v>
      </c>
      <c r="J95">
        <v>-1643.73</v>
      </c>
      <c r="K95">
        <v>-0.88351784725079197</v>
      </c>
      <c r="L95">
        <v>2831</v>
      </c>
      <c r="M95">
        <v>1655</v>
      </c>
      <c r="N95">
        <v>71.057401812688809</v>
      </c>
    </row>
    <row r="96" spans="1:14" x14ac:dyDescent="0.25">
      <c r="A96">
        <f t="shared" si="27"/>
        <v>35</v>
      </c>
      <c r="B96">
        <f t="shared" si="28"/>
        <v>275</v>
      </c>
      <c r="C96">
        <v>27</v>
      </c>
      <c r="D96">
        <f>VLOOKUP(C96,'Store Database'!A:C,2,FALSE)</f>
        <v>3</v>
      </c>
      <c r="E96" t="str">
        <f>VLOOKUP(D96,'Store Database'!$B$3:$C$100,2,FALSE)</f>
        <v>North</v>
      </c>
      <c r="F96">
        <v>5</v>
      </c>
      <c r="G96" s="55" t="s">
        <v>294</v>
      </c>
      <c r="H96">
        <v>203696.01</v>
      </c>
      <c r="I96">
        <v>163927.07</v>
      </c>
      <c r="J96">
        <v>39768.94</v>
      </c>
      <c r="K96">
        <v>24.260142025353101</v>
      </c>
      <c r="L96">
        <v>2472</v>
      </c>
      <c r="M96">
        <v>2156</v>
      </c>
      <c r="N96">
        <v>14.656771799628901</v>
      </c>
    </row>
    <row r="97" spans="1:14" x14ac:dyDescent="0.25">
      <c r="A97">
        <f t="shared" si="27"/>
        <v>36</v>
      </c>
      <c r="B97">
        <f t="shared" si="28"/>
        <v>276</v>
      </c>
      <c r="C97">
        <v>27</v>
      </c>
      <c r="D97">
        <f>VLOOKUP(C97,'Store Database'!A:C,2,FALSE)</f>
        <v>3</v>
      </c>
      <c r="E97" t="str">
        <f>VLOOKUP(D97,'Store Database'!$B$3:$C$100,2,FALSE)</f>
        <v>North</v>
      </c>
      <c r="F97">
        <v>6</v>
      </c>
      <c r="G97" s="55" t="s">
        <v>374</v>
      </c>
      <c r="H97">
        <v>180811.64</v>
      </c>
      <c r="I97">
        <v>182892.08</v>
      </c>
      <c r="J97">
        <v>-2080.44</v>
      </c>
      <c r="K97">
        <v>-1.13752328695699</v>
      </c>
      <c r="L97">
        <v>2167</v>
      </c>
      <c r="M97">
        <v>1556</v>
      </c>
      <c r="N97">
        <v>39.267352185089997</v>
      </c>
    </row>
    <row r="98" spans="1:14" x14ac:dyDescent="0.25">
      <c r="A98">
        <f t="shared" si="27"/>
        <v>37</v>
      </c>
      <c r="B98">
        <f t="shared" si="28"/>
        <v>277</v>
      </c>
      <c r="C98">
        <v>27</v>
      </c>
      <c r="D98">
        <f>VLOOKUP(C98,'Store Database'!A:C,2,FALSE)</f>
        <v>3</v>
      </c>
      <c r="E98" t="str">
        <f>VLOOKUP(D98,'Store Database'!$B$3:$C$100,2,FALSE)</f>
        <v>North</v>
      </c>
      <c r="F98">
        <v>7</v>
      </c>
      <c r="G98" s="55" t="s">
        <v>295</v>
      </c>
      <c r="H98">
        <v>86997.01</v>
      </c>
      <c r="I98">
        <v>78985.91</v>
      </c>
      <c r="J98">
        <v>8011.1</v>
      </c>
      <c r="K98">
        <v>10.1424418608332</v>
      </c>
      <c r="L98">
        <v>2049</v>
      </c>
      <c r="M98">
        <v>1076</v>
      </c>
      <c r="N98">
        <v>90.427509293680302</v>
      </c>
    </row>
    <row r="99" spans="1:14" x14ac:dyDescent="0.25">
      <c r="A99">
        <f t="shared" si="27"/>
        <v>38</v>
      </c>
      <c r="B99">
        <f t="shared" si="28"/>
        <v>278</v>
      </c>
      <c r="C99">
        <v>27</v>
      </c>
      <c r="D99">
        <f>VLOOKUP(C99,'Store Database'!A:C,2,FALSE)</f>
        <v>3</v>
      </c>
      <c r="E99" t="str">
        <f>VLOOKUP(D99,'Store Database'!$B$3:$C$100,2,FALSE)</f>
        <v>North</v>
      </c>
      <c r="F99">
        <v>8</v>
      </c>
      <c r="G99" s="55" t="s">
        <v>375</v>
      </c>
      <c r="H99">
        <v>121291.38</v>
      </c>
      <c r="I99">
        <v>120868.64</v>
      </c>
      <c r="J99">
        <v>422.74</v>
      </c>
      <c r="K99">
        <v>0.34975159809856399</v>
      </c>
      <c r="L99">
        <v>2335</v>
      </c>
      <c r="M99">
        <v>1390</v>
      </c>
      <c r="N99">
        <v>67.985611510791401</v>
      </c>
    </row>
    <row r="100" spans="1:14" x14ac:dyDescent="0.25">
      <c r="A100">
        <f t="shared" si="27"/>
        <v>39</v>
      </c>
      <c r="B100">
        <f t="shared" si="28"/>
        <v>279</v>
      </c>
      <c r="C100">
        <v>27</v>
      </c>
      <c r="D100">
        <f>VLOOKUP(C100,'Store Database'!A:C,2,FALSE)</f>
        <v>3</v>
      </c>
      <c r="E100" t="str">
        <f>VLOOKUP(D100,'Store Database'!$B$3:$C$100,2,FALSE)</f>
        <v>North</v>
      </c>
      <c r="F100">
        <v>9</v>
      </c>
      <c r="G100" s="55" t="s">
        <v>376</v>
      </c>
      <c r="H100">
        <v>43631.34</v>
      </c>
      <c r="I100">
        <v>40571.83</v>
      </c>
      <c r="J100">
        <v>3059.51</v>
      </c>
      <c r="K100">
        <v>7.5409711615177297</v>
      </c>
      <c r="L100">
        <v>3421</v>
      </c>
      <c r="M100">
        <v>2347</v>
      </c>
      <c r="N100">
        <v>45.760545377077101</v>
      </c>
    </row>
    <row r="101" spans="1:14" x14ac:dyDescent="0.25">
      <c r="A101">
        <f t="shared" si="27"/>
        <v>41</v>
      </c>
      <c r="B101">
        <f t="shared" si="28"/>
        <v>291</v>
      </c>
      <c r="C101">
        <v>29</v>
      </c>
      <c r="D101">
        <f>VLOOKUP(C101,'Store Database'!A:C,2,FALSE)</f>
        <v>4</v>
      </c>
      <c r="E101" t="str">
        <f>VLOOKUP(D101,'Store Database'!$B$3:$C$100,2,FALSE)</f>
        <v>South</v>
      </c>
      <c r="F101">
        <v>1</v>
      </c>
      <c r="G101" s="55" t="s">
        <v>293</v>
      </c>
      <c r="H101">
        <v>176506.23</v>
      </c>
      <c r="I101">
        <v>150266.42000000001</v>
      </c>
      <c r="J101">
        <v>26239.81</v>
      </c>
      <c r="K101">
        <v>17.462191486294799</v>
      </c>
      <c r="L101">
        <v>3467</v>
      </c>
      <c r="M101">
        <v>3054</v>
      </c>
      <c r="N101">
        <v>13.523248199083199</v>
      </c>
    </row>
    <row r="102" spans="1:14" x14ac:dyDescent="0.25">
      <c r="A102">
        <f t="shared" si="27"/>
        <v>42</v>
      </c>
      <c r="B102">
        <f t="shared" si="28"/>
        <v>292</v>
      </c>
      <c r="C102">
        <v>29</v>
      </c>
      <c r="D102">
        <f>VLOOKUP(C102,'Store Database'!A:C,2,FALSE)</f>
        <v>4</v>
      </c>
      <c r="E102" t="str">
        <f>VLOOKUP(D102,'Store Database'!$B$3:$C$100,2,FALSE)</f>
        <v>South</v>
      </c>
      <c r="F102">
        <v>2</v>
      </c>
      <c r="G102" s="55" t="s">
        <v>371</v>
      </c>
      <c r="H102">
        <v>55943.32</v>
      </c>
      <c r="I102">
        <v>65238.31</v>
      </c>
      <c r="J102">
        <v>-9294.99</v>
      </c>
      <c r="K102">
        <v>-14.247747987340601</v>
      </c>
      <c r="L102">
        <v>2183</v>
      </c>
      <c r="M102">
        <v>1663</v>
      </c>
      <c r="N102">
        <v>31.268791340950099</v>
      </c>
    </row>
    <row r="103" spans="1:14" x14ac:dyDescent="0.25">
      <c r="A103">
        <f t="shared" si="27"/>
        <v>43</v>
      </c>
      <c r="B103">
        <f t="shared" si="28"/>
        <v>293</v>
      </c>
      <c r="C103">
        <v>29</v>
      </c>
      <c r="D103">
        <f>VLOOKUP(C103,'Store Database'!A:C,2,FALSE)</f>
        <v>4</v>
      </c>
      <c r="E103" t="str">
        <f>VLOOKUP(D103,'Store Database'!$B$3:$C$100,2,FALSE)</f>
        <v>South</v>
      </c>
      <c r="F103">
        <v>3</v>
      </c>
      <c r="G103" s="55" t="s">
        <v>372</v>
      </c>
      <c r="H103">
        <v>12898.62</v>
      </c>
      <c r="I103">
        <v>25681.5</v>
      </c>
      <c r="J103">
        <v>-12782.88</v>
      </c>
      <c r="K103">
        <v>-49.774662694935998</v>
      </c>
      <c r="L103">
        <v>1114</v>
      </c>
      <c r="M103">
        <v>606</v>
      </c>
      <c r="N103">
        <v>83.828382838283801</v>
      </c>
    </row>
    <row r="104" spans="1:14" x14ac:dyDescent="0.25">
      <c r="A104">
        <f t="shared" si="27"/>
        <v>44</v>
      </c>
      <c r="B104">
        <f t="shared" si="28"/>
        <v>294</v>
      </c>
      <c r="C104">
        <v>29</v>
      </c>
      <c r="D104">
        <f>VLOOKUP(C104,'Store Database'!A:C,2,FALSE)</f>
        <v>4</v>
      </c>
      <c r="E104" t="str">
        <f>VLOOKUP(D104,'Store Database'!$B$3:$C$100,2,FALSE)</f>
        <v>South</v>
      </c>
      <c r="F104">
        <v>4</v>
      </c>
      <c r="G104" s="55" t="s">
        <v>373</v>
      </c>
      <c r="H104">
        <v>168201.60000000001</v>
      </c>
      <c r="I104">
        <v>223427.68</v>
      </c>
      <c r="J104">
        <v>-55226.080000000002</v>
      </c>
      <c r="K104">
        <v>-24.717653604960699</v>
      </c>
      <c r="L104">
        <v>2986</v>
      </c>
      <c r="M104">
        <v>1704</v>
      </c>
      <c r="N104">
        <v>75.234741784037595</v>
      </c>
    </row>
    <row r="105" spans="1:14" x14ac:dyDescent="0.25">
      <c r="A105">
        <f t="shared" si="27"/>
        <v>45</v>
      </c>
      <c r="B105">
        <f t="shared" si="28"/>
        <v>295</v>
      </c>
      <c r="C105">
        <v>29</v>
      </c>
      <c r="D105">
        <f>VLOOKUP(C105,'Store Database'!A:C,2,FALSE)</f>
        <v>4</v>
      </c>
      <c r="E105" t="str">
        <f>VLOOKUP(D105,'Store Database'!$B$3:$C$100,2,FALSE)</f>
        <v>South</v>
      </c>
      <c r="F105">
        <v>5</v>
      </c>
      <c r="G105" s="55" t="s">
        <v>294</v>
      </c>
      <c r="H105">
        <v>163217.09</v>
      </c>
      <c r="I105">
        <v>168456</v>
      </c>
      <c r="J105">
        <v>-5238.91</v>
      </c>
      <c r="K105">
        <v>-3.10995749631951</v>
      </c>
      <c r="L105">
        <v>3126</v>
      </c>
      <c r="M105">
        <v>2604</v>
      </c>
      <c r="N105">
        <v>20.046082949308801</v>
      </c>
    </row>
    <row r="106" spans="1:14" x14ac:dyDescent="0.25">
      <c r="A106">
        <f t="shared" si="27"/>
        <v>46</v>
      </c>
      <c r="B106">
        <f t="shared" si="28"/>
        <v>296</v>
      </c>
      <c r="C106">
        <v>29</v>
      </c>
      <c r="D106">
        <f>VLOOKUP(C106,'Store Database'!A:C,2,FALSE)</f>
        <v>4</v>
      </c>
      <c r="E106" t="str">
        <f>VLOOKUP(D106,'Store Database'!$B$3:$C$100,2,FALSE)</f>
        <v>South</v>
      </c>
      <c r="F106">
        <v>6</v>
      </c>
      <c r="G106" s="55" t="s">
        <v>374</v>
      </c>
      <c r="H106">
        <v>152985.28</v>
      </c>
      <c r="I106">
        <v>205925.87</v>
      </c>
      <c r="J106">
        <v>-52940.59</v>
      </c>
      <c r="K106">
        <v>-25.7085668740892</v>
      </c>
      <c r="L106">
        <v>2442</v>
      </c>
      <c r="M106">
        <v>1829</v>
      </c>
      <c r="N106">
        <v>33.515582285401905</v>
      </c>
    </row>
    <row r="107" spans="1:14" x14ac:dyDescent="0.25">
      <c r="A107">
        <f t="shared" si="27"/>
        <v>47</v>
      </c>
      <c r="B107">
        <f t="shared" si="28"/>
        <v>297</v>
      </c>
      <c r="C107">
        <v>29</v>
      </c>
      <c r="D107">
        <f>VLOOKUP(C107,'Store Database'!A:C,2,FALSE)</f>
        <v>4</v>
      </c>
      <c r="E107" t="str">
        <f>VLOOKUP(D107,'Store Database'!$B$3:$C$100,2,FALSE)</f>
        <v>South</v>
      </c>
      <c r="F107">
        <v>7</v>
      </c>
      <c r="G107" s="55" t="s">
        <v>295</v>
      </c>
      <c r="H107">
        <v>77244.259999999995</v>
      </c>
      <c r="I107">
        <v>79658.37</v>
      </c>
      <c r="J107">
        <v>-2414.11</v>
      </c>
      <c r="K107">
        <v>-3.0305792096925899</v>
      </c>
      <c r="L107">
        <v>2426</v>
      </c>
      <c r="M107">
        <v>1722</v>
      </c>
      <c r="N107">
        <v>40.882694541231103</v>
      </c>
    </row>
    <row r="108" spans="1:14" x14ac:dyDescent="0.25">
      <c r="A108">
        <f t="shared" si="27"/>
        <v>48</v>
      </c>
      <c r="B108">
        <f t="shared" si="28"/>
        <v>298</v>
      </c>
      <c r="C108">
        <v>29</v>
      </c>
      <c r="D108">
        <f>VLOOKUP(C108,'Store Database'!A:C,2,FALSE)</f>
        <v>4</v>
      </c>
      <c r="E108" t="str">
        <f>VLOOKUP(D108,'Store Database'!$B$3:$C$100,2,FALSE)</f>
        <v>South</v>
      </c>
      <c r="F108">
        <v>8</v>
      </c>
      <c r="G108" s="55" t="s">
        <v>375</v>
      </c>
      <c r="H108">
        <v>145841.24</v>
      </c>
      <c r="I108">
        <v>153654.38</v>
      </c>
      <c r="J108">
        <v>-7813.14</v>
      </c>
      <c r="K108">
        <v>-5.0848794547867797</v>
      </c>
      <c r="L108">
        <v>2472</v>
      </c>
      <c r="M108">
        <v>1878</v>
      </c>
      <c r="N108">
        <v>31.629392971246002</v>
      </c>
    </row>
    <row r="109" spans="1:14" x14ac:dyDescent="0.25">
      <c r="A109">
        <f t="shared" si="27"/>
        <v>49</v>
      </c>
      <c r="B109">
        <f t="shared" si="28"/>
        <v>299</v>
      </c>
      <c r="C109">
        <v>29</v>
      </c>
      <c r="D109">
        <f>VLOOKUP(C109,'Store Database'!A:C,2,FALSE)</f>
        <v>4</v>
      </c>
      <c r="E109" t="str">
        <f>VLOOKUP(D109,'Store Database'!$B$3:$C$100,2,FALSE)</f>
        <v>South</v>
      </c>
      <c r="F109">
        <v>9</v>
      </c>
      <c r="G109" s="55" t="s">
        <v>376</v>
      </c>
      <c r="H109">
        <v>24295.37</v>
      </c>
      <c r="I109">
        <v>28949.84</v>
      </c>
      <c r="J109">
        <v>-4654.47</v>
      </c>
      <c r="K109">
        <v>-16.077705438095698</v>
      </c>
      <c r="L109">
        <v>4641</v>
      </c>
      <c r="M109">
        <v>2669</v>
      </c>
      <c r="N109">
        <v>73.885350318471296</v>
      </c>
    </row>
    <row r="110" spans="1:14" x14ac:dyDescent="0.25">
      <c r="A110">
        <f t="shared" si="27"/>
        <v>11</v>
      </c>
      <c r="B110">
        <f t="shared" si="28"/>
        <v>321</v>
      </c>
      <c r="C110">
        <v>32</v>
      </c>
      <c r="D110">
        <f>VLOOKUP(C110,'Store Database'!A:C,2,FALSE)</f>
        <v>1</v>
      </c>
      <c r="E110" t="str">
        <f>VLOOKUP(D110,'Store Database'!$B$3:$C$100,2,FALSE)</f>
        <v>East</v>
      </c>
      <c r="F110">
        <v>1</v>
      </c>
      <c r="G110" s="55" t="s">
        <v>293</v>
      </c>
      <c r="H110">
        <v>95752.36</v>
      </c>
      <c r="I110">
        <v>87845.34</v>
      </c>
      <c r="J110">
        <v>7907.02</v>
      </c>
      <c r="K110">
        <v>9.0010693794343606</v>
      </c>
      <c r="L110">
        <v>2066</v>
      </c>
      <c r="M110">
        <v>1502</v>
      </c>
      <c r="N110">
        <v>37.549933422103898</v>
      </c>
    </row>
    <row r="111" spans="1:14" x14ac:dyDescent="0.25">
      <c r="A111">
        <f t="shared" si="27"/>
        <v>12</v>
      </c>
      <c r="B111">
        <f t="shared" si="28"/>
        <v>322</v>
      </c>
      <c r="C111">
        <v>32</v>
      </c>
      <c r="D111">
        <f>VLOOKUP(C111,'Store Database'!A:C,2,FALSE)</f>
        <v>1</v>
      </c>
      <c r="E111" t="str">
        <f>VLOOKUP(D111,'Store Database'!$B$3:$C$100,2,FALSE)</f>
        <v>East</v>
      </c>
      <c r="F111">
        <v>2</v>
      </c>
      <c r="G111" s="55" t="s">
        <v>371</v>
      </c>
      <c r="H111">
        <v>42650.64</v>
      </c>
      <c r="I111">
        <v>42432.18</v>
      </c>
      <c r="J111">
        <v>218.46</v>
      </c>
      <c r="K111">
        <v>0.51484510105302195</v>
      </c>
      <c r="L111">
        <v>1948</v>
      </c>
      <c r="M111">
        <v>1388</v>
      </c>
      <c r="N111">
        <v>40.345821325648402</v>
      </c>
    </row>
    <row r="112" spans="1:14" x14ac:dyDescent="0.25">
      <c r="A112">
        <f t="shared" si="27"/>
        <v>13</v>
      </c>
      <c r="B112">
        <f t="shared" si="28"/>
        <v>323</v>
      </c>
      <c r="C112">
        <v>32</v>
      </c>
      <c r="D112">
        <f>VLOOKUP(C112,'Store Database'!A:C,2,FALSE)</f>
        <v>1</v>
      </c>
      <c r="E112" t="str">
        <f>VLOOKUP(D112,'Store Database'!$B$3:$C$100,2,FALSE)</f>
        <v>East</v>
      </c>
      <c r="F112">
        <v>3</v>
      </c>
      <c r="G112" s="55" t="s">
        <v>372</v>
      </c>
      <c r="H112">
        <v>7521.67</v>
      </c>
      <c r="I112">
        <v>11174.15</v>
      </c>
      <c r="J112">
        <v>-3652.48</v>
      </c>
      <c r="K112">
        <v>-32.686871037170597</v>
      </c>
      <c r="L112">
        <v>476</v>
      </c>
      <c r="M112">
        <v>268</v>
      </c>
      <c r="N112">
        <v>77.611940298507491</v>
      </c>
    </row>
    <row r="113" spans="1:14" x14ac:dyDescent="0.25">
      <c r="A113">
        <f t="shared" si="27"/>
        <v>14</v>
      </c>
      <c r="B113">
        <f t="shared" si="28"/>
        <v>324</v>
      </c>
      <c r="C113">
        <v>32</v>
      </c>
      <c r="D113">
        <f>VLOOKUP(C113,'Store Database'!A:C,2,FALSE)</f>
        <v>1</v>
      </c>
      <c r="E113" t="str">
        <f>VLOOKUP(D113,'Store Database'!$B$3:$C$100,2,FALSE)</f>
        <v>East</v>
      </c>
      <c r="F113">
        <v>4</v>
      </c>
      <c r="G113" s="55" t="s">
        <v>373</v>
      </c>
      <c r="H113">
        <v>98280.83</v>
      </c>
      <c r="I113">
        <v>96228.24</v>
      </c>
      <c r="J113">
        <v>2052.59</v>
      </c>
      <c r="K113">
        <v>2.1330432729518898</v>
      </c>
      <c r="L113">
        <v>2109</v>
      </c>
      <c r="M113">
        <v>1464</v>
      </c>
      <c r="N113">
        <v>44.057377049180303</v>
      </c>
    </row>
    <row r="114" spans="1:14" x14ac:dyDescent="0.25">
      <c r="A114">
        <f t="shared" si="27"/>
        <v>15</v>
      </c>
      <c r="B114">
        <f t="shared" si="28"/>
        <v>325</v>
      </c>
      <c r="C114">
        <v>32</v>
      </c>
      <c r="D114">
        <f>VLOOKUP(C114,'Store Database'!A:C,2,FALSE)</f>
        <v>1</v>
      </c>
      <c r="E114" t="str">
        <f>VLOOKUP(D114,'Store Database'!$B$3:$C$100,2,FALSE)</f>
        <v>East</v>
      </c>
      <c r="F114">
        <v>5</v>
      </c>
      <c r="G114" s="55" t="s">
        <v>294</v>
      </c>
      <c r="H114">
        <v>113402.01</v>
      </c>
      <c r="I114">
        <v>113837.82</v>
      </c>
      <c r="J114">
        <v>-435.81</v>
      </c>
      <c r="K114">
        <v>-0.38283410557229602</v>
      </c>
      <c r="L114">
        <v>2102</v>
      </c>
      <c r="M114">
        <v>2108</v>
      </c>
      <c r="N114">
        <v>-0.28462998102466802</v>
      </c>
    </row>
    <row r="115" spans="1:14" x14ac:dyDescent="0.25">
      <c r="A115">
        <f t="shared" si="27"/>
        <v>16</v>
      </c>
      <c r="B115">
        <f t="shared" si="28"/>
        <v>326</v>
      </c>
      <c r="C115">
        <v>32</v>
      </c>
      <c r="D115">
        <f>VLOOKUP(C115,'Store Database'!A:C,2,FALSE)</f>
        <v>1</v>
      </c>
      <c r="E115" t="str">
        <f>VLOOKUP(D115,'Store Database'!$B$3:$C$100,2,FALSE)</f>
        <v>East</v>
      </c>
      <c r="F115">
        <v>6</v>
      </c>
      <c r="G115" s="55" t="s">
        <v>374</v>
      </c>
      <c r="H115">
        <v>109188.4</v>
      </c>
      <c r="I115">
        <v>99883.18</v>
      </c>
      <c r="J115">
        <v>9305.2199999999993</v>
      </c>
      <c r="K115">
        <v>9.31610307160825</v>
      </c>
      <c r="L115">
        <v>1311</v>
      </c>
      <c r="M115">
        <v>1098</v>
      </c>
      <c r="N115">
        <v>19.398907103825099</v>
      </c>
    </row>
    <row r="116" spans="1:14" x14ac:dyDescent="0.25">
      <c r="A116">
        <f t="shared" si="27"/>
        <v>17</v>
      </c>
      <c r="B116">
        <f t="shared" si="28"/>
        <v>327</v>
      </c>
      <c r="C116">
        <v>32</v>
      </c>
      <c r="D116">
        <f>VLOOKUP(C116,'Store Database'!A:C,2,FALSE)</f>
        <v>1</v>
      </c>
      <c r="E116" t="str">
        <f>VLOOKUP(D116,'Store Database'!$B$3:$C$100,2,FALSE)</f>
        <v>East</v>
      </c>
      <c r="F116">
        <v>7</v>
      </c>
      <c r="G116" s="55" t="s">
        <v>295</v>
      </c>
      <c r="H116">
        <v>46610.14</v>
      </c>
      <c r="I116">
        <v>41559.1</v>
      </c>
      <c r="J116">
        <v>5051.04</v>
      </c>
      <c r="K116">
        <v>12.153872437083599</v>
      </c>
      <c r="L116">
        <v>1474</v>
      </c>
      <c r="M116">
        <v>1115</v>
      </c>
      <c r="N116">
        <v>32.197309417040401</v>
      </c>
    </row>
    <row r="117" spans="1:14" x14ac:dyDescent="0.25">
      <c r="A117">
        <f t="shared" si="27"/>
        <v>18</v>
      </c>
      <c r="B117">
        <f t="shared" si="28"/>
        <v>328</v>
      </c>
      <c r="C117">
        <v>32</v>
      </c>
      <c r="D117">
        <f>VLOOKUP(C117,'Store Database'!A:C,2,FALSE)</f>
        <v>1</v>
      </c>
      <c r="E117" t="str">
        <f>VLOOKUP(D117,'Store Database'!$B$3:$C$100,2,FALSE)</f>
        <v>East</v>
      </c>
      <c r="F117">
        <v>8</v>
      </c>
      <c r="G117" s="55" t="s">
        <v>375</v>
      </c>
      <c r="H117">
        <v>71246.7</v>
      </c>
      <c r="I117">
        <v>68400.98</v>
      </c>
      <c r="J117">
        <v>2845.72</v>
      </c>
      <c r="K117">
        <v>4.16034974937494</v>
      </c>
      <c r="L117">
        <v>1541</v>
      </c>
      <c r="M117">
        <v>1086</v>
      </c>
      <c r="N117">
        <v>41.896869244935495</v>
      </c>
    </row>
    <row r="118" spans="1:14" x14ac:dyDescent="0.25">
      <c r="A118">
        <f t="shared" si="27"/>
        <v>19</v>
      </c>
      <c r="B118">
        <f t="shared" si="28"/>
        <v>329</v>
      </c>
      <c r="C118">
        <v>32</v>
      </c>
      <c r="D118">
        <f>VLOOKUP(C118,'Store Database'!A:C,2,FALSE)</f>
        <v>1</v>
      </c>
      <c r="E118" t="str">
        <f>VLOOKUP(D118,'Store Database'!$B$3:$C$100,2,FALSE)</f>
        <v>East</v>
      </c>
      <c r="F118">
        <v>9</v>
      </c>
      <c r="G118" s="55" t="s">
        <v>376</v>
      </c>
      <c r="H118">
        <v>20103.73</v>
      </c>
      <c r="I118">
        <v>21420.48</v>
      </c>
      <c r="J118">
        <v>-1316.75</v>
      </c>
      <c r="K118">
        <v>-6.1471544988721103</v>
      </c>
      <c r="L118">
        <v>3653</v>
      </c>
      <c r="M118">
        <v>1974</v>
      </c>
      <c r="N118">
        <v>85.055724417426603</v>
      </c>
    </row>
    <row r="119" spans="1:14" x14ac:dyDescent="0.25">
      <c r="A119">
        <f t="shared" si="27"/>
        <v>21</v>
      </c>
      <c r="B119">
        <f t="shared" si="28"/>
        <v>341</v>
      </c>
      <c r="C119">
        <v>34</v>
      </c>
      <c r="D119">
        <f>VLOOKUP(C119,'Store Database'!A:C,2,FALSE)</f>
        <v>2</v>
      </c>
      <c r="E119" t="str">
        <f>VLOOKUP(D119,'Store Database'!$B$3:$C$100,2,FALSE)</f>
        <v>West</v>
      </c>
      <c r="F119">
        <v>1</v>
      </c>
      <c r="G119" s="55" t="s">
        <v>293</v>
      </c>
      <c r="H119">
        <v>47397.69</v>
      </c>
      <c r="I119">
        <v>58379.7</v>
      </c>
      <c r="J119">
        <v>-10982.01</v>
      </c>
      <c r="K119">
        <v>-18.811350520814599</v>
      </c>
      <c r="L119">
        <v>2282</v>
      </c>
      <c r="M119">
        <v>2468</v>
      </c>
      <c r="N119">
        <v>-7.5364667747163701</v>
      </c>
    </row>
    <row r="120" spans="1:14" x14ac:dyDescent="0.25">
      <c r="A120">
        <f t="shared" si="27"/>
        <v>22</v>
      </c>
      <c r="B120">
        <f t="shared" si="28"/>
        <v>342</v>
      </c>
      <c r="C120">
        <v>34</v>
      </c>
      <c r="D120">
        <f>VLOOKUP(C120,'Store Database'!A:C,2,FALSE)</f>
        <v>2</v>
      </c>
      <c r="E120" t="str">
        <f>VLOOKUP(D120,'Store Database'!$B$3:$C$100,2,FALSE)</f>
        <v>West</v>
      </c>
      <c r="F120">
        <v>2</v>
      </c>
      <c r="G120" s="55" t="s">
        <v>371</v>
      </c>
      <c r="H120">
        <v>41968.49</v>
      </c>
      <c r="I120">
        <v>50586.63</v>
      </c>
      <c r="J120">
        <v>-8618.14</v>
      </c>
      <c r="K120">
        <v>-17.036398748048601</v>
      </c>
      <c r="L120">
        <v>2025</v>
      </c>
      <c r="M120">
        <v>1653</v>
      </c>
      <c r="N120">
        <v>22.5045372050817</v>
      </c>
    </row>
    <row r="121" spans="1:14" x14ac:dyDescent="0.25">
      <c r="A121">
        <f t="shared" si="27"/>
        <v>23</v>
      </c>
      <c r="B121">
        <f t="shared" si="28"/>
        <v>343</v>
      </c>
      <c r="C121">
        <v>34</v>
      </c>
      <c r="D121">
        <f>VLOOKUP(C121,'Store Database'!A:C,2,FALSE)</f>
        <v>2</v>
      </c>
      <c r="E121" t="str">
        <f>VLOOKUP(D121,'Store Database'!$B$3:$C$100,2,FALSE)</f>
        <v>West</v>
      </c>
      <c r="F121">
        <v>3</v>
      </c>
      <c r="G121" s="55" t="s">
        <v>372</v>
      </c>
      <c r="H121">
        <v>8058.89</v>
      </c>
      <c r="I121">
        <v>11234.25</v>
      </c>
      <c r="J121">
        <v>-3175.36</v>
      </c>
      <c r="K121">
        <v>-28.26499321272</v>
      </c>
      <c r="L121">
        <v>573</v>
      </c>
      <c r="M121">
        <v>502</v>
      </c>
      <c r="N121">
        <v>14.143426294820699</v>
      </c>
    </row>
    <row r="122" spans="1:14" x14ac:dyDescent="0.25">
      <c r="A122">
        <f t="shared" si="27"/>
        <v>24</v>
      </c>
      <c r="B122">
        <f t="shared" si="28"/>
        <v>344</v>
      </c>
      <c r="C122">
        <v>34</v>
      </c>
      <c r="D122">
        <f>VLOOKUP(C122,'Store Database'!A:C,2,FALSE)</f>
        <v>2</v>
      </c>
      <c r="E122" t="str">
        <f>VLOOKUP(D122,'Store Database'!$B$3:$C$100,2,FALSE)</f>
        <v>West</v>
      </c>
      <c r="F122">
        <v>4</v>
      </c>
      <c r="G122" s="55" t="s">
        <v>373</v>
      </c>
      <c r="H122">
        <v>80112.59</v>
      </c>
      <c r="I122">
        <v>88005.59</v>
      </c>
      <c r="J122">
        <v>-7893</v>
      </c>
      <c r="K122">
        <v>-8.9687484624556202</v>
      </c>
      <c r="L122">
        <v>2110</v>
      </c>
      <c r="M122">
        <v>1672</v>
      </c>
      <c r="N122">
        <v>26.196172248803801</v>
      </c>
    </row>
    <row r="123" spans="1:14" x14ac:dyDescent="0.25">
      <c r="A123">
        <f t="shared" si="27"/>
        <v>25</v>
      </c>
      <c r="B123">
        <f t="shared" si="28"/>
        <v>345</v>
      </c>
      <c r="C123">
        <v>34</v>
      </c>
      <c r="D123">
        <f>VLOOKUP(C123,'Store Database'!A:C,2,FALSE)</f>
        <v>2</v>
      </c>
      <c r="E123" t="str">
        <f>VLOOKUP(D123,'Store Database'!$B$3:$C$100,2,FALSE)</f>
        <v>West</v>
      </c>
      <c r="F123">
        <v>5</v>
      </c>
      <c r="G123" s="55" t="s">
        <v>294</v>
      </c>
      <c r="H123">
        <v>76232.33</v>
      </c>
      <c r="I123">
        <v>77338.81</v>
      </c>
      <c r="J123">
        <v>-1106.48</v>
      </c>
      <c r="K123">
        <v>-1.4306917833362101</v>
      </c>
      <c r="L123">
        <v>2192</v>
      </c>
      <c r="M123">
        <v>2340</v>
      </c>
      <c r="N123">
        <v>-6.3247863247863201</v>
      </c>
    </row>
    <row r="124" spans="1:14" x14ac:dyDescent="0.25">
      <c r="A124">
        <f t="shared" si="27"/>
        <v>26</v>
      </c>
      <c r="B124">
        <f t="shared" si="28"/>
        <v>346</v>
      </c>
      <c r="C124">
        <v>34</v>
      </c>
      <c r="D124">
        <f>VLOOKUP(C124,'Store Database'!A:C,2,FALSE)</f>
        <v>2</v>
      </c>
      <c r="E124" t="str">
        <f>VLOOKUP(D124,'Store Database'!$B$3:$C$100,2,FALSE)</f>
        <v>West</v>
      </c>
      <c r="F124">
        <v>6</v>
      </c>
      <c r="G124" s="55" t="s">
        <v>374</v>
      </c>
      <c r="H124">
        <v>85308.44</v>
      </c>
      <c r="I124">
        <v>89183.29</v>
      </c>
      <c r="J124">
        <v>-3874.85</v>
      </c>
      <c r="K124">
        <v>-4.3448161645527996</v>
      </c>
      <c r="L124">
        <v>1499</v>
      </c>
      <c r="M124">
        <v>1454</v>
      </c>
      <c r="N124">
        <v>3.0949105914718</v>
      </c>
    </row>
    <row r="125" spans="1:14" x14ac:dyDescent="0.25">
      <c r="A125">
        <f t="shared" si="27"/>
        <v>27</v>
      </c>
      <c r="B125">
        <f t="shared" si="28"/>
        <v>347</v>
      </c>
      <c r="C125">
        <v>34</v>
      </c>
      <c r="D125">
        <f>VLOOKUP(C125,'Store Database'!A:C,2,FALSE)</f>
        <v>2</v>
      </c>
      <c r="E125" t="str">
        <f>VLOOKUP(D125,'Store Database'!$B$3:$C$100,2,FALSE)</f>
        <v>West</v>
      </c>
      <c r="F125">
        <v>7</v>
      </c>
      <c r="G125" s="55" t="s">
        <v>295</v>
      </c>
      <c r="H125">
        <v>28653.75</v>
      </c>
      <c r="I125">
        <v>30354.5</v>
      </c>
      <c r="J125">
        <v>-1700.75</v>
      </c>
      <c r="K125">
        <v>-5.6029583751997203</v>
      </c>
      <c r="L125">
        <v>1535</v>
      </c>
      <c r="M125">
        <v>1252</v>
      </c>
      <c r="N125">
        <v>22.6038338658147</v>
      </c>
    </row>
    <row r="126" spans="1:14" x14ac:dyDescent="0.25">
      <c r="A126">
        <f t="shared" si="27"/>
        <v>28</v>
      </c>
      <c r="B126">
        <f t="shared" si="28"/>
        <v>348</v>
      </c>
      <c r="C126">
        <v>34</v>
      </c>
      <c r="D126">
        <f>VLOOKUP(C126,'Store Database'!A:C,2,FALSE)</f>
        <v>2</v>
      </c>
      <c r="E126" t="str">
        <f>VLOOKUP(D126,'Store Database'!$B$3:$C$100,2,FALSE)</f>
        <v>West</v>
      </c>
      <c r="F126">
        <v>8</v>
      </c>
      <c r="G126" s="55" t="s">
        <v>375</v>
      </c>
      <c r="H126">
        <v>59344.85</v>
      </c>
      <c r="I126">
        <v>58628.07</v>
      </c>
      <c r="J126">
        <v>716.78</v>
      </c>
      <c r="K126">
        <v>1.2225884290579601</v>
      </c>
      <c r="L126">
        <v>1552</v>
      </c>
      <c r="M126">
        <v>1369</v>
      </c>
      <c r="N126">
        <v>13.3674214755296</v>
      </c>
    </row>
    <row r="127" spans="1:14" x14ac:dyDescent="0.25">
      <c r="A127">
        <f t="shared" si="27"/>
        <v>29</v>
      </c>
      <c r="B127">
        <f t="shared" si="28"/>
        <v>349</v>
      </c>
      <c r="C127">
        <v>34</v>
      </c>
      <c r="D127">
        <f>VLOOKUP(C127,'Store Database'!A:C,2,FALSE)</f>
        <v>2</v>
      </c>
      <c r="E127" t="str">
        <f>VLOOKUP(D127,'Store Database'!$B$3:$C$100,2,FALSE)</f>
        <v>West</v>
      </c>
      <c r="F127">
        <v>9</v>
      </c>
      <c r="G127" s="55" t="s">
        <v>376</v>
      </c>
      <c r="H127">
        <v>15672.05</v>
      </c>
      <c r="I127">
        <v>17577.34</v>
      </c>
      <c r="J127">
        <v>-1905.29</v>
      </c>
      <c r="K127">
        <v>-10.839467177627601</v>
      </c>
      <c r="L127">
        <v>4409</v>
      </c>
      <c r="M127">
        <v>2615</v>
      </c>
      <c r="N127">
        <v>68.604206500955996</v>
      </c>
    </row>
    <row r="128" spans="1:14" x14ac:dyDescent="0.25">
      <c r="A128">
        <f t="shared" si="27"/>
        <v>31</v>
      </c>
      <c r="B128">
        <f t="shared" si="28"/>
        <v>361</v>
      </c>
      <c r="C128">
        <v>36</v>
      </c>
      <c r="D128">
        <f>VLOOKUP(C128,'Store Database'!A:C,2,FALSE)</f>
        <v>3</v>
      </c>
      <c r="E128" t="str">
        <f>VLOOKUP(D128,'Store Database'!$B$3:$C$100,2,FALSE)</f>
        <v>North</v>
      </c>
      <c r="F128">
        <v>1</v>
      </c>
      <c r="G128" s="55" t="s">
        <v>293</v>
      </c>
      <c r="H128">
        <v>170305.01</v>
      </c>
      <c r="I128">
        <v>180496.07</v>
      </c>
      <c r="J128">
        <v>-10191.06</v>
      </c>
      <c r="K128">
        <v>-5.6461395530661704</v>
      </c>
      <c r="L128">
        <v>3445</v>
      </c>
      <c r="M128">
        <v>3474</v>
      </c>
      <c r="N128">
        <v>-0.83477259643062707</v>
      </c>
    </row>
    <row r="129" spans="1:14" x14ac:dyDescent="0.25">
      <c r="A129">
        <f t="shared" si="27"/>
        <v>32</v>
      </c>
      <c r="B129">
        <f t="shared" si="28"/>
        <v>362</v>
      </c>
      <c r="C129">
        <v>36</v>
      </c>
      <c r="D129">
        <f>VLOOKUP(C129,'Store Database'!A:C,2,FALSE)</f>
        <v>3</v>
      </c>
      <c r="E129" t="str">
        <f>VLOOKUP(D129,'Store Database'!$B$3:$C$100,2,FALSE)</f>
        <v>North</v>
      </c>
      <c r="F129">
        <v>2</v>
      </c>
      <c r="G129" s="55" t="s">
        <v>371</v>
      </c>
      <c r="H129">
        <v>101956.42</v>
      </c>
      <c r="I129">
        <v>110457.66</v>
      </c>
      <c r="J129">
        <v>-8501.24</v>
      </c>
      <c r="K129">
        <v>-7.6963788658930499</v>
      </c>
      <c r="L129">
        <v>2560</v>
      </c>
      <c r="M129">
        <v>2122</v>
      </c>
      <c r="N129">
        <v>20.6409048067861</v>
      </c>
    </row>
    <row r="130" spans="1:14" x14ac:dyDescent="0.25">
      <c r="A130">
        <f t="shared" si="27"/>
        <v>33</v>
      </c>
      <c r="B130">
        <f t="shared" si="28"/>
        <v>363</v>
      </c>
      <c r="C130">
        <v>36</v>
      </c>
      <c r="D130">
        <f>VLOOKUP(C130,'Store Database'!A:C,2,FALSE)</f>
        <v>3</v>
      </c>
      <c r="E130" t="str">
        <f>VLOOKUP(D130,'Store Database'!$B$3:$C$100,2,FALSE)</f>
        <v>North</v>
      </c>
      <c r="F130">
        <v>3</v>
      </c>
      <c r="G130" s="55" t="s">
        <v>372</v>
      </c>
      <c r="H130">
        <v>25743.32</v>
      </c>
      <c r="I130">
        <v>23626.86</v>
      </c>
      <c r="J130">
        <v>2116.46</v>
      </c>
      <c r="K130">
        <v>8.9578555931681105</v>
      </c>
      <c r="L130">
        <v>916</v>
      </c>
      <c r="M130">
        <v>477</v>
      </c>
      <c r="N130">
        <v>92.033542976939202</v>
      </c>
    </row>
    <row r="131" spans="1:14" x14ac:dyDescent="0.25">
      <c r="A131">
        <f t="shared" ref="A131:A194" si="29">VALUE(CONCATENATE(D131,F131))</f>
        <v>34</v>
      </c>
      <c r="B131">
        <f t="shared" ref="B131:B194" si="30">VALUE(CONCATENATE(C131,F131))</f>
        <v>364</v>
      </c>
      <c r="C131">
        <v>36</v>
      </c>
      <c r="D131">
        <f>VLOOKUP(C131,'Store Database'!A:C,2,FALSE)</f>
        <v>3</v>
      </c>
      <c r="E131" t="str">
        <f>VLOOKUP(D131,'Store Database'!$B$3:$C$100,2,FALSE)</f>
        <v>North</v>
      </c>
      <c r="F131">
        <v>4</v>
      </c>
      <c r="G131" s="55" t="s">
        <v>373</v>
      </c>
      <c r="H131">
        <v>200910.68</v>
      </c>
      <c r="I131">
        <v>227990.01</v>
      </c>
      <c r="J131">
        <v>-27079.33</v>
      </c>
      <c r="K131">
        <v>-11.8774195413211</v>
      </c>
      <c r="L131">
        <v>3248</v>
      </c>
      <c r="M131">
        <v>2222</v>
      </c>
      <c r="N131">
        <v>46.174617461746195</v>
      </c>
    </row>
    <row r="132" spans="1:14" x14ac:dyDescent="0.25">
      <c r="A132">
        <f t="shared" si="29"/>
        <v>35</v>
      </c>
      <c r="B132">
        <f t="shared" si="30"/>
        <v>365</v>
      </c>
      <c r="C132">
        <v>36</v>
      </c>
      <c r="D132">
        <f>VLOOKUP(C132,'Store Database'!A:C,2,FALSE)</f>
        <v>3</v>
      </c>
      <c r="E132" t="str">
        <f>VLOOKUP(D132,'Store Database'!$B$3:$C$100,2,FALSE)</f>
        <v>North</v>
      </c>
      <c r="F132">
        <v>5</v>
      </c>
      <c r="G132" s="55" t="s">
        <v>294</v>
      </c>
      <c r="H132">
        <v>215238.55</v>
      </c>
      <c r="I132">
        <v>248249.47</v>
      </c>
      <c r="J132">
        <v>-33010.92</v>
      </c>
      <c r="K132">
        <v>-13.2974785404376</v>
      </c>
      <c r="L132">
        <v>3300</v>
      </c>
      <c r="M132">
        <v>2767</v>
      </c>
      <c r="N132">
        <v>19.262739428984499</v>
      </c>
    </row>
    <row r="133" spans="1:14" x14ac:dyDescent="0.25">
      <c r="A133">
        <f t="shared" si="29"/>
        <v>36</v>
      </c>
      <c r="B133">
        <f t="shared" si="30"/>
        <v>366</v>
      </c>
      <c r="C133">
        <v>36</v>
      </c>
      <c r="D133">
        <f>VLOOKUP(C133,'Store Database'!A:C,2,FALSE)</f>
        <v>3</v>
      </c>
      <c r="E133" t="str">
        <f>VLOOKUP(D133,'Store Database'!$B$3:$C$100,2,FALSE)</f>
        <v>North</v>
      </c>
      <c r="F133">
        <v>6</v>
      </c>
      <c r="G133" s="55" t="s">
        <v>374</v>
      </c>
      <c r="H133">
        <v>200560.16</v>
      </c>
      <c r="I133">
        <v>214225.61</v>
      </c>
      <c r="J133">
        <v>-13665.45</v>
      </c>
      <c r="K133">
        <v>-6.3789992242290703</v>
      </c>
      <c r="L133">
        <v>2098</v>
      </c>
      <c r="M133">
        <v>2428</v>
      </c>
      <c r="N133">
        <v>-13.591433278418499</v>
      </c>
    </row>
    <row r="134" spans="1:14" x14ac:dyDescent="0.25">
      <c r="A134">
        <f t="shared" si="29"/>
        <v>37</v>
      </c>
      <c r="B134">
        <f t="shared" si="30"/>
        <v>367</v>
      </c>
      <c r="C134">
        <v>36</v>
      </c>
      <c r="D134">
        <f>VLOOKUP(C134,'Store Database'!A:C,2,FALSE)</f>
        <v>3</v>
      </c>
      <c r="E134" t="str">
        <f>VLOOKUP(D134,'Store Database'!$B$3:$C$100,2,FALSE)</f>
        <v>North</v>
      </c>
      <c r="F134">
        <v>7</v>
      </c>
      <c r="G134" s="55" t="s">
        <v>295</v>
      </c>
      <c r="H134">
        <v>64805.97</v>
      </c>
      <c r="I134">
        <v>76061.38</v>
      </c>
      <c r="J134">
        <v>-11255.41</v>
      </c>
      <c r="K134">
        <v>-14.7977988303657</v>
      </c>
      <c r="L134">
        <v>1785</v>
      </c>
      <c r="M134">
        <v>1620</v>
      </c>
      <c r="N134">
        <v>10.185185185185199</v>
      </c>
    </row>
    <row r="135" spans="1:14" x14ac:dyDescent="0.25">
      <c r="A135">
        <f t="shared" si="29"/>
        <v>38</v>
      </c>
      <c r="B135">
        <f t="shared" si="30"/>
        <v>368</v>
      </c>
      <c r="C135">
        <v>36</v>
      </c>
      <c r="D135">
        <f>VLOOKUP(C135,'Store Database'!A:C,2,FALSE)</f>
        <v>3</v>
      </c>
      <c r="E135" t="str">
        <f>VLOOKUP(D135,'Store Database'!$B$3:$C$100,2,FALSE)</f>
        <v>North</v>
      </c>
      <c r="F135">
        <v>8</v>
      </c>
      <c r="G135" s="55" t="s">
        <v>375</v>
      </c>
      <c r="H135">
        <v>114027.12</v>
      </c>
      <c r="I135">
        <v>114750.15</v>
      </c>
      <c r="J135">
        <v>-723.03</v>
      </c>
      <c r="K135">
        <v>-0.63009067962002696</v>
      </c>
      <c r="L135">
        <v>1912</v>
      </c>
      <c r="M135">
        <v>1797</v>
      </c>
      <c r="N135">
        <v>6.3995548135781899</v>
      </c>
    </row>
    <row r="136" spans="1:14" x14ac:dyDescent="0.25">
      <c r="A136">
        <f t="shared" si="29"/>
        <v>39</v>
      </c>
      <c r="B136">
        <f t="shared" si="30"/>
        <v>369</v>
      </c>
      <c r="C136">
        <v>36</v>
      </c>
      <c r="D136">
        <f>VLOOKUP(C136,'Store Database'!A:C,2,FALSE)</f>
        <v>3</v>
      </c>
      <c r="E136" t="str">
        <f>VLOOKUP(D136,'Store Database'!$B$3:$C$100,2,FALSE)</f>
        <v>North</v>
      </c>
      <c r="F136">
        <v>9</v>
      </c>
      <c r="G136" s="55" t="s">
        <v>376</v>
      </c>
      <c r="H136">
        <v>35139.550000000003</v>
      </c>
      <c r="I136">
        <v>35062.89</v>
      </c>
      <c r="J136">
        <v>76.66</v>
      </c>
      <c r="K136">
        <v>0.21863571428367701</v>
      </c>
      <c r="L136">
        <v>3661</v>
      </c>
      <c r="M136">
        <v>2573</v>
      </c>
      <c r="N136">
        <v>42.285270112708901</v>
      </c>
    </row>
    <row r="137" spans="1:14" x14ac:dyDescent="0.25">
      <c r="A137">
        <f t="shared" si="29"/>
        <v>41</v>
      </c>
      <c r="B137">
        <f t="shared" si="30"/>
        <v>381</v>
      </c>
      <c r="C137">
        <v>38</v>
      </c>
      <c r="D137">
        <f>VLOOKUP(C137,'Store Database'!A:C,2,FALSE)</f>
        <v>4</v>
      </c>
      <c r="E137" t="str">
        <f>VLOOKUP(D137,'Store Database'!$B$3:$C$100,2,FALSE)</f>
        <v>South</v>
      </c>
      <c r="F137">
        <v>1</v>
      </c>
      <c r="G137" s="55" t="s">
        <v>293</v>
      </c>
      <c r="H137">
        <v>85991.81</v>
      </c>
      <c r="I137">
        <v>77705.03</v>
      </c>
      <c r="J137">
        <v>8286.7800000000007</v>
      </c>
      <c r="K137">
        <v>10.664406152343</v>
      </c>
      <c r="L137">
        <v>1996</v>
      </c>
      <c r="M137">
        <v>1878</v>
      </c>
      <c r="N137">
        <v>6.2832800851970196</v>
      </c>
    </row>
    <row r="138" spans="1:14" x14ac:dyDescent="0.25">
      <c r="A138">
        <f t="shared" si="29"/>
        <v>42</v>
      </c>
      <c r="B138">
        <f t="shared" si="30"/>
        <v>382</v>
      </c>
      <c r="C138">
        <v>38</v>
      </c>
      <c r="D138">
        <f>VLOOKUP(C138,'Store Database'!A:C,2,FALSE)</f>
        <v>4</v>
      </c>
      <c r="E138" t="str">
        <f>VLOOKUP(D138,'Store Database'!$B$3:$C$100,2,FALSE)</f>
        <v>South</v>
      </c>
      <c r="F138">
        <v>2</v>
      </c>
      <c r="G138" s="55" t="s">
        <v>371</v>
      </c>
      <c r="H138">
        <v>44771.3</v>
      </c>
      <c r="I138">
        <v>63240.49</v>
      </c>
      <c r="J138">
        <v>-18469.189999999999</v>
      </c>
      <c r="K138">
        <v>-29.204691488000801</v>
      </c>
      <c r="L138">
        <v>1970</v>
      </c>
      <c r="M138">
        <v>1717</v>
      </c>
      <c r="N138">
        <v>14.735002912055901</v>
      </c>
    </row>
    <row r="139" spans="1:14" x14ac:dyDescent="0.25">
      <c r="A139">
        <f t="shared" si="29"/>
        <v>43</v>
      </c>
      <c r="B139">
        <f t="shared" si="30"/>
        <v>383</v>
      </c>
      <c r="C139">
        <v>38</v>
      </c>
      <c r="D139">
        <f>VLOOKUP(C139,'Store Database'!A:C,2,FALSE)</f>
        <v>4</v>
      </c>
      <c r="E139" t="str">
        <f>VLOOKUP(D139,'Store Database'!$B$3:$C$100,2,FALSE)</f>
        <v>South</v>
      </c>
      <c r="F139">
        <v>3</v>
      </c>
      <c r="G139" s="55" t="s">
        <v>372</v>
      </c>
      <c r="H139">
        <v>10985.58</v>
      </c>
      <c r="I139">
        <v>13813.84</v>
      </c>
      <c r="J139">
        <v>-2828.26</v>
      </c>
      <c r="K139">
        <v>-20.474104231698099</v>
      </c>
      <c r="L139">
        <v>606</v>
      </c>
      <c r="M139">
        <v>343</v>
      </c>
      <c r="N139">
        <v>76.676384839650197</v>
      </c>
    </row>
    <row r="140" spans="1:14" x14ac:dyDescent="0.25">
      <c r="A140">
        <f t="shared" si="29"/>
        <v>44</v>
      </c>
      <c r="B140">
        <f t="shared" si="30"/>
        <v>384</v>
      </c>
      <c r="C140">
        <v>38</v>
      </c>
      <c r="D140">
        <f>VLOOKUP(C140,'Store Database'!A:C,2,FALSE)</f>
        <v>4</v>
      </c>
      <c r="E140" t="str">
        <f>VLOOKUP(D140,'Store Database'!$B$3:$C$100,2,FALSE)</f>
        <v>South</v>
      </c>
      <c r="F140">
        <v>4</v>
      </c>
      <c r="G140" s="55" t="s">
        <v>373</v>
      </c>
      <c r="H140">
        <v>103391.48</v>
      </c>
      <c r="I140">
        <v>121453.42</v>
      </c>
      <c r="J140">
        <v>-18061.939999999999</v>
      </c>
      <c r="K140">
        <v>-14.871495590655201</v>
      </c>
      <c r="L140">
        <v>2188</v>
      </c>
      <c r="M140">
        <v>1608</v>
      </c>
      <c r="N140">
        <v>36.069651741293498</v>
      </c>
    </row>
    <row r="141" spans="1:14" x14ac:dyDescent="0.25">
      <c r="A141">
        <f t="shared" si="29"/>
        <v>45</v>
      </c>
      <c r="B141">
        <f t="shared" si="30"/>
        <v>385</v>
      </c>
      <c r="C141">
        <v>38</v>
      </c>
      <c r="D141">
        <f>VLOOKUP(C141,'Store Database'!A:C,2,FALSE)</f>
        <v>4</v>
      </c>
      <c r="E141" t="str">
        <f>VLOOKUP(D141,'Store Database'!$B$3:$C$100,2,FALSE)</f>
        <v>South</v>
      </c>
      <c r="F141">
        <v>5</v>
      </c>
      <c r="G141" s="55" t="s">
        <v>294</v>
      </c>
      <c r="H141">
        <v>130879.47</v>
      </c>
      <c r="I141">
        <v>137720.88</v>
      </c>
      <c r="J141">
        <v>-6841.41</v>
      </c>
      <c r="K141">
        <v>-4.96759097095517</v>
      </c>
      <c r="L141">
        <v>2442</v>
      </c>
      <c r="M141">
        <v>2317</v>
      </c>
      <c r="N141">
        <v>5.39490720759603</v>
      </c>
    </row>
    <row r="142" spans="1:14" x14ac:dyDescent="0.25">
      <c r="A142">
        <f t="shared" si="29"/>
        <v>46</v>
      </c>
      <c r="B142">
        <f t="shared" si="30"/>
        <v>386</v>
      </c>
      <c r="C142">
        <v>38</v>
      </c>
      <c r="D142">
        <f>VLOOKUP(C142,'Store Database'!A:C,2,FALSE)</f>
        <v>4</v>
      </c>
      <c r="E142" t="str">
        <f>VLOOKUP(D142,'Store Database'!$B$3:$C$100,2,FALSE)</f>
        <v>South</v>
      </c>
      <c r="F142">
        <v>6</v>
      </c>
      <c r="G142" s="55" t="s">
        <v>374</v>
      </c>
      <c r="H142">
        <v>124250.19</v>
      </c>
      <c r="I142">
        <v>124045.17</v>
      </c>
      <c r="J142">
        <v>205.02</v>
      </c>
      <c r="K142">
        <v>0.16527850298403399</v>
      </c>
      <c r="L142">
        <v>1398</v>
      </c>
      <c r="M142">
        <v>1682</v>
      </c>
      <c r="N142">
        <v>-16.884661117717002</v>
      </c>
    </row>
    <row r="143" spans="1:14" x14ac:dyDescent="0.25">
      <c r="A143">
        <f t="shared" si="29"/>
        <v>47</v>
      </c>
      <c r="B143">
        <f t="shared" si="30"/>
        <v>387</v>
      </c>
      <c r="C143">
        <v>38</v>
      </c>
      <c r="D143">
        <f>VLOOKUP(C143,'Store Database'!A:C,2,FALSE)</f>
        <v>4</v>
      </c>
      <c r="E143" t="str">
        <f>VLOOKUP(D143,'Store Database'!$B$3:$C$100,2,FALSE)</f>
        <v>South</v>
      </c>
      <c r="F143">
        <v>7</v>
      </c>
      <c r="G143" s="55" t="s">
        <v>295</v>
      </c>
      <c r="H143">
        <v>41878.22</v>
      </c>
      <c r="I143">
        <v>40675.78</v>
      </c>
      <c r="J143">
        <v>1202.44</v>
      </c>
      <c r="K143">
        <v>2.9561572021483098</v>
      </c>
      <c r="L143">
        <v>1530</v>
      </c>
      <c r="M143">
        <v>1303</v>
      </c>
      <c r="N143">
        <v>17.4213353798926</v>
      </c>
    </row>
    <row r="144" spans="1:14" x14ac:dyDescent="0.25">
      <c r="A144">
        <f t="shared" si="29"/>
        <v>48</v>
      </c>
      <c r="B144">
        <f t="shared" si="30"/>
        <v>388</v>
      </c>
      <c r="C144">
        <v>38</v>
      </c>
      <c r="D144">
        <f>VLOOKUP(C144,'Store Database'!A:C,2,FALSE)</f>
        <v>4</v>
      </c>
      <c r="E144" t="str">
        <f>VLOOKUP(D144,'Store Database'!$B$3:$C$100,2,FALSE)</f>
        <v>South</v>
      </c>
      <c r="F144">
        <v>8</v>
      </c>
      <c r="G144" s="55" t="s">
        <v>375</v>
      </c>
      <c r="H144">
        <v>72262.820000000007</v>
      </c>
      <c r="I144">
        <v>84460.77</v>
      </c>
      <c r="J144">
        <v>-12197.95</v>
      </c>
      <c r="K144">
        <v>-14.442148704067</v>
      </c>
      <c r="L144">
        <v>1572</v>
      </c>
      <c r="M144">
        <v>1402</v>
      </c>
      <c r="N144">
        <v>12.1255349500713</v>
      </c>
    </row>
    <row r="145" spans="1:14" x14ac:dyDescent="0.25">
      <c r="A145">
        <f t="shared" si="29"/>
        <v>49</v>
      </c>
      <c r="B145">
        <f t="shared" si="30"/>
        <v>389</v>
      </c>
      <c r="C145">
        <v>38</v>
      </c>
      <c r="D145">
        <f>VLOOKUP(C145,'Store Database'!A:C,2,FALSE)</f>
        <v>4</v>
      </c>
      <c r="E145" t="str">
        <f>VLOOKUP(D145,'Store Database'!$B$3:$C$100,2,FALSE)</f>
        <v>South</v>
      </c>
      <c r="F145">
        <v>9</v>
      </c>
      <c r="G145" s="55" t="s">
        <v>376</v>
      </c>
      <c r="H145">
        <v>20899.150000000001</v>
      </c>
      <c r="I145">
        <v>24933.42</v>
      </c>
      <c r="J145">
        <v>-4034.27</v>
      </c>
      <c r="K145">
        <v>-16.180171031491099</v>
      </c>
      <c r="L145">
        <v>3598</v>
      </c>
      <c r="M145">
        <v>2053</v>
      </c>
      <c r="N145">
        <v>75.255723331709703</v>
      </c>
    </row>
    <row r="146" spans="1:14" x14ac:dyDescent="0.25">
      <c r="A146">
        <f t="shared" si="29"/>
        <v>11</v>
      </c>
      <c r="B146">
        <f t="shared" si="30"/>
        <v>431</v>
      </c>
      <c r="C146">
        <v>43</v>
      </c>
      <c r="D146">
        <f>VLOOKUP(C146,'Store Database'!A:C,2,FALSE)</f>
        <v>1</v>
      </c>
      <c r="E146" t="str">
        <f>VLOOKUP(D146,'Store Database'!$B$3:$C$100,2,FALSE)</f>
        <v>East</v>
      </c>
      <c r="F146">
        <v>1</v>
      </c>
      <c r="G146" s="55" t="s">
        <v>293</v>
      </c>
      <c r="H146">
        <v>197350.86</v>
      </c>
      <c r="I146">
        <v>187814.65</v>
      </c>
      <c r="J146">
        <v>9536.2099999999991</v>
      </c>
      <c r="K146">
        <v>5.0774580151228896</v>
      </c>
      <c r="L146">
        <v>3602</v>
      </c>
      <c r="M146">
        <v>4033</v>
      </c>
      <c r="N146">
        <v>-10.686833622613399</v>
      </c>
    </row>
    <row r="147" spans="1:14" x14ac:dyDescent="0.25">
      <c r="A147">
        <f t="shared" si="29"/>
        <v>12</v>
      </c>
      <c r="B147">
        <f t="shared" si="30"/>
        <v>432</v>
      </c>
      <c r="C147">
        <v>43</v>
      </c>
      <c r="D147">
        <f>VLOOKUP(C147,'Store Database'!A:C,2,FALSE)</f>
        <v>1</v>
      </c>
      <c r="E147" t="str">
        <f>VLOOKUP(D147,'Store Database'!$B$3:$C$100,2,FALSE)</f>
        <v>East</v>
      </c>
      <c r="F147">
        <v>2</v>
      </c>
      <c r="G147" s="55" t="s">
        <v>371</v>
      </c>
      <c r="H147">
        <v>121291.35</v>
      </c>
      <c r="I147">
        <v>123979.94</v>
      </c>
      <c r="J147">
        <v>-2688.59</v>
      </c>
      <c r="K147">
        <v>-2.1685685603654901</v>
      </c>
      <c r="L147">
        <v>2856</v>
      </c>
      <c r="M147">
        <v>2434</v>
      </c>
      <c r="N147">
        <v>17.337715694330299</v>
      </c>
    </row>
    <row r="148" spans="1:14" x14ac:dyDescent="0.25">
      <c r="A148">
        <f t="shared" si="29"/>
        <v>13</v>
      </c>
      <c r="B148">
        <f t="shared" si="30"/>
        <v>433</v>
      </c>
      <c r="C148">
        <v>43</v>
      </c>
      <c r="D148">
        <f>VLOOKUP(C148,'Store Database'!A:C,2,FALSE)</f>
        <v>1</v>
      </c>
      <c r="E148" t="str">
        <f>VLOOKUP(D148,'Store Database'!$B$3:$C$100,2,FALSE)</f>
        <v>East</v>
      </c>
      <c r="F148">
        <v>3</v>
      </c>
      <c r="G148" s="55" t="s">
        <v>372</v>
      </c>
      <c r="H148">
        <v>28920.29</v>
      </c>
      <c r="I148">
        <v>32807.160000000003</v>
      </c>
      <c r="J148">
        <v>-3886.87</v>
      </c>
      <c r="K148">
        <v>-11.847627164314099</v>
      </c>
      <c r="L148">
        <v>1104</v>
      </c>
      <c r="M148">
        <v>660</v>
      </c>
      <c r="N148">
        <v>67.272727272727295</v>
      </c>
    </row>
    <row r="149" spans="1:14" x14ac:dyDescent="0.25">
      <c r="A149">
        <f t="shared" si="29"/>
        <v>14</v>
      </c>
      <c r="B149">
        <f t="shared" si="30"/>
        <v>434</v>
      </c>
      <c r="C149">
        <v>43</v>
      </c>
      <c r="D149">
        <f>VLOOKUP(C149,'Store Database'!A:C,2,FALSE)</f>
        <v>1</v>
      </c>
      <c r="E149" t="str">
        <f>VLOOKUP(D149,'Store Database'!$B$3:$C$100,2,FALSE)</f>
        <v>East</v>
      </c>
      <c r="F149">
        <v>4</v>
      </c>
      <c r="G149" s="55" t="s">
        <v>373</v>
      </c>
      <c r="H149">
        <v>225443.12</v>
      </c>
      <c r="I149">
        <v>239950.4</v>
      </c>
      <c r="J149">
        <v>-14507.28</v>
      </c>
      <c r="K149">
        <v>-6.0459494962292197</v>
      </c>
      <c r="L149">
        <v>3397</v>
      </c>
      <c r="M149">
        <v>2118</v>
      </c>
      <c r="N149">
        <v>60.387157695939599</v>
      </c>
    </row>
    <row r="150" spans="1:14" x14ac:dyDescent="0.25">
      <c r="A150">
        <f t="shared" si="29"/>
        <v>15</v>
      </c>
      <c r="B150">
        <f t="shared" si="30"/>
        <v>435</v>
      </c>
      <c r="C150">
        <v>43</v>
      </c>
      <c r="D150">
        <f>VLOOKUP(C150,'Store Database'!A:C,2,FALSE)</f>
        <v>1</v>
      </c>
      <c r="E150" t="str">
        <f>VLOOKUP(D150,'Store Database'!$B$3:$C$100,2,FALSE)</f>
        <v>East</v>
      </c>
      <c r="F150">
        <v>5</v>
      </c>
      <c r="G150" s="55" t="s">
        <v>294</v>
      </c>
      <c r="H150">
        <v>253614.09</v>
      </c>
      <c r="I150">
        <v>244325.87</v>
      </c>
      <c r="J150">
        <v>9288.2199999999993</v>
      </c>
      <c r="K150">
        <v>3.8015704190473198</v>
      </c>
      <c r="L150">
        <v>3041</v>
      </c>
      <c r="M150">
        <v>2748</v>
      </c>
      <c r="N150">
        <v>10.662299854439599</v>
      </c>
    </row>
    <row r="151" spans="1:14" x14ac:dyDescent="0.25">
      <c r="A151">
        <f t="shared" si="29"/>
        <v>16</v>
      </c>
      <c r="B151">
        <f t="shared" si="30"/>
        <v>436</v>
      </c>
      <c r="C151">
        <v>43</v>
      </c>
      <c r="D151">
        <f>VLOOKUP(C151,'Store Database'!A:C,2,FALSE)</f>
        <v>1</v>
      </c>
      <c r="E151" t="str">
        <f>VLOOKUP(D151,'Store Database'!$B$3:$C$100,2,FALSE)</f>
        <v>East</v>
      </c>
      <c r="F151">
        <v>6</v>
      </c>
      <c r="G151" s="55" t="s">
        <v>374</v>
      </c>
      <c r="H151">
        <v>223514.27</v>
      </c>
      <c r="I151">
        <v>221624.14</v>
      </c>
      <c r="J151">
        <v>1890.13</v>
      </c>
      <c r="K151">
        <v>0.85285384525350005</v>
      </c>
      <c r="L151">
        <v>2556</v>
      </c>
      <c r="M151">
        <v>3068</v>
      </c>
      <c r="N151">
        <v>-16.688396349413299</v>
      </c>
    </row>
    <row r="152" spans="1:14" x14ac:dyDescent="0.25">
      <c r="A152">
        <f t="shared" si="29"/>
        <v>17</v>
      </c>
      <c r="B152">
        <f t="shared" si="30"/>
        <v>437</v>
      </c>
      <c r="C152">
        <v>43</v>
      </c>
      <c r="D152">
        <f>VLOOKUP(C152,'Store Database'!A:C,2,FALSE)</f>
        <v>1</v>
      </c>
      <c r="E152" t="str">
        <f>VLOOKUP(D152,'Store Database'!$B$3:$C$100,2,FALSE)</f>
        <v>East</v>
      </c>
      <c r="F152">
        <v>7</v>
      </c>
      <c r="G152" s="55" t="s">
        <v>295</v>
      </c>
      <c r="H152">
        <v>68050.070000000007</v>
      </c>
      <c r="I152">
        <v>70386</v>
      </c>
      <c r="J152">
        <v>-2335.9299999999998</v>
      </c>
      <c r="K152">
        <v>-3.3187423635381998</v>
      </c>
      <c r="L152">
        <v>1853</v>
      </c>
      <c r="M152">
        <v>1529</v>
      </c>
      <c r="N152">
        <v>21.190320470896001</v>
      </c>
    </row>
    <row r="153" spans="1:14" x14ac:dyDescent="0.25">
      <c r="A153">
        <f t="shared" si="29"/>
        <v>18</v>
      </c>
      <c r="B153">
        <f t="shared" si="30"/>
        <v>438</v>
      </c>
      <c r="C153">
        <v>43</v>
      </c>
      <c r="D153">
        <f>VLOOKUP(C153,'Store Database'!A:C,2,FALSE)</f>
        <v>1</v>
      </c>
      <c r="E153" t="str">
        <f>VLOOKUP(D153,'Store Database'!$B$3:$C$100,2,FALSE)</f>
        <v>East</v>
      </c>
      <c r="F153">
        <v>8</v>
      </c>
      <c r="G153" s="55" t="s">
        <v>375</v>
      </c>
      <c r="H153">
        <v>131838.18</v>
      </c>
      <c r="I153">
        <v>125491.14</v>
      </c>
      <c r="J153">
        <v>6347.04</v>
      </c>
      <c r="K153">
        <v>5.0577594561655896</v>
      </c>
      <c r="L153">
        <v>1942</v>
      </c>
      <c r="M153">
        <v>1518</v>
      </c>
      <c r="N153">
        <v>27.931488801053998</v>
      </c>
    </row>
    <row r="154" spans="1:14" x14ac:dyDescent="0.25">
      <c r="A154">
        <f t="shared" si="29"/>
        <v>19</v>
      </c>
      <c r="B154">
        <f t="shared" si="30"/>
        <v>439</v>
      </c>
      <c r="C154">
        <v>43</v>
      </c>
      <c r="D154">
        <f>VLOOKUP(C154,'Store Database'!A:C,2,FALSE)</f>
        <v>1</v>
      </c>
      <c r="E154" t="str">
        <f>VLOOKUP(D154,'Store Database'!$B$3:$C$100,2,FALSE)</f>
        <v>East</v>
      </c>
      <c r="F154">
        <v>9</v>
      </c>
      <c r="G154" s="55" t="s">
        <v>376</v>
      </c>
      <c r="H154">
        <v>35845.65</v>
      </c>
      <c r="I154">
        <v>37675.129999999997</v>
      </c>
      <c r="J154">
        <v>-1829.48</v>
      </c>
      <c r="K154">
        <v>-4.85593546724325</v>
      </c>
      <c r="L154">
        <v>4177</v>
      </c>
      <c r="M154">
        <v>2283</v>
      </c>
      <c r="N154">
        <v>82.961016206745498</v>
      </c>
    </row>
    <row r="155" spans="1:14" x14ac:dyDescent="0.25">
      <c r="A155">
        <f t="shared" si="29"/>
        <v>21</v>
      </c>
      <c r="B155">
        <f t="shared" si="30"/>
        <v>451</v>
      </c>
      <c r="C155">
        <v>45</v>
      </c>
      <c r="D155">
        <f>VLOOKUP(C155,'Store Database'!A:C,2,FALSE)</f>
        <v>2</v>
      </c>
      <c r="E155" t="str">
        <f>VLOOKUP(D155,'Store Database'!$B$3:$C$100,2,FALSE)</f>
        <v>West</v>
      </c>
      <c r="F155">
        <v>1</v>
      </c>
      <c r="G155" s="55" t="s">
        <v>293</v>
      </c>
      <c r="H155">
        <v>52902.78</v>
      </c>
      <c r="I155">
        <v>67827.679999999993</v>
      </c>
      <c r="J155">
        <v>-14924.9</v>
      </c>
      <c r="K155">
        <v>-22.0041434411438</v>
      </c>
      <c r="L155">
        <v>2138</v>
      </c>
      <c r="M155">
        <v>1702</v>
      </c>
      <c r="N155">
        <v>25.616921269095201</v>
      </c>
    </row>
    <row r="156" spans="1:14" x14ac:dyDescent="0.25">
      <c r="A156">
        <f t="shared" si="29"/>
        <v>22</v>
      </c>
      <c r="B156">
        <f t="shared" si="30"/>
        <v>452</v>
      </c>
      <c r="C156">
        <v>45</v>
      </c>
      <c r="D156">
        <f>VLOOKUP(C156,'Store Database'!A:C,2,FALSE)</f>
        <v>2</v>
      </c>
      <c r="E156" t="str">
        <f>VLOOKUP(D156,'Store Database'!$B$3:$C$100,2,FALSE)</f>
        <v>West</v>
      </c>
      <c r="F156">
        <v>2</v>
      </c>
      <c r="G156" s="55" t="s">
        <v>371</v>
      </c>
      <c r="H156">
        <v>34290.35</v>
      </c>
      <c r="I156">
        <v>45656.9</v>
      </c>
      <c r="J156">
        <v>-11366.55</v>
      </c>
      <c r="K156">
        <v>-24.89557985759</v>
      </c>
      <c r="L156">
        <v>2133</v>
      </c>
      <c r="M156">
        <v>1687</v>
      </c>
      <c r="N156">
        <v>26.4374629519858</v>
      </c>
    </row>
    <row r="157" spans="1:14" x14ac:dyDescent="0.25">
      <c r="A157">
        <f t="shared" si="29"/>
        <v>23</v>
      </c>
      <c r="B157">
        <f t="shared" si="30"/>
        <v>453</v>
      </c>
      <c r="C157">
        <v>45</v>
      </c>
      <c r="D157">
        <f>VLOOKUP(C157,'Store Database'!A:C,2,FALSE)</f>
        <v>2</v>
      </c>
      <c r="E157" t="str">
        <f>VLOOKUP(D157,'Store Database'!$B$3:$C$100,2,FALSE)</f>
        <v>West</v>
      </c>
      <c r="F157">
        <v>3</v>
      </c>
      <c r="G157" s="55" t="s">
        <v>372</v>
      </c>
      <c r="H157">
        <v>6683.9</v>
      </c>
      <c r="I157">
        <v>6593.55</v>
      </c>
      <c r="J157">
        <v>90.35</v>
      </c>
      <c r="K157">
        <v>1.37027852977531</v>
      </c>
      <c r="L157">
        <v>425</v>
      </c>
      <c r="M157">
        <v>211</v>
      </c>
      <c r="N157">
        <v>101.42180094786698</v>
      </c>
    </row>
    <row r="158" spans="1:14" x14ac:dyDescent="0.25">
      <c r="A158">
        <f t="shared" si="29"/>
        <v>24</v>
      </c>
      <c r="B158">
        <f t="shared" si="30"/>
        <v>454</v>
      </c>
      <c r="C158">
        <v>45</v>
      </c>
      <c r="D158">
        <f>VLOOKUP(C158,'Store Database'!A:C,2,FALSE)</f>
        <v>2</v>
      </c>
      <c r="E158" t="str">
        <f>VLOOKUP(D158,'Store Database'!$B$3:$C$100,2,FALSE)</f>
        <v>West</v>
      </c>
      <c r="F158">
        <v>4</v>
      </c>
      <c r="G158" s="55" t="s">
        <v>373</v>
      </c>
      <c r="H158">
        <v>67161.899999999994</v>
      </c>
      <c r="I158">
        <v>102349.38</v>
      </c>
      <c r="J158">
        <v>-35187.480000000003</v>
      </c>
      <c r="K158">
        <v>-34.3797685926383</v>
      </c>
      <c r="L158">
        <v>2367</v>
      </c>
      <c r="M158">
        <v>1650</v>
      </c>
      <c r="N158">
        <v>43.454545454545503</v>
      </c>
    </row>
    <row r="159" spans="1:14" x14ac:dyDescent="0.25">
      <c r="A159">
        <f t="shared" si="29"/>
        <v>25</v>
      </c>
      <c r="B159">
        <f t="shared" si="30"/>
        <v>455</v>
      </c>
      <c r="C159">
        <v>45</v>
      </c>
      <c r="D159">
        <f>VLOOKUP(C159,'Store Database'!A:C,2,FALSE)</f>
        <v>2</v>
      </c>
      <c r="E159" t="str">
        <f>VLOOKUP(D159,'Store Database'!$B$3:$C$100,2,FALSE)</f>
        <v>West</v>
      </c>
      <c r="F159">
        <v>5</v>
      </c>
      <c r="G159" s="55" t="s">
        <v>294</v>
      </c>
      <c r="H159">
        <v>80177.84</v>
      </c>
      <c r="I159">
        <v>93106.74</v>
      </c>
      <c r="J159">
        <v>-12928.9</v>
      </c>
      <c r="K159">
        <v>-13.8861053453273</v>
      </c>
      <c r="L159">
        <v>2343</v>
      </c>
      <c r="M159">
        <v>2039</v>
      </c>
      <c r="N159">
        <v>14.909269249632201</v>
      </c>
    </row>
    <row r="160" spans="1:14" x14ac:dyDescent="0.25">
      <c r="A160">
        <f t="shared" si="29"/>
        <v>26</v>
      </c>
      <c r="B160">
        <f t="shared" si="30"/>
        <v>456</v>
      </c>
      <c r="C160">
        <v>45</v>
      </c>
      <c r="D160">
        <f>VLOOKUP(C160,'Store Database'!A:C,2,FALSE)</f>
        <v>2</v>
      </c>
      <c r="E160" t="str">
        <f>VLOOKUP(D160,'Store Database'!$B$3:$C$100,2,FALSE)</f>
        <v>West</v>
      </c>
      <c r="F160">
        <v>6</v>
      </c>
      <c r="G160" s="55" t="s">
        <v>374</v>
      </c>
      <c r="H160">
        <v>88796.62</v>
      </c>
      <c r="I160">
        <v>104996.26</v>
      </c>
      <c r="J160">
        <v>-16199.64</v>
      </c>
      <c r="K160">
        <v>-15.4287781298115</v>
      </c>
      <c r="L160">
        <v>1699</v>
      </c>
      <c r="M160">
        <v>1316</v>
      </c>
      <c r="N160">
        <v>29.103343465045601</v>
      </c>
    </row>
    <row r="161" spans="1:14" x14ac:dyDescent="0.25">
      <c r="A161">
        <f t="shared" si="29"/>
        <v>27</v>
      </c>
      <c r="B161">
        <f t="shared" si="30"/>
        <v>457</v>
      </c>
      <c r="C161">
        <v>45</v>
      </c>
      <c r="D161">
        <f>VLOOKUP(C161,'Store Database'!A:C,2,FALSE)</f>
        <v>2</v>
      </c>
      <c r="E161" t="str">
        <f>VLOOKUP(D161,'Store Database'!$B$3:$C$100,2,FALSE)</f>
        <v>West</v>
      </c>
      <c r="F161">
        <v>7</v>
      </c>
      <c r="G161" s="55" t="s">
        <v>295</v>
      </c>
      <c r="H161">
        <v>35723.660000000003</v>
      </c>
      <c r="I161">
        <v>37584.699999999997</v>
      </c>
      <c r="J161">
        <v>-1861.04</v>
      </c>
      <c r="K161">
        <v>-4.9515893435360701</v>
      </c>
      <c r="L161">
        <v>1717</v>
      </c>
      <c r="M161">
        <v>1229</v>
      </c>
      <c r="N161">
        <v>39.707078925956104</v>
      </c>
    </row>
    <row r="162" spans="1:14" x14ac:dyDescent="0.25">
      <c r="A162">
        <f t="shared" si="29"/>
        <v>28</v>
      </c>
      <c r="B162">
        <f t="shared" si="30"/>
        <v>458</v>
      </c>
      <c r="C162">
        <v>45</v>
      </c>
      <c r="D162">
        <f>VLOOKUP(C162,'Store Database'!A:C,2,FALSE)</f>
        <v>2</v>
      </c>
      <c r="E162" t="str">
        <f>VLOOKUP(D162,'Store Database'!$B$3:$C$100,2,FALSE)</f>
        <v>West</v>
      </c>
      <c r="F162">
        <v>8</v>
      </c>
      <c r="G162" s="55" t="s">
        <v>375</v>
      </c>
      <c r="H162">
        <v>56702.45</v>
      </c>
      <c r="I162">
        <v>64575.67</v>
      </c>
      <c r="J162">
        <v>-7873.22</v>
      </c>
      <c r="K162">
        <v>-12.1922389655423</v>
      </c>
      <c r="L162">
        <v>1595</v>
      </c>
      <c r="M162">
        <v>1413</v>
      </c>
      <c r="N162">
        <v>12.880396319886799</v>
      </c>
    </row>
    <row r="163" spans="1:14" x14ac:dyDescent="0.25">
      <c r="A163">
        <f t="shared" si="29"/>
        <v>29</v>
      </c>
      <c r="B163">
        <f t="shared" si="30"/>
        <v>459</v>
      </c>
      <c r="C163">
        <v>45</v>
      </c>
      <c r="D163">
        <f>VLOOKUP(C163,'Store Database'!A:C,2,FALSE)</f>
        <v>2</v>
      </c>
      <c r="E163" t="str">
        <f>VLOOKUP(D163,'Store Database'!$B$3:$C$100,2,FALSE)</f>
        <v>West</v>
      </c>
      <c r="F163">
        <v>9</v>
      </c>
      <c r="G163" s="55" t="s">
        <v>376</v>
      </c>
      <c r="H163">
        <v>11947.43</v>
      </c>
      <c r="I163">
        <v>12739.23</v>
      </c>
      <c r="J163">
        <v>-791.8</v>
      </c>
      <c r="K163">
        <v>-6.2154463024845299</v>
      </c>
      <c r="L163">
        <v>4037</v>
      </c>
      <c r="M163">
        <v>2946</v>
      </c>
      <c r="N163">
        <v>37.033265444670697</v>
      </c>
    </row>
    <row r="164" spans="1:14" x14ac:dyDescent="0.25">
      <c r="A164">
        <f t="shared" si="29"/>
        <v>31</v>
      </c>
      <c r="B164">
        <f t="shared" si="30"/>
        <v>471</v>
      </c>
      <c r="C164">
        <v>47</v>
      </c>
      <c r="D164">
        <f>VLOOKUP(C164,'Store Database'!A:C,2,FALSE)</f>
        <v>3</v>
      </c>
      <c r="E164" t="str">
        <f>VLOOKUP(D164,'Store Database'!$B$3:$C$100,2,FALSE)</f>
        <v>North</v>
      </c>
      <c r="F164">
        <v>1</v>
      </c>
      <c r="G164" s="55" t="s">
        <v>293</v>
      </c>
      <c r="H164">
        <v>179752.07</v>
      </c>
      <c r="I164">
        <v>142120.01</v>
      </c>
      <c r="J164">
        <v>37632.06</v>
      </c>
      <c r="K164">
        <v>26.479072158804399</v>
      </c>
      <c r="L164">
        <v>3125</v>
      </c>
      <c r="M164">
        <v>2230</v>
      </c>
      <c r="N164">
        <v>40.1345291479821</v>
      </c>
    </row>
    <row r="165" spans="1:14" x14ac:dyDescent="0.25">
      <c r="A165">
        <f t="shared" si="29"/>
        <v>32</v>
      </c>
      <c r="B165">
        <f t="shared" si="30"/>
        <v>472</v>
      </c>
      <c r="C165">
        <v>47</v>
      </c>
      <c r="D165">
        <f>VLOOKUP(C165,'Store Database'!A:C,2,FALSE)</f>
        <v>3</v>
      </c>
      <c r="E165" t="str">
        <f>VLOOKUP(D165,'Store Database'!$B$3:$C$100,2,FALSE)</f>
        <v>North</v>
      </c>
      <c r="F165">
        <v>2</v>
      </c>
      <c r="G165" s="55" t="s">
        <v>371</v>
      </c>
      <c r="H165">
        <v>100513.44</v>
      </c>
      <c r="I165">
        <v>109391.44</v>
      </c>
      <c r="J165">
        <v>-8878</v>
      </c>
      <c r="K165">
        <v>-8.1158086958175204</v>
      </c>
      <c r="L165">
        <v>4011</v>
      </c>
      <c r="M165">
        <v>2971</v>
      </c>
      <c r="N165">
        <v>35.005048805116104</v>
      </c>
    </row>
    <row r="166" spans="1:14" x14ac:dyDescent="0.25">
      <c r="A166">
        <f t="shared" si="29"/>
        <v>33</v>
      </c>
      <c r="B166">
        <f t="shared" si="30"/>
        <v>473</v>
      </c>
      <c r="C166">
        <v>47</v>
      </c>
      <c r="D166">
        <f>VLOOKUP(C166,'Store Database'!A:C,2,FALSE)</f>
        <v>3</v>
      </c>
      <c r="E166" t="str">
        <f>VLOOKUP(D166,'Store Database'!$B$3:$C$100,2,FALSE)</f>
        <v>North</v>
      </c>
      <c r="F166">
        <v>3</v>
      </c>
      <c r="G166" s="55" t="s">
        <v>372</v>
      </c>
      <c r="H166">
        <v>4274.5</v>
      </c>
      <c r="I166">
        <v>4730.7299999999996</v>
      </c>
      <c r="J166">
        <v>-456.23</v>
      </c>
      <c r="K166">
        <v>-9.6439661532152599</v>
      </c>
      <c r="L166">
        <v>108</v>
      </c>
      <c r="M166">
        <v>45</v>
      </c>
      <c r="N166">
        <v>140</v>
      </c>
    </row>
    <row r="167" spans="1:14" x14ac:dyDescent="0.25">
      <c r="A167">
        <f t="shared" si="29"/>
        <v>34</v>
      </c>
      <c r="B167">
        <f t="shared" si="30"/>
        <v>474</v>
      </c>
      <c r="C167">
        <v>47</v>
      </c>
      <c r="D167">
        <f>VLOOKUP(C167,'Store Database'!A:C,2,FALSE)</f>
        <v>3</v>
      </c>
      <c r="E167" t="str">
        <f>VLOOKUP(D167,'Store Database'!$B$3:$C$100,2,FALSE)</f>
        <v>North</v>
      </c>
      <c r="F167">
        <v>4</v>
      </c>
      <c r="G167" s="55" t="s">
        <v>373</v>
      </c>
      <c r="H167">
        <v>204328.08</v>
      </c>
      <c r="I167">
        <v>231931.09</v>
      </c>
      <c r="J167">
        <v>-27603.01</v>
      </c>
      <c r="K167">
        <v>-11.901384156820001</v>
      </c>
      <c r="L167">
        <v>4061</v>
      </c>
      <c r="M167">
        <v>2506</v>
      </c>
      <c r="N167">
        <v>62.051077414205899</v>
      </c>
    </row>
    <row r="168" spans="1:14" x14ac:dyDescent="0.25">
      <c r="A168">
        <f t="shared" si="29"/>
        <v>35</v>
      </c>
      <c r="B168">
        <f t="shared" si="30"/>
        <v>475</v>
      </c>
      <c r="C168">
        <v>47</v>
      </c>
      <c r="D168">
        <f>VLOOKUP(C168,'Store Database'!A:C,2,FALSE)</f>
        <v>3</v>
      </c>
      <c r="E168" t="str">
        <f>VLOOKUP(D168,'Store Database'!$B$3:$C$100,2,FALSE)</f>
        <v>North</v>
      </c>
      <c r="F168">
        <v>5</v>
      </c>
      <c r="G168" s="55" t="s">
        <v>294</v>
      </c>
      <c r="H168">
        <v>246800.97</v>
      </c>
      <c r="I168">
        <v>211616.84</v>
      </c>
      <c r="J168">
        <v>35184.129999999997</v>
      </c>
      <c r="K168">
        <v>16.626337488075102</v>
      </c>
      <c r="L168">
        <v>3030</v>
      </c>
      <c r="M168">
        <v>2482</v>
      </c>
      <c r="N168">
        <v>22.078968573730901</v>
      </c>
    </row>
    <row r="169" spans="1:14" x14ac:dyDescent="0.25">
      <c r="A169">
        <f t="shared" si="29"/>
        <v>36</v>
      </c>
      <c r="B169">
        <f t="shared" si="30"/>
        <v>476</v>
      </c>
      <c r="C169">
        <v>47</v>
      </c>
      <c r="D169">
        <f>VLOOKUP(C169,'Store Database'!A:C,2,FALSE)</f>
        <v>3</v>
      </c>
      <c r="E169" t="str">
        <f>VLOOKUP(D169,'Store Database'!$B$3:$C$100,2,FALSE)</f>
        <v>North</v>
      </c>
      <c r="F169">
        <v>6</v>
      </c>
      <c r="G169" s="55" t="s">
        <v>374</v>
      </c>
      <c r="H169">
        <v>233430.06</v>
      </c>
      <c r="I169">
        <v>264971.33</v>
      </c>
      <c r="J169">
        <v>-31541.27</v>
      </c>
      <c r="K169">
        <v>-11.9036538783271</v>
      </c>
      <c r="L169">
        <v>3419</v>
      </c>
      <c r="M169">
        <v>3274</v>
      </c>
      <c r="N169">
        <v>4.4288332315210805</v>
      </c>
    </row>
    <row r="170" spans="1:14" x14ac:dyDescent="0.25">
      <c r="A170">
        <f t="shared" si="29"/>
        <v>37</v>
      </c>
      <c r="B170">
        <f t="shared" si="30"/>
        <v>477</v>
      </c>
      <c r="C170">
        <v>47</v>
      </c>
      <c r="D170">
        <f>VLOOKUP(C170,'Store Database'!A:C,2,FALSE)</f>
        <v>3</v>
      </c>
      <c r="E170" t="str">
        <f>VLOOKUP(D170,'Store Database'!$B$3:$C$100,2,FALSE)</f>
        <v>North</v>
      </c>
      <c r="F170">
        <v>7</v>
      </c>
      <c r="G170" s="55" t="s">
        <v>295</v>
      </c>
      <c r="H170">
        <v>93374.67</v>
      </c>
      <c r="I170">
        <v>81304</v>
      </c>
      <c r="J170">
        <v>12070.67</v>
      </c>
      <c r="K170">
        <v>14.8463421233888</v>
      </c>
      <c r="L170">
        <v>2555</v>
      </c>
      <c r="M170">
        <v>1863</v>
      </c>
      <c r="N170">
        <v>37.144390767579196</v>
      </c>
    </row>
    <row r="171" spans="1:14" x14ac:dyDescent="0.25">
      <c r="A171">
        <f t="shared" si="29"/>
        <v>38</v>
      </c>
      <c r="B171">
        <f t="shared" si="30"/>
        <v>478</v>
      </c>
      <c r="C171">
        <v>47</v>
      </c>
      <c r="D171">
        <f>VLOOKUP(C171,'Store Database'!A:C,2,FALSE)</f>
        <v>3</v>
      </c>
      <c r="E171" t="str">
        <f>VLOOKUP(D171,'Store Database'!$B$3:$C$100,2,FALSE)</f>
        <v>North</v>
      </c>
      <c r="F171">
        <v>8</v>
      </c>
      <c r="G171" s="55" t="s">
        <v>375</v>
      </c>
      <c r="H171">
        <v>147205.01999999999</v>
      </c>
      <c r="I171">
        <v>162043.25</v>
      </c>
      <c r="J171">
        <v>-14838.23</v>
      </c>
      <c r="K171">
        <v>-9.1569565532658697</v>
      </c>
      <c r="L171">
        <v>2751</v>
      </c>
      <c r="M171">
        <v>2416</v>
      </c>
      <c r="N171">
        <v>13.8658940397351</v>
      </c>
    </row>
    <row r="172" spans="1:14" x14ac:dyDescent="0.25">
      <c r="A172">
        <f t="shared" si="29"/>
        <v>39</v>
      </c>
      <c r="B172">
        <f t="shared" si="30"/>
        <v>479</v>
      </c>
      <c r="C172">
        <v>47</v>
      </c>
      <c r="D172">
        <f>VLOOKUP(C172,'Store Database'!A:C,2,FALSE)</f>
        <v>3</v>
      </c>
      <c r="E172" t="str">
        <f>VLOOKUP(D172,'Store Database'!$B$3:$C$100,2,FALSE)</f>
        <v>North</v>
      </c>
      <c r="F172">
        <v>9</v>
      </c>
      <c r="G172" s="55" t="s">
        <v>376</v>
      </c>
      <c r="H172">
        <v>36992.800000000003</v>
      </c>
      <c r="I172">
        <v>39915.279999999999</v>
      </c>
      <c r="J172">
        <v>-2922.48</v>
      </c>
      <c r="K172">
        <v>-7.3217073762228404</v>
      </c>
      <c r="L172">
        <v>4995</v>
      </c>
      <c r="M172">
        <v>2231</v>
      </c>
      <c r="N172">
        <v>123.89063200358601</v>
      </c>
    </row>
    <row r="173" spans="1:14" x14ac:dyDescent="0.25">
      <c r="A173">
        <f t="shared" si="29"/>
        <v>41</v>
      </c>
      <c r="B173">
        <f t="shared" si="30"/>
        <v>491</v>
      </c>
      <c r="C173">
        <v>49</v>
      </c>
      <c r="D173">
        <f>VLOOKUP(C173,'Store Database'!A:C,2,FALSE)</f>
        <v>4</v>
      </c>
      <c r="E173" t="str">
        <f>VLOOKUP(D173,'Store Database'!$B$3:$C$100,2,FALSE)</f>
        <v>South</v>
      </c>
      <c r="F173">
        <v>1</v>
      </c>
      <c r="G173" s="55" t="s">
        <v>293</v>
      </c>
      <c r="H173">
        <v>129441.73</v>
      </c>
      <c r="I173">
        <v>103017.3</v>
      </c>
      <c r="J173">
        <v>26424.43</v>
      </c>
      <c r="K173">
        <v>25.650478123577301</v>
      </c>
      <c r="L173">
        <v>3074</v>
      </c>
      <c r="M173">
        <v>2658</v>
      </c>
      <c r="N173">
        <v>15.6508653122649</v>
      </c>
    </row>
    <row r="174" spans="1:14" x14ac:dyDescent="0.25">
      <c r="A174">
        <f t="shared" si="29"/>
        <v>42</v>
      </c>
      <c r="B174">
        <f t="shared" si="30"/>
        <v>492</v>
      </c>
      <c r="C174">
        <v>49</v>
      </c>
      <c r="D174">
        <f>VLOOKUP(C174,'Store Database'!A:C,2,FALSE)</f>
        <v>4</v>
      </c>
      <c r="E174" t="str">
        <f>VLOOKUP(D174,'Store Database'!$B$3:$C$100,2,FALSE)</f>
        <v>South</v>
      </c>
      <c r="F174">
        <v>2</v>
      </c>
      <c r="G174" s="55" t="s">
        <v>371</v>
      </c>
      <c r="H174">
        <v>90890.11</v>
      </c>
      <c r="I174">
        <v>81044.649999999994</v>
      </c>
      <c r="J174">
        <v>9845.4599999999991</v>
      </c>
      <c r="K174">
        <v>12.148192385308599</v>
      </c>
      <c r="L174">
        <v>2145</v>
      </c>
      <c r="M174">
        <v>1977</v>
      </c>
      <c r="N174">
        <v>8.4977238239757202</v>
      </c>
    </row>
    <row r="175" spans="1:14" x14ac:dyDescent="0.25">
      <c r="A175">
        <f t="shared" si="29"/>
        <v>43</v>
      </c>
      <c r="B175">
        <f t="shared" si="30"/>
        <v>493</v>
      </c>
      <c r="C175">
        <v>49</v>
      </c>
      <c r="D175">
        <f>VLOOKUP(C175,'Store Database'!A:C,2,FALSE)</f>
        <v>4</v>
      </c>
      <c r="E175" t="str">
        <f>VLOOKUP(D175,'Store Database'!$B$3:$C$100,2,FALSE)</f>
        <v>South</v>
      </c>
      <c r="F175">
        <v>3</v>
      </c>
      <c r="G175" s="55" t="s">
        <v>372</v>
      </c>
      <c r="H175">
        <v>17219.28</v>
      </c>
      <c r="I175">
        <v>28808.28</v>
      </c>
      <c r="J175">
        <v>-11589</v>
      </c>
      <c r="K175">
        <v>-40.228017778222103</v>
      </c>
      <c r="L175">
        <v>1380</v>
      </c>
      <c r="M175">
        <v>865</v>
      </c>
      <c r="N175">
        <v>59.537572254335302</v>
      </c>
    </row>
    <row r="176" spans="1:14" x14ac:dyDescent="0.25">
      <c r="A176">
        <f t="shared" si="29"/>
        <v>44</v>
      </c>
      <c r="B176">
        <f t="shared" si="30"/>
        <v>494</v>
      </c>
      <c r="C176">
        <v>49</v>
      </c>
      <c r="D176">
        <f>VLOOKUP(C176,'Store Database'!A:C,2,FALSE)</f>
        <v>4</v>
      </c>
      <c r="E176" t="str">
        <f>VLOOKUP(D176,'Store Database'!$B$3:$C$100,2,FALSE)</f>
        <v>South</v>
      </c>
      <c r="F176">
        <v>4</v>
      </c>
      <c r="G176" s="55" t="s">
        <v>373</v>
      </c>
      <c r="H176">
        <v>118812.56</v>
      </c>
      <c r="I176">
        <v>126738.64</v>
      </c>
      <c r="J176">
        <v>-7926.08</v>
      </c>
      <c r="K176">
        <v>-6.2538780596036103</v>
      </c>
      <c r="L176">
        <v>2504</v>
      </c>
      <c r="M176">
        <v>1774</v>
      </c>
      <c r="N176">
        <v>41.149943630214196</v>
      </c>
    </row>
    <row r="177" spans="1:14" x14ac:dyDescent="0.25">
      <c r="A177">
        <f t="shared" si="29"/>
        <v>45</v>
      </c>
      <c r="B177">
        <f t="shared" si="30"/>
        <v>495</v>
      </c>
      <c r="C177">
        <v>49</v>
      </c>
      <c r="D177">
        <f>VLOOKUP(C177,'Store Database'!A:C,2,FALSE)</f>
        <v>4</v>
      </c>
      <c r="E177" t="str">
        <f>VLOOKUP(D177,'Store Database'!$B$3:$C$100,2,FALSE)</f>
        <v>South</v>
      </c>
      <c r="F177">
        <v>5</v>
      </c>
      <c r="G177" s="55" t="s">
        <v>294</v>
      </c>
      <c r="H177">
        <v>158555.54</v>
      </c>
      <c r="I177">
        <v>146088.28</v>
      </c>
      <c r="J177">
        <v>12467.26</v>
      </c>
      <c r="K177">
        <v>8.5340589950131491</v>
      </c>
      <c r="L177">
        <v>2633</v>
      </c>
      <c r="M177">
        <v>2774</v>
      </c>
      <c r="N177">
        <v>-5.0829127613554403</v>
      </c>
    </row>
    <row r="178" spans="1:14" x14ac:dyDescent="0.25">
      <c r="A178">
        <f t="shared" si="29"/>
        <v>46</v>
      </c>
      <c r="B178">
        <f t="shared" si="30"/>
        <v>496</v>
      </c>
      <c r="C178">
        <v>49</v>
      </c>
      <c r="D178">
        <f>VLOOKUP(C178,'Store Database'!A:C,2,FALSE)</f>
        <v>4</v>
      </c>
      <c r="E178" t="str">
        <f>VLOOKUP(D178,'Store Database'!$B$3:$C$100,2,FALSE)</f>
        <v>South</v>
      </c>
      <c r="F178">
        <v>6</v>
      </c>
      <c r="G178" s="55" t="s">
        <v>374</v>
      </c>
      <c r="H178">
        <v>121980.63</v>
      </c>
      <c r="I178">
        <v>112411.37</v>
      </c>
      <c r="J178">
        <v>9569.26</v>
      </c>
      <c r="K178">
        <v>8.5127153952487191</v>
      </c>
      <c r="L178">
        <v>1692</v>
      </c>
      <c r="M178">
        <v>1845</v>
      </c>
      <c r="N178">
        <v>-8.2926829268292703</v>
      </c>
    </row>
    <row r="179" spans="1:14" x14ac:dyDescent="0.25">
      <c r="A179">
        <f t="shared" si="29"/>
        <v>47</v>
      </c>
      <c r="B179">
        <f t="shared" si="30"/>
        <v>497</v>
      </c>
      <c r="C179">
        <v>49</v>
      </c>
      <c r="D179">
        <f>VLOOKUP(C179,'Store Database'!A:C,2,FALSE)</f>
        <v>4</v>
      </c>
      <c r="E179" t="str">
        <f>VLOOKUP(D179,'Store Database'!$B$3:$C$100,2,FALSE)</f>
        <v>South</v>
      </c>
      <c r="F179">
        <v>7</v>
      </c>
      <c r="G179" s="55" t="s">
        <v>295</v>
      </c>
      <c r="H179">
        <v>49925.26</v>
      </c>
      <c r="I179">
        <v>49537.99</v>
      </c>
      <c r="J179">
        <v>387.27</v>
      </c>
      <c r="K179">
        <v>0.78176365250184798</v>
      </c>
      <c r="L179">
        <v>1836</v>
      </c>
      <c r="M179">
        <v>1551</v>
      </c>
      <c r="N179">
        <v>18.375241779497102</v>
      </c>
    </row>
    <row r="180" spans="1:14" x14ac:dyDescent="0.25">
      <c r="A180">
        <f t="shared" si="29"/>
        <v>48</v>
      </c>
      <c r="B180">
        <f t="shared" si="30"/>
        <v>498</v>
      </c>
      <c r="C180">
        <v>49</v>
      </c>
      <c r="D180">
        <f>VLOOKUP(C180,'Store Database'!A:C,2,FALSE)</f>
        <v>4</v>
      </c>
      <c r="E180" t="str">
        <f>VLOOKUP(D180,'Store Database'!$B$3:$C$100,2,FALSE)</f>
        <v>South</v>
      </c>
      <c r="F180">
        <v>8</v>
      </c>
      <c r="G180" s="55" t="s">
        <v>375</v>
      </c>
      <c r="H180">
        <v>65739.19</v>
      </c>
      <c r="I180">
        <v>65099.7</v>
      </c>
      <c r="J180">
        <v>639.49</v>
      </c>
      <c r="K180">
        <v>0.98232403528741297</v>
      </c>
      <c r="L180">
        <v>1560</v>
      </c>
      <c r="M180">
        <v>1245</v>
      </c>
      <c r="N180">
        <v>25.3012048192771</v>
      </c>
    </row>
    <row r="181" spans="1:14" x14ac:dyDescent="0.25">
      <c r="A181">
        <f t="shared" si="29"/>
        <v>49</v>
      </c>
      <c r="B181">
        <f t="shared" si="30"/>
        <v>499</v>
      </c>
      <c r="C181">
        <v>49</v>
      </c>
      <c r="D181">
        <f>VLOOKUP(C181,'Store Database'!A:C,2,FALSE)</f>
        <v>4</v>
      </c>
      <c r="E181" t="str">
        <f>VLOOKUP(D181,'Store Database'!$B$3:$C$100,2,FALSE)</f>
        <v>South</v>
      </c>
      <c r="F181">
        <v>9</v>
      </c>
      <c r="G181" s="55" t="s">
        <v>376</v>
      </c>
      <c r="H181">
        <v>31925.81</v>
      </c>
      <c r="I181">
        <v>32165.63</v>
      </c>
      <c r="J181">
        <v>-239.82</v>
      </c>
      <c r="K181">
        <v>-0.74557843263135204</v>
      </c>
      <c r="L181">
        <v>4651</v>
      </c>
      <c r="M181">
        <v>2891</v>
      </c>
      <c r="N181">
        <v>60.878588723625008</v>
      </c>
    </row>
    <row r="182" spans="1:14" x14ac:dyDescent="0.25">
      <c r="A182">
        <f t="shared" si="29"/>
        <v>11</v>
      </c>
      <c r="B182">
        <f t="shared" si="30"/>
        <v>511</v>
      </c>
      <c r="C182">
        <v>51</v>
      </c>
      <c r="D182">
        <f>VLOOKUP(C182,'Store Database'!A:C,2,FALSE)</f>
        <v>1</v>
      </c>
      <c r="E182" t="str">
        <f>VLOOKUP(D182,'Store Database'!$B$3:$C$100,2,FALSE)</f>
        <v>East</v>
      </c>
      <c r="F182">
        <v>1</v>
      </c>
      <c r="G182" s="55" t="s">
        <v>293</v>
      </c>
      <c r="H182">
        <v>140289.74</v>
      </c>
      <c r="I182">
        <v>133735.38</v>
      </c>
      <c r="J182">
        <v>6554.36</v>
      </c>
      <c r="K182">
        <v>4.9009917943927803</v>
      </c>
      <c r="L182">
        <v>3329</v>
      </c>
      <c r="M182">
        <v>3344</v>
      </c>
      <c r="N182">
        <v>-0.44856459330143494</v>
      </c>
    </row>
    <row r="183" spans="1:14" x14ac:dyDescent="0.25">
      <c r="A183">
        <f t="shared" si="29"/>
        <v>12</v>
      </c>
      <c r="B183">
        <f t="shared" si="30"/>
        <v>512</v>
      </c>
      <c r="C183">
        <v>51</v>
      </c>
      <c r="D183">
        <f>VLOOKUP(C183,'Store Database'!A:C,2,FALSE)</f>
        <v>1</v>
      </c>
      <c r="E183" t="str">
        <f>VLOOKUP(D183,'Store Database'!$B$3:$C$100,2,FALSE)</f>
        <v>East</v>
      </c>
      <c r="F183">
        <v>2</v>
      </c>
      <c r="G183" s="55" t="s">
        <v>371</v>
      </c>
      <c r="H183">
        <v>107831.27</v>
      </c>
      <c r="I183">
        <v>104353.75</v>
      </c>
      <c r="J183">
        <v>3477.52</v>
      </c>
      <c r="K183">
        <v>3.33243414826971</v>
      </c>
      <c r="L183">
        <v>2661</v>
      </c>
      <c r="M183">
        <v>2189</v>
      </c>
      <c r="N183">
        <v>21.562357240749201</v>
      </c>
    </row>
    <row r="184" spans="1:14" x14ac:dyDescent="0.25">
      <c r="A184">
        <f t="shared" si="29"/>
        <v>13</v>
      </c>
      <c r="B184">
        <f t="shared" si="30"/>
        <v>513</v>
      </c>
      <c r="C184">
        <v>51</v>
      </c>
      <c r="D184">
        <f>VLOOKUP(C184,'Store Database'!A:C,2,FALSE)</f>
        <v>1</v>
      </c>
      <c r="E184" t="str">
        <f>VLOOKUP(D184,'Store Database'!$B$3:$C$100,2,FALSE)</f>
        <v>East</v>
      </c>
      <c r="F184">
        <v>3</v>
      </c>
      <c r="G184" s="55" t="s">
        <v>372</v>
      </c>
      <c r="H184">
        <v>19877.84</v>
      </c>
      <c r="I184">
        <v>23973.42</v>
      </c>
      <c r="J184">
        <v>-4095.58</v>
      </c>
      <c r="K184">
        <v>-17.0838370161621</v>
      </c>
      <c r="L184">
        <v>963</v>
      </c>
      <c r="M184">
        <v>564</v>
      </c>
      <c r="N184">
        <v>70.744680851063805</v>
      </c>
    </row>
    <row r="185" spans="1:14" x14ac:dyDescent="0.25">
      <c r="A185">
        <f t="shared" si="29"/>
        <v>14</v>
      </c>
      <c r="B185">
        <f t="shared" si="30"/>
        <v>514</v>
      </c>
      <c r="C185">
        <v>51</v>
      </c>
      <c r="D185">
        <f>VLOOKUP(C185,'Store Database'!A:C,2,FALSE)</f>
        <v>1</v>
      </c>
      <c r="E185" t="str">
        <f>VLOOKUP(D185,'Store Database'!$B$3:$C$100,2,FALSE)</f>
        <v>East</v>
      </c>
      <c r="F185">
        <v>4</v>
      </c>
      <c r="G185" s="55" t="s">
        <v>373</v>
      </c>
      <c r="H185">
        <v>154724.07</v>
      </c>
      <c r="I185">
        <v>144415.22</v>
      </c>
      <c r="J185">
        <v>10308.85</v>
      </c>
      <c r="K185">
        <v>7.1383404048409904</v>
      </c>
      <c r="L185">
        <v>2404</v>
      </c>
      <c r="M185">
        <v>1816</v>
      </c>
      <c r="N185">
        <v>32.378854625550701</v>
      </c>
    </row>
    <row r="186" spans="1:14" x14ac:dyDescent="0.25">
      <c r="A186">
        <f t="shared" si="29"/>
        <v>15</v>
      </c>
      <c r="B186">
        <f t="shared" si="30"/>
        <v>515</v>
      </c>
      <c r="C186">
        <v>51</v>
      </c>
      <c r="D186">
        <f>VLOOKUP(C186,'Store Database'!A:C,2,FALSE)</f>
        <v>1</v>
      </c>
      <c r="E186" t="str">
        <f>VLOOKUP(D186,'Store Database'!$B$3:$C$100,2,FALSE)</f>
        <v>East</v>
      </c>
      <c r="F186">
        <v>5</v>
      </c>
      <c r="G186" s="55" t="s">
        <v>294</v>
      </c>
      <c r="H186">
        <v>125179</v>
      </c>
      <c r="I186">
        <v>127341.44</v>
      </c>
      <c r="J186">
        <v>-2162.44</v>
      </c>
      <c r="K186">
        <v>-1.69814319674726</v>
      </c>
      <c r="L186">
        <v>2468</v>
      </c>
      <c r="M186">
        <v>2490</v>
      </c>
      <c r="N186">
        <v>-0.88353413654618496</v>
      </c>
    </row>
    <row r="187" spans="1:14" x14ac:dyDescent="0.25">
      <c r="A187">
        <f t="shared" si="29"/>
        <v>16</v>
      </c>
      <c r="B187">
        <f t="shared" si="30"/>
        <v>516</v>
      </c>
      <c r="C187">
        <v>51</v>
      </c>
      <c r="D187">
        <f>VLOOKUP(C187,'Store Database'!A:C,2,FALSE)</f>
        <v>1</v>
      </c>
      <c r="E187" t="str">
        <f>VLOOKUP(D187,'Store Database'!$B$3:$C$100,2,FALSE)</f>
        <v>East</v>
      </c>
      <c r="F187">
        <v>6</v>
      </c>
      <c r="G187" s="55" t="s">
        <v>374</v>
      </c>
      <c r="H187">
        <v>123592.05</v>
      </c>
      <c r="I187">
        <v>110573.91</v>
      </c>
      <c r="J187">
        <v>13018.14</v>
      </c>
      <c r="K187">
        <v>11.7732474143313</v>
      </c>
      <c r="L187">
        <v>1655</v>
      </c>
      <c r="M187">
        <v>1659</v>
      </c>
      <c r="N187">
        <v>-0.24110910186859602</v>
      </c>
    </row>
    <row r="188" spans="1:14" x14ac:dyDescent="0.25">
      <c r="A188">
        <f t="shared" si="29"/>
        <v>17</v>
      </c>
      <c r="B188">
        <f t="shared" si="30"/>
        <v>517</v>
      </c>
      <c r="C188">
        <v>51</v>
      </c>
      <c r="D188">
        <f>VLOOKUP(C188,'Store Database'!A:C,2,FALSE)</f>
        <v>1</v>
      </c>
      <c r="E188" t="str">
        <f>VLOOKUP(D188,'Store Database'!$B$3:$C$100,2,FALSE)</f>
        <v>East</v>
      </c>
      <c r="F188">
        <v>7</v>
      </c>
      <c r="G188" s="55" t="s">
        <v>295</v>
      </c>
      <c r="H188">
        <v>51032.7</v>
      </c>
      <c r="I188">
        <v>55892.94</v>
      </c>
      <c r="J188">
        <v>-4860.24</v>
      </c>
      <c r="K188">
        <v>-8.6956241700651304</v>
      </c>
      <c r="L188">
        <v>1735</v>
      </c>
      <c r="M188">
        <v>1437</v>
      </c>
      <c r="N188">
        <v>20.737647877522601</v>
      </c>
    </row>
    <row r="189" spans="1:14" x14ac:dyDescent="0.25">
      <c r="A189">
        <f t="shared" si="29"/>
        <v>18</v>
      </c>
      <c r="B189">
        <f t="shared" si="30"/>
        <v>518</v>
      </c>
      <c r="C189">
        <v>51</v>
      </c>
      <c r="D189">
        <f>VLOOKUP(C189,'Store Database'!A:C,2,FALSE)</f>
        <v>1</v>
      </c>
      <c r="E189" t="str">
        <f>VLOOKUP(D189,'Store Database'!$B$3:$C$100,2,FALSE)</f>
        <v>East</v>
      </c>
      <c r="F189">
        <v>8</v>
      </c>
      <c r="G189" s="55" t="s">
        <v>375</v>
      </c>
      <c r="H189">
        <v>85376.85</v>
      </c>
      <c r="I189">
        <v>81850.100000000006</v>
      </c>
      <c r="J189">
        <v>3526.75</v>
      </c>
      <c r="K189">
        <v>4.3087913148548402</v>
      </c>
      <c r="L189">
        <v>1564</v>
      </c>
      <c r="M189">
        <v>1263</v>
      </c>
      <c r="N189">
        <v>23.8321456848773</v>
      </c>
    </row>
    <row r="190" spans="1:14" x14ac:dyDescent="0.25">
      <c r="A190">
        <f t="shared" si="29"/>
        <v>19</v>
      </c>
      <c r="B190">
        <f t="shared" si="30"/>
        <v>519</v>
      </c>
      <c r="C190">
        <v>51</v>
      </c>
      <c r="D190">
        <f>VLOOKUP(C190,'Store Database'!A:C,2,FALSE)</f>
        <v>1</v>
      </c>
      <c r="E190" t="str">
        <f>VLOOKUP(D190,'Store Database'!$B$3:$C$100,2,FALSE)</f>
        <v>East</v>
      </c>
      <c r="F190">
        <v>9</v>
      </c>
      <c r="G190" s="55" t="s">
        <v>376</v>
      </c>
      <c r="H190">
        <v>31861.82</v>
      </c>
      <c r="I190">
        <v>35190.31</v>
      </c>
      <c r="J190">
        <v>-3328.49</v>
      </c>
      <c r="K190">
        <v>-9.4585412859392299</v>
      </c>
      <c r="L190">
        <v>5194</v>
      </c>
      <c r="M190">
        <v>2216</v>
      </c>
      <c r="N190">
        <v>134.38628158844801</v>
      </c>
    </row>
    <row r="191" spans="1:14" x14ac:dyDescent="0.25">
      <c r="A191">
        <f t="shared" si="29"/>
        <v>21</v>
      </c>
      <c r="B191">
        <f t="shared" si="30"/>
        <v>531</v>
      </c>
      <c r="C191">
        <v>53</v>
      </c>
      <c r="D191">
        <f>VLOOKUP(C191,'Store Database'!A:C,2,FALSE)</f>
        <v>2</v>
      </c>
      <c r="E191" t="str">
        <f>VLOOKUP(D191,'Store Database'!$B$3:$C$100,2,FALSE)</f>
        <v>West</v>
      </c>
      <c r="F191">
        <v>1</v>
      </c>
      <c r="G191" s="55" t="s">
        <v>293</v>
      </c>
      <c r="H191">
        <v>161261.79</v>
      </c>
      <c r="I191">
        <v>141197.35</v>
      </c>
      <c r="J191">
        <v>20064.439999999999</v>
      </c>
      <c r="K191">
        <v>14.210210035811601</v>
      </c>
      <c r="L191">
        <v>3032</v>
      </c>
      <c r="M191">
        <v>2365</v>
      </c>
      <c r="N191">
        <v>28.202959830866796</v>
      </c>
    </row>
    <row r="192" spans="1:14" x14ac:dyDescent="0.25">
      <c r="A192">
        <f t="shared" si="29"/>
        <v>22</v>
      </c>
      <c r="B192">
        <f t="shared" si="30"/>
        <v>532</v>
      </c>
      <c r="C192">
        <v>53</v>
      </c>
      <c r="D192">
        <f>VLOOKUP(C192,'Store Database'!A:C,2,FALSE)</f>
        <v>2</v>
      </c>
      <c r="E192" t="str">
        <f>VLOOKUP(D192,'Store Database'!$B$3:$C$100,2,FALSE)</f>
        <v>West</v>
      </c>
      <c r="F192">
        <v>2</v>
      </c>
      <c r="G192" s="55" t="s">
        <v>371</v>
      </c>
      <c r="H192">
        <v>168391.21</v>
      </c>
      <c r="I192">
        <v>156882.47</v>
      </c>
      <c r="J192">
        <v>11508.74</v>
      </c>
      <c r="K192">
        <v>7.3358992881741303</v>
      </c>
      <c r="L192">
        <v>4248</v>
      </c>
      <c r="M192">
        <v>3383</v>
      </c>
      <c r="N192">
        <v>25.569021578480601</v>
      </c>
    </row>
    <row r="193" spans="1:14" x14ac:dyDescent="0.25">
      <c r="A193">
        <f t="shared" si="29"/>
        <v>23</v>
      </c>
      <c r="B193">
        <f t="shared" si="30"/>
        <v>533</v>
      </c>
      <c r="C193">
        <v>53</v>
      </c>
      <c r="D193">
        <f>VLOOKUP(C193,'Store Database'!A:C,2,FALSE)</f>
        <v>2</v>
      </c>
      <c r="E193" t="str">
        <f>VLOOKUP(D193,'Store Database'!$B$3:$C$100,2,FALSE)</f>
        <v>West</v>
      </c>
      <c r="F193">
        <v>3</v>
      </c>
      <c r="G193" s="55" t="s">
        <v>372</v>
      </c>
      <c r="H193">
        <v>2632.63</v>
      </c>
      <c r="I193">
        <v>4242.8599999999997</v>
      </c>
      <c r="J193">
        <v>-1610.23</v>
      </c>
      <c r="K193">
        <v>-37.951523264967499</v>
      </c>
      <c r="L193">
        <v>44</v>
      </c>
      <c r="M193">
        <v>49</v>
      </c>
      <c r="N193">
        <v>-10.2040816326531</v>
      </c>
    </row>
    <row r="194" spans="1:14" x14ac:dyDescent="0.25">
      <c r="A194">
        <f t="shared" si="29"/>
        <v>24</v>
      </c>
      <c r="B194">
        <f t="shared" si="30"/>
        <v>534</v>
      </c>
      <c r="C194">
        <v>53</v>
      </c>
      <c r="D194">
        <f>VLOOKUP(C194,'Store Database'!A:C,2,FALSE)</f>
        <v>2</v>
      </c>
      <c r="E194" t="str">
        <f>VLOOKUP(D194,'Store Database'!$B$3:$C$100,2,FALSE)</f>
        <v>West</v>
      </c>
      <c r="F194">
        <v>4</v>
      </c>
      <c r="G194" s="55" t="s">
        <v>373</v>
      </c>
      <c r="H194">
        <v>212983.67999999999</v>
      </c>
      <c r="I194">
        <v>251525.9</v>
      </c>
      <c r="J194">
        <v>-38542.22</v>
      </c>
      <c r="K194">
        <v>-15.323360337841899</v>
      </c>
      <c r="L194">
        <v>3910</v>
      </c>
      <c r="M194">
        <v>2513</v>
      </c>
      <c r="N194">
        <v>55.590927178670903</v>
      </c>
    </row>
    <row r="195" spans="1:14" x14ac:dyDescent="0.25">
      <c r="A195">
        <f t="shared" ref="A195:A258" si="31">VALUE(CONCATENATE(D195,F195))</f>
        <v>25</v>
      </c>
      <c r="B195">
        <f t="shared" ref="B195:B258" si="32">VALUE(CONCATENATE(C195,F195))</f>
        <v>535</v>
      </c>
      <c r="C195">
        <v>53</v>
      </c>
      <c r="D195">
        <f>VLOOKUP(C195,'Store Database'!A:C,2,FALSE)</f>
        <v>2</v>
      </c>
      <c r="E195" t="str">
        <f>VLOOKUP(D195,'Store Database'!$B$3:$C$100,2,FALSE)</f>
        <v>West</v>
      </c>
      <c r="F195">
        <v>5</v>
      </c>
      <c r="G195" s="55" t="s">
        <v>294</v>
      </c>
      <c r="H195">
        <v>296806.86</v>
      </c>
      <c r="I195">
        <v>260317.95</v>
      </c>
      <c r="J195">
        <v>36488.910000000003</v>
      </c>
      <c r="K195">
        <v>14.017054913040001</v>
      </c>
      <c r="L195">
        <v>3078</v>
      </c>
      <c r="M195">
        <v>2871</v>
      </c>
      <c r="N195">
        <v>7.2100313479623797</v>
      </c>
    </row>
    <row r="196" spans="1:14" x14ac:dyDescent="0.25">
      <c r="A196">
        <f t="shared" si="31"/>
        <v>26</v>
      </c>
      <c r="B196">
        <f t="shared" si="32"/>
        <v>536</v>
      </c>
      <c r="C196">
        <v>53</v>
      </c>
      <c r="D196">
        <f>VLOOKUP(C196,'Store Database'!A:C,2,FALSE)</f>
        <v>2</v>
      </c>
      <c r="E196" t="str">
        <f>VLOOKUP(D196,'Store Database'!$B$3:$C$100,2,FALSE)</f>
        <v>West</v>
      </c>
      <c r="F196">
        <v>6</v>
      </c>
      <c r="G196" s="55" t="s">
        <v>374</v>
      </c>
      <c r="H196">
        <v>249425.77</v>
      </c>
      <c r="I196">
        <v>293705.3</v>
      </c>
      <c r="J196">
        <v>-44279.53</v>
      </c>
      <c r="K196">
        <v>-15.0761766982074</v>
      </c>
      <c r="L196">
        <v>3234</v>
      </c>
      <c r="M196">
        <v>3184</v>
      </c>
      <c r="N196">
        <v>1.5703517587939702</v>
      </c>
    </row>
    <row r="197" spans="1:14" x14ac:dyDescent="0.25">
      <c r="A197">
        <f t="shared" si="31"/>
        <v>27</v>
      </c>
      <c r="B197">
        <f t="shared" si="32"/>
        <v>537</v>
      </c>
      <c r="C197">
        <v>53</v>
      </c>
      <c r="D197">
        <f>VLOOKUP(C197,'Store Database'!A:C,2,FALSE)</f>
        <v>2</v>
      </c>
      <c r="E197" t="str">
        <f>VLOOKUP(D197,'Store Database'!$B$3:$C$100,2,FALSE)</f>
        <v>West</v>
      </c>
      <c r="F197">
        <v>7</v>
      </c>
      <c r="G197" s="55" t="s">
        <v>295</v>
      </c>
      <c r="H197">
        <v>61830.13</v>
      </c>
      <c r="I197">
        <v>58626.39</v>
      </c>
      <c r="J197">
        <v>3203.74</v>
      </c>
      <c r="K197">
        <v>5.4646721382640102</v>
      </c>
      <c r="L197">
        <v>2144</v>
      </c>
      <c r="M197">
        <v>1666</v>
      </c>
      <c r="N197">
        <v>28.691476590636299</v>
      </c>
    </row>
    <row r="198" spans="1:14" x14ac:dyDescent="0.25">
      <c r="A198">
        <f t="shared" si="31"/>
        <v>28</v>
      </c>
      <c r="B198">
        <f t="shared" si="32"/>
        <v>538</v>
      </c>
      <c r="C198">
        <v>53</v>
      </c>
      <c r="D198">
        <f>VLOOKUP(C198,'Store Database'!A:C,2,FALSE)</f>
        <v>2</v>
      </c>
      <c r="E198" t="str">
        <f>VLOOKUP(D198,'Store Database'!$B$3:$C$100,2,FALSE)</f>
        <v>West</v>
      </c>
      <c r="F198">
        <v>8</v>
      </c>
      <c r="G198" s="55" t="s">
        <v>375</v>
      </c>
      <c r="H198">
        <v>136432.20000000001</v>
      </c>
      <c r="I198">
        <v>154824.56</v>
      </c>
      <c r="J198">
        <v>-18392.36</v>
      </c>
      <c r="K198">
        <v>-11.8794847535817</v>
      </c>
      <c r="L198">
        <v>2820</v>
      </c>
      <c r="M198">
        <v>2242</v>
      </c>
      <c r="N198">
        <v>25.780553077609298</v>
      </c>
    </row>
    <row r="199" spans="1:14" x14ac:dyDescent="0.25">
      <c r="A199">
        <f t="shared" si="31"/>
        <v>29</v>
      </c>
      <c r="B199">
        <f t="shared" si="32"/>
        <v>539</v>
      </c>
      <c r="C199">
        <v>53</v>
      </c>
      <c r="D199">
        <f>VLOOKUP(C199,'Store Database'!A:C,2,FALSE)</f>
        <v>2</v>
      </c>
      <c r="E199" t="str">
        <f>VLOOKUP(D199,'Store Database'!$B$3:$C$100,2,FALSE)</f>
        <v>West</v>
      </c>
      <c r="F199">
        <v>9</v>
      </c>
      <c r="G199" s="55" t="s">
        <v>376</v>
      </c>
      <c r="H199">
        <v>43612.45</v>
      </c>
      <c r="I199">
        <v>48067.360000000001</v>
      </c>
      <c r="J199">
        <v>-4454.91</v>
      </c>
      <c r="K199">
        <v>-9.2680563276202399</v>
      </c>
      <c r="L199">
        <v>5268</v>
      </c>
      <c r="M199">
        <v>2260</v>
      </c>
      <c r="N199">
        <v>133.09734513274302</v>
      </c>
    </row>
    <row r="200" spans="1:14" x14ac:dyDescent="0.25">
      <c r="A200">
        <f t="shared" si="31"/>
        <v>31</v>
      </c>
      <c r="B200">
        <f t="shared" si="32"/>
        <v>561</v>
      </c>
      <c r="C200">
        <v>56</v>
      </c>
      <c r="D200">
        <f>VLOOKUP(C200,'Store Database'!A:C,2,FALSE)</f>
        <v>3</v>
      </c>
      <c r="E200" t="str">
        <f>VLOOKUP(D200,'Store Database'!$B$3:$C$100,2,FALSE)</f>
        <v>North</v>
      </c>
      <c r="F200">
        <v>1</v>
      </c>
      <c r="G200" s="55" t="s">
        <v>293</v>
      </c>
      <c r="H200">
        <v>214302.57</v>
      </c>
      <c r="I200">
        <v>194071.28</v>
      </c>
      <c r="J200">
        <v>20231.29</v>
      </c>
      <c r="K200">
        <v>10.4246697399018</v>
      </c>
      <c r="L200">
        <v>3120</v>
      </c>
      <c r="M200">
        <v>2119</v>
      </c>
      <c r="N200">
        <v>47.239263803680998</v>
      </c>
    </row>
    <row r="201" spans="1:14" x14ac:dyDescent="0.25">
      <c r="A201">
        <f t="shared" si="31"/>
        <v>32</v>
      </c>
      <c r="B201">
        <f t="shared" si="32"/>
        <v>562</v>
      </c>
      <c r="C201">
        <v>56</v>
      </c>
      <c r="D201">
        <f>VLOOKUP(C201,'Store Database'!A:C,2,FALSE)</f>
        <v>3</v>
      </c>
      <c r="E201" t="str">
        <f>VLOOKUP(D201,'Store Database'!$B$3:$C$100,2,FALSE)</f>
        <v>North</v>
      </c>
      <c r="F201">
        <v>2</v>
      </c>
      <c r="G201" s="55" t="s">
        <v>371</v>
      </c>
      <c r="H201">
        <v>99555.03</v>
      </c>
      <c r="I201">
        <v>109150.06</v>
      </c>
      <c r="J201">
        <v>-9595.0300000000007</v>
      </c>
      <c r="K201">
        <v>-8.7906777146984592</v>
      </c>
      <c r="L201">
        <v>4549</v>
      </c>
      <c r="M201">
        <v>2992</v>
      </c>
      <c r="N201">
        <v>52.038770053475901</v>
      </c>
    </row>
    <row r="202" spans="1:14" x14ac:dyDescent="0.25">
      <c r="A202">
        <f t="shared" si="31"/>
        <v>33</v>
      </c>
      <c r="B202">
        <f t="shared" si="32"/>
        <v>563</v>
      </c>
      <c r="C202">
        <v>56</v>
      </c>
      <c r="D202">
        <f>VLOOKUP(C202,'Store Database'!A:C,2,FALSE)</f>
        <v>3</v>
      </c>
      <c r="E202" t="str">
        <f>VLOOKUP(D202,'Store Database'!$B$3:$C$100,2,FALSE)</f>
        <v>North</v>
      </c>
      <c r="F202">
        <v>3</v>
      </c>
      <c r="G202" s="55" t="s">
        <v>372</v>
      </c>
      <c r="H202">
        <v>13456.98</v>
      </c>
      <c r="I202">
        <v>13298.14</v>
      </c>
      <c r="J202">
        <v>158.84</v>
      </c>
      <c r="K202">
        <v>1.19445275805489</v>
      </c>
      <c r="L202">
        <v>365</v>
      </c>
      <c r="M202">
        <v>149</v>
      </c>
      <c r="N202">
        <v>144.96644295301999</v>
      </c>
    </row>
    <row r="203" spans="1:14" x14ac:dyDescent="0.25">
      <c r="A203">
        <f t="shared" si="31"/>
        <v>34</v>
      </c>
      <c r="B203">
        <f t="shared" si="32"/>
        <v>564</v>
      </c>
      <c r="C203">
        <v>56</v>
      </c>
      <c r="D203">
        <f>VLOOKUP(C203,'Store Database'!A:C,2,FALSE)</f>
        <v>3</v>
      </c>
      <c r="E203" t="str">
        <f>VLOOKUP(D203,'Store Database'!$B$3:$C$100,2,FALSE)</f>
        <v>North</v>
      </c>
      <c r="F203">
        <v>4</v>
      </c>
      <c r="G203" s="55" t="s">
        <v>373</v>
      </c>
      <c r="H203">
        <v>209267.89</v>
      </c>
      <c r="I203">
        <v>289782.81</v>
      </c>
      <c r="J203">
        <v>-80514.92</v>
      </c>
      <c r="K203">
        <v>-27.784574247175001</v>
      </c>
      <c r="L203">
        <v>4618</v>
      </c>
      <c r="M203">
        <v>3888</v>
      </c>
      <c r="N203">
        <v>18.775720164609101</v>
      </c>
    </row>
    <row r="204" spans="1:14" x14ac:dyDescent="0.25">
      <c r="A204">
        <f t="shared" si="31"/>
        <v>35</v>
      </c>
      <c r="B204">
        <f t="shared" si="32"/>
        <v>565</v>
      </c>
      <c r="C204">
        <v>56</v>
      </c>
      <c r="D204">
        <f>VLOOKUP(C204,'Store Database'!A:C,2,FALSE)</f>
        <v>3</v>
      </c>
      <c r="E204" t="str">
        <f>VLOOKUP(D204,'Store Database'!$B$3:$C$100,2,FALSE)</f>
        <v>North</v>
      </c>
      <c r="F204">
        <v>5</v>
      </c>
      <c r="G204" s="55" t="s">
        <v>294</v>
      </c>
      <c r="H204">
        <v>302701.5</v>
      </c>
      <c r="I204">
        <v>280059.88</v>
      </c>
      <c r="J204">
        <v>22641.62</v>
      </c>
      <c r="K204">
        <v>8.0845639154026596</v>
      </c>
      <c r="L204">
        <v>3685</v>
      </c>
      <c r="M204">
        <v>2914</v>
      </c>
      <c r="N204">
        <v>26.458476321208003</v>
      </c>
    </row>
    <row r="205" spans="1:14" x14ac:dyDescent="0.25">
      <c r="A205">
        <f t="shared" si="31"/>
        <v>36</v>
      </c>
      <c r="B205">
        <f t="shared" si="32"/>
        <v>566</v>
      </c>
      <c r="C205">
        <v>56</v>
      </c>
      <c r="D205">
        <f>VLOOKUP(C205,'Store Database'!A:C,2,FALSE)</f>
        <v>3</v>
      </c>
      <c r="E205" t="str">
        <f>VLOOKUP(D205,'Store Database'!$B$3:$C$100,2,FALSE)</f>
        <v>North</v>
      </c>
      <c r="F205">
        <v>6</v>
      </c>
      <c r="G205" s="55" t="s">
        <v>374</v>
      </c>
      <c r="H205">
        <v>249591.19</v>
      </c>
      <c r="I205">
        <v>315983.24</v>
      </c>
      <c r="J205">
        <v>-66392.05</v>
      </c>
      <c r="K205">
        <v>-21.011256799569502</v>
      </c>
      <c r="L205">
        <v>3946</v>
      </c>
      <c r="M205">
        <v>3691</v>
      </c>
      <c r="N205">
        <v>6.9086968301273393</v>
      </c>
    </row>
    <row r="206" spans="1:14" x14ac:dyDescent="0.25">
      <c r="A206">
        <f t="shared" si="31"/>
        <v>37</v>
      </c>
      <c r="B206">
        <f t="shared" si="32"/>
        <v>567</v>
      </c>
      <c r="C206">
        <v>56</v>
      </c>
      <c r="D206">
        <f>VLOOKUP(C206,'Store Database'!A:C,2,FALSE)</f>
        <v>3</v>
      </c>
      <c r="E206" t="str">
        <f>VLOOKUP(D206,'Store Database'!$B$3:$C$100,2,FALSE)</f>
        <v>North</v>
      </c>
      <c r="F206">
        <v>7</v>
      </c>
      <c r="G206" s="55" t="s">
        <v>295</v>
      </c>
      <c r="H206">
        <v>125571.31</v>
      </c>
      <c r="I206">
        <v>106809.63</v>
      </c>
      <c r="J206">
        <v>18761.68</v>
      </c>
      <c r="K206">
        <v>17.565532246483802</v>
      </c>
      <c r="L206">
        <v>2593</v>
      </c>
      <c r="M206">
        <v>2085</v>
      </c>
      <c r="N206">
        <v>24.364508393285401</v>
      </c>
    </row>
    <row r="207" spans="1:14" x14ac:dyDescent="0.25">
      <c r="A207">
        <f t="shared" si="31"/>
        <v>38</v>
      </c>
      <c r="B207">
        <f t="shared" si="32"/>
        <v>568</v>
      </c>
      <c r="C207">
        <v>56</v>
      </c>
      <c r="D207">
        <f>VLOOKUP(C207,'Store Database'!A:C,2,FALSE)</f>
        <v>3</v>
      </c>
      <c r="E207" t="str">
        <f>VLOOKUP(D207,'Store Database'!$B$3:$C$100,2,FALSE)</f>
        <v>North</v>
      </c>
      <c r="F207">
        <v>8</v>
      </c>
      <c r="G207" s="55" t="s">
        <v>375</v>
      </c>
      <c r="H207">
        <v>201831.29</v>
      </c>
      <c r="I207">
        <v>214816.05</v>
      </c>
      <c r="J207">
        <v>-12984.76</v>
      </c>
      <c r="K207">
        <v>-6.0445948987517504</v>
      </c>
      <c r="L207">
        <v>3226</v>
      </c>
      <c r="M207">
        <v>2909</v>
      </c>
      <c r="N207">
        <v>10.8972155379856</v>
      </c>
    </row>
    <row r="208" spans="1:14" x14ac:dyDescent="0.25">
      <c r="A208">
        <f t="shared" si="31"/>
        <v>39</v>
      </c>
      <c r="B208">
        <f t="shared" si="32"/>
        <v>569</v>
      </c>
      <c r="C208">
        <v>56</v>
      </c>
      <c r="D208">
        <f>VLOOKUP(C208,'Store Database'!A:C,2,FALSE)</f>
        <v>3</v>
      </c>
      <c r="E208" t="str">
        <f>VLOOKUP(D208,'Store Database'!$B$3:$C$100,2,FALSE)</f>
        <v>North</v>
      </c>
      <c r="F208">
        <v>9</v>
      </c>
      <c r="G208" s="55" t="s">
        <v>376</v>
      </c>
      <c r="H208">
        <v>48692.46</v>
      </c>
      <c r="I208">
        <v>55435.18</v>
      </c>
      <c r="J208">
        <v>-6742.72</v>
      </c>
      <c r="K208">
        <v>-12.1632508454018</v>
      </c>
      <c r="L208">
        <v>5536</v>
      </c>
      <c r="M208">
        <v>2411</v>
      </c>
      <c r="N208">
        <v>129.614267938615</v>
      </c>
    </row>
    <row r="209" spans="1:14" x14ac:dyDescent="0.25">
      <c r="A209">
        <f t="shared" si="31"/>
        <v>41</v>
      </c>
      <c r="B209">
        <f t="shared" si="32"/>
        <v>581</v>
      </c>
      <c r="C209">
        <v>58</v>
      </c>
      <c r="D209">
        <f>VLOOKUP(C209,'Store Database'!A:C,2,FALSE)</f>
        <v>4</v>
      </c>
      <c r="E209" t="str">
        <f>VLOOKUP(D209,'Store Database'!$B$3:$C$100,2,FALSE)</f>
        <v>South</v>
      </c>
      <c r="F209">
        <v>1</v>
      </c>
      <c r="G209" s="55" t="s">
        <v>293</v>
      </c>
      <c r="H209">
        <v>94699.04</v>
      </c>
      <c r="I209">
        <v>66279.850000000006</v>
      </c>
      <c r="J209">
        <v>28419.19</v>
      </c>
      <c r="K209">
        <v>42.877571388589402</v>
      </c>
      <c r="L209">
        <v>1998</v>
      </c>
      <c r="M209">
        <v>1719</v>
      </c>
      <c r="N209">
        <v>16.230366492146601</v>
      </c>
    </row>
    <row r="210" spans="1:14" x14ac:dyDescent="0.25">
      <c r="A210">
        <f t="shared" si="31"/>
        <v>42</v>
      </c>
      <c r="B210">
        <f t="shared" si="32"/>
        <v>582</v>
      </c>
      <c r="C210">
        <v>58</v>
      </c>
      <c r="D210">
        <f>VLOOKUP(C210,'Store Database'!A:C,2,FALSE)</f>
        <v>4</v>
      </c>
      <c r="E210" t="str">
        <f>VLOOKUP(D210,'Store Database'!$B$3:$C$100,2,FALSE)</f>
        <v>South</v>
      </c>
      <c r="F210">
        <v>2</v>
      </c>
      <c r="G210" s="55" t="s">
        <v>371</v>
      </c>
      <c r="H210">
        <v>90957.68</v>
      </c>
      <c r="I210">
        <v>79069.16</v>
      </c>
      <c r="J210">
        <v>11888.52</v>
      </c>
      <c r="K210">
        <v>15.035596685231001</v>
      </c>
      <c r="L210">
        <v>2296</v>
      </c>
      <c r="M210">
        <v>2103</v>
      </c>
      <c r="N210">
        <v>9.1773656680932003</v>
      </c>
    </row>
    <row r="211" spans="1:14" x14ac:dyDescent="0.25">
      <c r="A211">
        <f t="shared" si="31"/>
        <v>43</v>
      </c>
      <c r="B211">
        <f t="shared" si="32"/>
        <v>583</v>
      </c>
      <c r="C211">
        <v>58</v>
      </c>
      <c r="D211">
        <f>VLOOKUP(C211,'Store Database'!A:C,2,FALSE)</f>
        <v>4</v>
      </c>
      <c r="E211" t="str">
        <f>VLOOKUP(D211,'Store Database'!$B$3:$C$100,2,FALSE)</f>
        <v>South</v>
      </c>
      <c r="F211">
        <v>3</v>
      </c>
      <c r="G211" s="55" t="s">
        <v>372</v>
      </c>
      <c r="H211">
        <v>15115.4</v>
      </c>
      <c r="I211">
        <v>18900.22</v>
      </c>
      <c r="J211">
        <v>-3784.82</v>
      </c>
      <c r="K211">
        <v>-20.025269547126999</v>
      </c>
      <c r="L211">
        <v>991</v>
      </c>
      <c r="M211">
        <v>638</v>
      </c>
      <c r="N211">
        <v>55.329153605015705</v>
      </c>
    </row>
    <row r="212" spans="1:14" x14ac:dyDescent="0.25">
      <c r="A212">
        <f t="shared" si="31"/>
        <v>44</v>
      </c>
      <c r="B212">
        <f t="shared" si="32"/>
        <v>584</v>
      </c>
      <c r="C212">
        <v>58</v>
      </c>
      <c r="D212">
        <f>VLOOKUP(C212,'Store Database'!A:C,2,FALSE)</f>
        <v>4</v>
      </c>
      <c r="E212" t="str">
        <f>VLOOKUP(D212,'Store Database'!$B$3:$C$100,2,FALSE)</f>
        <v>South</v>
      </c>
      <c r="F212">
        <v>4</v>
      </c>
      <c r="G212" s="55" t="s">
        <v>373</v>
      </c>
      <c r="H212">
        <v>141332.54999999999</v>
      </c>
      <c r="I212">
        <v>130198.09</v>
      </c>
      <c r="J212">
        <v>11134.46</v>
      </c>
      <c r="K212">
        <v>8.5519380507041198</v>
      </c>
      <c r="L212">
        <v>2976</v>
      </c>
      <c r="M212">
        <v>2096</v>
      </c>
      <c r="N212">
        <v>41.984732824427503</v>
      </c>
    </row>
    <row r="213" spans="1:14" x14ac:dyDescent="0.25">
      <c r="A213">
        <f t="shared" si="31"/>
        <v>45</v>
      </c>
      <c r="B213">
        <f t="shared" si="32"/>
        <v>585</v>
      </c>
      <c r="C213">
        <v>58</v>
      </c>
      <c r="D213">
        <f>VLOOKUP(C213,'Store Database'!A:C,2,FALSE)</f>
        <v>4</v>
      </c>
      <c r="E213" t="str">
        <f>VLOOKUP(D213,'Store Database'!$B$3:$C$100,2,FALSE)</f>
        <v>South</v>
      </c>
      <c r="F213">
        <v>5</v>
      </c>
      <c r="G213" s="55" t="s">
        <v>294</v>
      </c>
      <c r="H213">
        <v>130556.39</v>
      </c>
      <c r="I213">
        <v>102617.96</v>
      </c>
      <c r="J213">
        <v>27938.43</v>
      </c>
      <c r="K213">
        <v>27.2256727769681</v>
      </c>
      <c r="L213">
        <v>2502</v>
      </c>
      <c r="M213">
        <v>2249</v>
      </c>
      <c r="N213">
        <v>11.2494441974211</v>
      </c>
    </row>
    <row r="214" spans="1:14" x14ac:dyDescent="0.25">
      <c r="A214">
        <f t="shared" si="31"/>
        <v>46</v>
      </c>
      <c r="B214">
        <f t="shared" si="32"/>
        <v>586</v>
      </c>
      <c r="C214">
        <v>58</v>
      </c>
      <c r="D214">
        <f>VLOOKUP(C214,'Store Database'!A:C,2,FALSE)</f>
        <v>4</v>
      </c>
      <c r="E214" t="str">
        <f>VLOOKUP(D214,'Store Database'!$B$3:$C$100,2,FALSE)</f>
        <v>South</v>
      </c>
      <c r="F214">
        <v>6</v>
      </c>
      <c r="G214" s="55" t="s">
        <v>374</v>
      </c>
      <c r="H214">
        <v>122672.97</v>
      </c>
      <c r="I214">
        <v>114080.92</v>
      </c>
      <c r="J214">
        <v>8592.0499999999993</v>
      </c>
      <c r="K214">
        <v>7.5315398929111002</v>
      </c>
      <c r="L214">
        <v>1816</v>
      </c>
      <c r="M214">
        <v>1958</v>
      </c>
      <c r="N214">
        <v>-7.2522982635342199</v>
      </c>
    </row>
    <row r="215" spans="1:14" x14ac:dyDescent="0.25">
      <c r="A215">
        <f t="shared" si="31"/>
        <v>47</v>
      </c>
      <c r="B215">
        <f t="shared" si="32"/>
        <v>587</v>
      </c>
      <c r="C215">
        <v>58</v>
      </c>
      <c r="D215">
        <f>VLOOKUP(C215,'Store Database'!A:C,2,FALSE)</f>
        <v>4</v>
      </c>
      <c r="E215" t="str">
        <f>VLOOKUP(D215,'Store Database'!$B$3:$C$100,2,FALSE)</f>
        <v>South</v>
      </c>
      <c r="F215">
        <v>7</v>
      </c>
      <c r="G215" s="55" t="s">
        <v>295</v>
      </c>
      <c r="H215">
        <v>47785.74</v>
      </c>
      <c r="I215">
        <v>42876.13</v>
      </c>
      <c r="J215">
        <v>4909.6099999999997</v>
      </c>
      <c r="K215">
        <v>11.4506836321282</v>
      </c>
      <c r="L215">
        <v>2137</v>
      </c>
      <c r="M215">
        <v>1364</v>
      </c>
      <c r="N215">
        <v>56.6715542521994</v>
      </c>
    </row>
    <row r="216" spans="1:14" x14ac:dyDescent="0.25">
      <c r="A216">
        <f t="shared" si="31"/>
        <v>48</v>
      </c>
      <c r="B216">
        <f t="shared" si="32"/>
        <v>588</v>
      </c>
      <c r="C216">
        <v>58</v>
      </c>
      <c r="D216">
        <f>VLOOKUP(C216,'Store Database'!A:C,2,FALSE)</f>
        <v>4</v>
      </c>
      <c r="E216" t="str">
        <f>VLOOKUP(D216,'Store Database'!$B$3:$C$100,2,FALSE)</f>
        <v>South</v>
      </c>
      <c r="F216">
        <v>8</v>
      </c>
      <c r="G216" s="55" t="s">
        <v>375</v>
      </c>
      <c r="H216">
        <v>77205.149999999994</v>
      </c>
      <c r="I216">
        <v>74122.38</v>
      </c>
      <c r="J216">
        <v>3082.77</v>
      </c>
      <c r="K216">
        <v>4.1590272735441003</v>
      </c>
      <c r="L216">
        <v>1879</v>
      </c>
      <c r="M216">
        <v>1518</v>
      </c>
      <c r="N216">
        <v>23.781291172595502</v>
      </c>
    </row>
    <row r="217" spans="1:14" x14ac:dyDescent="0.25">
      <c r="A217">
        <f t="shared" si="31"/>
        <v>49</v>
      </c>
      <c r="B217">
        <f t="shared" si="32"/>
        <v>589</v>
      </c>
      <c r="C217">
        <v>58</v>
      </c>
      <c r="D217">
        <f>VLOOKUP(C217,'Store Database'!A:C,2,FALSE)</f>
        <v>4</v>
      </c>
      <c r="E217" t="str">
        <f>VLOOKUP(D217,'Store Database'!$B$3:$C$100,2,FALSE)</f>
        <v>South</v>
      </c>
      <c r="F217">
        <v>9</v>
      </c>
      <c r="G217" s="55" t="s">
        <v>376</v>
      </c>
      <c r="H217">
        <v>21392.400000000001</v>
      </c>
      <c r="I217">
        <v>22181.94</v>
      </c>
      <c r="J217">
        <v>-789.54</v>
      </c>
      <c r="K217">
        <v>-3.5593820919180201</v>
      </c>
      <c r="L217">
        <v>4079</v>
      </c>
      <c r="M217">
        <v>2361</v>
      </c>
      <c r="N217">
        <v>72.765777213045297</v>
      </c>
    </row>
    <row r="218" spans="1:14" x14ac:dyDescent="0.25">
      <c r="A218">
        <f t="shared" si="31"/>
        <v>11</v>
      </c>
      <c r="B218">
        <f t="shared" si="32"/>
        <v>611</v>
      </c>
      <c r="C218">
        <v>61</v>
      </c>
      <c r="D218">
        <f>VLOOKUP(C218,'Store Database'!A:C,2,FALSE)</f>
        <v>1</v>
      </c>
      <c r="E218" t="str">
        <f>VLOOKUP(D218,'Store Database'!$B$3:$C$100,2,FALSE)</f>
        <v>East</v>
      </c>
      <c r="F218">
        <v>1</v>
      </c>
      <c r="G218" s="55" t="s">
        <v>293</v>
      </c>
      <c r="H218">
        <v>74806.97</v>
      </c>
      <c r="I218">
        <v>74583.62</v>
      </c>
      <c r="J218">
        <v>223.35</v>
      </c>
      <c r="K218">
        <v>0.29946253614399498</v>
      </c>
      <c r="L218">
        <v>2507</v>
      </c>
      <c r="M218">
        <v>2159</v>
      </c>
      <c r="N218">
        <v>16.118573413617401</v>
      </c>
    </row>
    <row r="219" spans="1:14" x14ac:dyDescent="0.25">
      <c r="A219">
        <f t="shared" si="31"/>
        <v>12</v>
      </c>
      <c r="B219">
        <f t="shared" si="32"/>
        <v>612</v>
      </c>
      <c r="C219">
        <v>61</v>
      </c>
      <c r="D219">
        <f>VLOOKUP(C219,'Store Database'!A:C,2,FALSE)</f>
        <v>1</v>
      </c>
      <c r="E219" t="str">
        <f>VLOOKUP(D219,'Store Database'!$B$3:$C$100,2,FALSE)</f>
        <v>East</v>
      </c>
      <c r="F219">
        <v>2</v>
      </c>
      <c r="G219" s="55" t="s">
        <v>371</v>
      </c>
      <c r="H219">
        <v>57305.2</v>
      </c>
      <c r="I219">
        <v>60703.199999999997</v>
      </c>
      <c r="J219">
        <v>-3398</v>
      </c>
      <c r="K219">
        <v>-5.5977279616231099</v>
      </c>
      <c r="L219">
        <v>2386</v>
      </c>
      <c r="M219">
        <v>1903</v>
      </c>
      <c r="N219">
        <v>25.380977404098797</v>
      </c>
    </row>
    <row r="220" spans="1:14" x14ac:dyDescent="0.25">
      <c r="A220">
        <f t="shared" si="31"/>
        <v>13</v>
      </c>
      <c r="B220">
        <f t="shared" si="32"/>
        <v>613</v>
      </c>
      <c r="C220">
        <v>61</v>
      </c>
      <c r="D220">
        <f>VLOOKUP(C220,'Store Database'!A:C,2,FALSE)</f>
        <v>1</v>
      </c>
      <c r="E220" t="str">
        <f>VLOOKUP(D220,'Store Database'!$B$3:$C$100,2,FALSE)</f>
        <v>East</v>
      </c>
      <c r="F220">
        <v>3</v>
      </c>
      <c r="G220" s="55" t="s">
        <v>372</v>
      </c>
      <c r="H220">
        <v>8911.59</v>
      </c>
      <c r="I220">
        <v>6290.37</v>
      </c>
      <c r="J220">
        <v>2621.2199999999998</v>
      </c>
      <c r="K220">
        <v>41.670362792649698</v>
      </c>
      <c r="L220">
        <v>613</v>
      </c>
      <c r="M220">
        <v>548</v>
      </c>
      <c r="N220">
        <v>11.861313868613101</v>
      </c>
    </row>
    <row r="221" spans="1:14" x14ac:dyDescent="0.25">
      <c r="A221">
        <f t="shared" si="31"/>
        <v>14</v>
      </c>
      <c r="B221">
        <f t="shared" si="32"/>
        <v>614</v>
      </c>
      <c r="C221">
        <v>61</v>
      </c>
      <c r="D221">
        <f>VLOOKUP(C221,'Store Database'!A:C,2,FALSE)</f>
        <v>1</v>
      </c>
      <c r="E221" t="str">
        <f>VLOOKUP(D221,'Store Database'!$B$3:$C$100,2,FALSE)</f>
        <v>East</v>
      </c>
      <c r="F221">
        <v>4</v>
      </c>
      <c r="G221" s="55" t="s">
        <v>373</v>
      </c>
      <c r="H221">
        <v>88078.54</v>
      </c>
      <c r="I221">
        <v>86057.78</v>
      </c>
      <c r="J221">
        <v>2020.76</v>
      </c>
      <c r="K221">
        <v>2.3481433055791099</v>
      </c>
      <c r="L221">
        <v>2037</v>
      </c>
      <c r="M221">
        <v>1738</v>
      </c>
      <c r="N221">
        <v>17.203682393555798</v>
      </c>
    </row>
    <row r="222" spans="1:14" x14ac:dyDescent="0.25">
      <c r="A222">
        <f t="shared" si="31"/>
        <v>15</v>
      </c>
      <c r="B222">
        <f t="shared" si="32"/>
        <v>615</v>
      </c>
      <c r="C222">
        <v>61</v>
      </c>
      <c r="D222">
        <f>VLOOKUP(C222,'Store Database'!A:C,2,FALSE)</f>
        <v>1</v>
      </c>
      <c r="E222" t="str">
        <f>VLOOKUP(D222,'Store Database'!$B$3:$C$100,2,FALSE)</f>
        <v>East</v>
      </c>
      <c r="F222">
        <v>5</v>
      </c>
      <c r="G222" s="55" t="s">
        <v>294</v>
      </c>
      <c r="H222">
        <v>91131.6</v>
      </c>
      <c r="I222">
        <v>72443.490000000005</v>
      </c>
      <c r="J222">
        <v>18688.11</v>
      </c>
      <c r="K222">
        <v>25.796810727920501</v>
      </c>
      <c r="L222">
        <v>2129</v>
      </c>
      <c r="M222">
        <v>2157</v>
      </c>
      <c r="N222">
        <v>-1.2980992118683401</v>
      </c>
    </row>
    <row r="223" spans="1:14" x14ac:dyDescent="0.25">
      <c r="A223">
        <f t="shared" si="31"/>
        <v>16</v>
      </c>
      <c r="B223">
        <f t="shared" si="32"/>
        <v>616</v>
      </c>
      <c r="C223">
        <v>61</v>
      </c>
      <c r="D223">
        <f>VLOOKUP(C223,'Store Database'!A:C,2,FALSE)</f>
        <v>1</v>
      </c>
      <c r="E223" t="str">
        <f>VLOOKUP(D223,'Store Database'!$B$3:$C$100,2,FALSE)</f>
        <v>East</v>
      </c>
      <c r="F223">
        <v>6</v>
      </c>
      <c r="G223" s="55" t="s">
        <v>374</v>
      </c>
      <c r="H223">
        <v>86164.76</v>
      </c>
      <c r="I223">
        <v>80798.179999999993</v>
      </c>
      <c r="J223">
        <v>5366.58</v>
      </c>
      <c r="K223">
        <v>6.6419565391200699</v>
      </c>
      <c r="L223">
        <v>1593</v>
      </c>
      <c r="M223">
        <v>1159</v>
      </c>
      <c r="N223">
        <v>37.446074201898199</v>
      </c>
    </row>
    <row r="224" spans="1:14" x14ac:dyDescent="0.25">
      <c r="A224">
        <f t="shared" si="31"/>
        <v>17</v>
      </c>
      <c r="B224">
        <f t="shared" si="32"/>
        <v>617</v>
      </c>
      <c r="C224">
        <v>61</v>
      </c>
      <c r="D224">
        <f>VLOOKUP(C224,'Store Database'!A:C,2,FALSE)</f>
        <v>1</v>
      </c>
      <c r="E224" t="str">
        <f>VLOOKUP(D224,'Store Database'!$B$3:$C$100,2,FALSE)</f>
        <v>East</v>
      </c>
      <c r="F224">
        <v>7</v>
      </c>
      <c r="G224" s="55" t="s">
        <v>295</v>
      </c>
      <c r="H224">
        <v>53767.16</v>
      </c>
      <c r="I224">
        <v>50266.57</v>
      </c>
      <c r="J224">
        <v>3500.59</v>
      </c>
      <c r="K224">
        <v>6.96405185394587</v>
      </c>
      <c r="L224">
        <v>1932</v>
      </c>
      <c r="M224">
        <v>1720</v>
      </c>
      <c r="N224">
        <v>12.3255813953488</v>
      </c>
    </row>
    <row r="225" spans="1:14" x14ac:dyDescent="0.25">
      <c r="A225">
        <f t="shared" si="31"/>
        <v>18</v>
      </c>
      <c r="B225">
        <f t="shared" si="32"/>
        <v>618</v>
      </c>
      <c r="C225">
        <v>61</v>
      </c>
      <c r="D225">
        <f>VLOOKUP(C225,'Store Database'!A:C,2,FALSE)</f>
        <v>1</v>
      </c>
      <c r="E225" t="str">
        <f>VLOOKUP(D225,'Store Database'!$B$3:$C$100,2,FALSE)</f>
        <v>East</v>
      </c>
      <c r="F225">
        <v>8</v>
      </c>
      <c r="G225" s="55" t="s">
        <v>375</v>
      </c>
      <c r="H225">
        <v>61059.49</v>
      </c>
      <c r="I225">
        <v>65045.23</v>
      </c>
      <c r="J225">
        <v>-3985.74</v>
      </c>
      <c r="K225">
        <v>-6.1276437949408402</v>
      </c>
      <c r="L225">
        <v>1784</v>
      </c>
      <c r="M225">
        <v>1817</v>
      </c>
      <c r="N225">
        <v>-1.81618051733627</v>
      </c>
    </row>
    <row r="226" spans="1:14" x14ac:dyDescent="0.25">
      <c r="A226">
        <f t="shared" si="31"/>
        <v>19</v>
      </c>
      <c r="B226">
        <f t="shared" si="32"/>
        <v>619</v>
      </c>
      <c r="C226">
        <v>61</v>
      </c>
      <c r="D226">
        <f>VLOOKUP(C226,'Store Database'!A:C,2,FALSE)</f>
        <v>1</v>
      </c>
      <c r="E226" t="str">
        <f>VLOOKUP(D226,'Store Database'!$B$3:$C$100,2,FALSE)</f>
        <v>East</v>
      </c>
      <c r="F226">
        <v>9</v>
      </c>
      <c r="G226" s="55" t="s">
        <v>376</v>
      </c>
      <c r="H226">
        <v>17404.88</v>
      </c>
      <c r="I226">
        <v>15999.01</v>
      </c>
      <c r="J226">
        <v>1405.87</v>
      </c>
      <c r="K226">
        <v>8.7872312099311092</v>
      </c>
      <c r="L226">
        <v>4273</v>
      </c>
      <c r="M226">
        <v>2341</v>
      </c>
      <c r="N226">
        <v>82.528833831695906</v>
      </c>
    </row>
    <row r="227" spans="1:14" x14ac:dyDescent="0.25">
      <c r="A227">
        <f t="shared" si="31"/>
        <v>21</v>
      </c>
      <c r="B227">
        <f t="shared" si="32"/>
        <v>641</v>
      </c>
      <c r="C227">
        <v>64</v>
      </c>
      <c r="D227">
        <f>VLOOKUP(C227,'Store Database'!A:C,2,FALSE)</f>
        <v>2</v>
      </c>
      <c r="E227" t="str">
        <f>VLOOKUP(D227,'Store Database'!$B$3:$C$100,2,FALSE)</f>
        <v>West</v>
      </c>
      <c r="F227">
        <v>1</v>
      </c>
      <c r="G227" s="55" t="s">
        <v>293</v>
      </c>
      <c r="H227">
        <v>136287.97</v>
      </c>
      <c r="I227">
        <v>85806.47</v>
      </c>
      <c r="J227">
        <v>50481.5</v>
      </c>
      <c r="K227">
        <v>58.831810701454103</v>
      </c>
      <c r="L227">
        <v>2766</v>
      </c>
      <c r="M227">
        <v>3164</v>
      </c>
      <c r="N227">
        <v>-12.5790139064475</v>
      </c>
    </row>
    <row r="228" spans="1:14" x14ac:dyDescent="0.25">
      <c r="A228">
        <f t="shared" si="31"/>
        <v>22</v>
      </c>
      <c r="B228">
        <f t="shared" si="32"/>
        <v>642</v>
      </c>
      <c r="C228">
        <v>64</v>
      </c>
      <c r="D228">
        <f>VLOOKUP(C228,'Store Database'!A:C,2,FALSE)</f>
        <v>2</v>
      </c>
      <c r="E228" t="str">
        <f>VLOOKUP(D228,'Store Database'!$B$3:$C$100,2,FALSE)</f>
        <v>West</v>
      </c>
      <c r="F228">
        <v>2</v>
      </c>
      <c r="G228" s="55" t="s">
        <v>371</v>
      </c>
      <c r="H228">
        <v>82003.41</v>
      </c>
      <c r="I228">
        <v>97126.12</v>
      </c>
      <c r="J228">
        <v>-15122.71</v>
      </c>
      <c r="K228">
        <v>-15.570178238356499</v>
      </c>
      <c r="L228">
        <v>2848</v>
      </c>
      <c r="M228">
        <v>2911</v>
      </c>
      <c r="N228">
        <v>-2.1642047406389602</v>
      </c>
    </row>
    <row r="229" spans="1:14" x14ac:dyDescent="0.25">
      <c r="A229">
        <f t="shared" si="31"/>
        <v>23</v>
      </c>
      <c r="B229">
        <f t="shared" si="32"/>
        <v>643</v>
      </c>
      <c r="C229">
        <v>64</v>
      </c>
      <c r="D229">
        <f>VLOOKUP(C229,'Store Database'!A:C,2,FALSE)</f>
        <v>2</v>
      </c>
      <c r="E229" t="str">
        <f>VLOOKUP(D229,'Store Database'!$B$3:$C$100,2,FALSE)</f>
        <v>West</v>
      </c>
      <c r="F229">
        <v>3</v>
      </c>
      <c r="G229" s="55" t="s">
        <v>372</v>
      </c>
      <c r="H229">
        <v>18343.53</v>
      </c>
      <c r="I229">
        <v>30976.38</v>
      </c>
      <c r="J229">
        <v>-12632.85</v>
      </c>
      <c r="K229">
        <v>-40.782202439407101</v>
      </c>
      <c r="L229">
        <v>1505</v>
      </c>
      <c r="M229">
        <v>877</v>
      </c>
      <c r="N229">
        <v>71.607753705815298</v>
      </c>
    </row>
    <row r="230" spans="1:14" x14ac:dyDescent="0.25">
      <c r="A230">
        <f t="shared" si="31"/>
        <v>24</v>
      </c>
      <c r="B230">
        <f t="shared" si="32"/>
        <v>644</v>
      </c>
      <c r="C230">
        <v>64</v>
      </c>
      <c r="D230">
        <f>VLOOKUP(C230,'Store Database'!A:C,2,FALSE)</f>
        <v>2</v>
      </c>
      <c r="E230" t="str">
        <f>VLOOKUP(D230,'Store Database'!$B$3:$C$100,2,FALSE)</f>
        <v>West</v>
      </c>
      <c r="F230">
        <v>4</v>
      </c>
      <c r="G230" s="55" t="s">
        <v>373</v>
      </c>
      <c r="H230">
        <v>122980.65</v>
      </c>
      <c r="I230">
        <v>141637.16</v>
      </c>
      <c r="J230">
        <v>-18656.509999999998</v>
      </c>
      <c r="K230">
        <v>-13.172044680929799</v>
      </c>
      <c r="L230">
        <v>3240</v>
      </c>
      <c r="M230">
        <v>3090</v>
      </c>
      <c r="N230">
        <v>4.8543689320388301</v>
      </c>
    </row>
    <row r="231" spans="1:14" x14ac:dyDescent="0.25">
      <c r="A231">
        <f t="shared" si="31"/>
        <v>25</v>
      </c>
      <c r="B231">
        <f t="shared" si="32"/>
        <v>645</v>
      </c>
      <c r="C231">
        <v>64</v>
      </c>
      <c r="D231">
        <f>VLOOKUP(C231,'Store Database'!A:C,2,FALSE)</f>
        <v>2</v>
      </c>
      <c r="E231" t="str">
        <f>VLOOKUP(D231,'Store Database'!$B$3:$C$100,2,FALSE)</f>
        <v>West</v>
      </c>
      <c r="F231">
        <v>5</v>
      </c>
      <c r="G231" s="55" t="s">
        <v>294</v>
      </c>
      <c r="H231">
        <v>186490.93</v>
      </c>
      <c r="I231">
        <v>191641.07</v>
      </c>
      <c r="J231">
        <v>-5150.1400000000003</v>
      </c>
      <c r="K231">
        <v>-2.6873884601040898</v>
      </c>
      <c r="L231">
        <v>3419</v>
      </c>
      <c r="M231">
        <v>3221</v>
      </c>
      <c r="N231">
        <v>6.1471592673082904</v>
      </c>
    </row>
    <row r="232" spans="1:14" x14ac:dyDescent="0.25">
      <c r="A232">
        <f t="shared" si="31"/>
        <v>26</v>
      </c>
      <c r="B232">
        <f t="shared" si="32"/>
        <v>646</v>
      </c>
      <c r="C232">
        <v>64</v>
      </c>
      <c r="D232">
        <f>VLOOKUP(C232,'Store Database'!A:C,2,FALSE)</f>
        <v>2</v>
      </c>
      <c r="E232" t="str">
        <f>VLOOKUP(D232,'Store Database'!$B$3:$C$100,2,FALSE)</f>
        <v>West</v>
      </c>
      <c r="F232">
        <v>6</v>
      </c>
      <c r="G232" s="55" t="s">
        <v>374</v>
      </c>
      <c r="H232">
        <v>122475.45</v>
      </c>
      <c r="I232">
        <v>153956.84</v>
      </c>
      <c r="J232">
        <v>-31481.39</v>
      </c>
      <c r="K232">
        <v>-20.448191843896002</v>
      </c>
      <c r="L232">
        <v>3290</v>
      </c>
      <c r="M232">
        <v>3817</v>
      </c>
      <c r="N232">
        <v>-13.806654440660198</v>
      </c>
    </row>
    <row r="233" spans="1:14" x14ac:dyDescent="0.25">
      <c r="A233">
        <f t="shared" si="31"/>
        <v>27</v>
      </c>
      <c r="B233">
        <f t="shared" si="32"/>
        <v>647</v>
      </c>
      <c r="C233">
        <v>64</v>
      </c>
      <c r="D233">
        <f>VLOOKUP(C233,'Store Database'!A:C,2,FALSE)</f>
        <v>2</v>
      </c>
      <c r="E233" t="str">
        <f>VLOOKUP(D233,'Store Database'!$B$3:$C$100,2,FALSE)</f>
        <v>West</v>
      </c>
      <c r="F233">
        <v>7</v>
      </c>
      <c r="G233" s="55" t="s">
        <v>295</v>
      </c>
      <c r="H233">
        <v>52745.14</v>
      </c>
      <c r="I233">
        <v>47881.21</v>
      </c>
      <c r="J233">
        <v>4863.93</v>
      </c>
      <c r="K233">
        <v>10.158327243609801</v>
      </c>
      <c r="L233">
        <v>2090</v>
      </c>
      <c r="M233">
        <v>1994</v>
      </c>
      <c r="N233">
        <v>4.8144433299899703</v>
      </c>
    </row>
    <row r="234" spans="1:14" x14ac:dyDescent="0.25">
      <c r="A234">
        <f t="shared" si="31"/>
        <v>28</v>
      </c>
      <c r="B234">
        <f t="shared" si="32"/>
        <v>648</v>
      </c>
      <c r="C234">
        <v>64</v>
      </c>
      <c r="D234">
        <f>VLOOKUP(C234,'Store Database'!A:C,2,FALSE)</f>
        <v>2</v>
      </c>
      <c r="E234" t="str">
        <f>VLOOKUP(D234,'Store Database'!$B$3:$C$100,2,FALSE)</f>
        <v>West</v>
      </c>
      <c r="F234">
        <v>8</v>
      </c>
      <c r="G234" s="55" t="s">
        <v>375</v>
      </c>
      <c r="H234">
        <v>52911.68</v>
      </c>
      <c r="I234">
        <v>62380.36</v>
      </c>
      <c r="J234">
        <v>-9468.68</v>
      </c>
      <c r="K234">
        <v>-15.1789441420344</v>
      </c>
      <c r="L234">
        <v>1921</v>
      </c>
      <c r="M234">
        <v>2046</v>
      </c>
      <c r="N234">
        <v>-6.1094819159335296</v>
      </c>
    </row>
    <row r="235" spans="1:14" x14ac:dyDescent="0.25">
      <c r="A235">
        <f t="shared" si="31"/>
        <v>29</v>
      </c>
      <c r="B235">
        <f t="shared" si="32"/>
        <v>649</v>
      </c>
      <c r="C235">
        <v>64</v>
      </c>
      <c r="D235">
        <f>VLOOKUP(C235,'Store Database'!A:C,2,FALSE)</f>
        <v>2</v>
      </c>
      <c r="E235" t="str">
        <f>VLOOKUP(D235,'Store Database'!$B$3:$C$100,2,FALSE)</f>
        <v>West</v>
      </c>
      <c r="F235">
        <v>9</v>
      </c>
      <c r="G235" s="55" t="s">
        <v>376</v>
      </c>
      <c r="H235">
        <v>33392.39</v>
      </c>
      <c r="I235">
        <v>42900.66</v>
      </c>
      <c r="J235">
        <v>-9508.27</v>
      </c>
      <c r="K235">
        <v>-22.163458557514002</v>
      </c>
      <c r="L235">
        <v>5443</v>
      </c>
      <c r="M235">
        <v>3660</v>
      </c>
      <c r="N235">
        <v>48.715846994535497</v>
      </c>
    </row>
    <row r="236" spans="1:14" x14ac:dyDescent="0.25">
      <c r="A236">
        <f t="shared" si="31"/>
        <v>31</v>
      </c>
      <c r="B236">
        <f t="shared" si="32"/>
        <v>671</v>
      </c>
      <c r="C236">
        <v>67</v>
      </c>
      <c r="D236">
        <f>VLOOKUP(C236,'Store Database'!A:C,2,FALSE)</f>
        <v>3</v>
      </c>
      <c r="E236" t="str">
        <f>VLOOKUP(D236,'Store Database'!$B$3:$C$100,2,FALSE)</f>
        <v>North</v>
      </c>
      <c r="F236">
        <v>1</v>
      </c>
      <c r="G236" s="55" t="s">
        <v>293</v>
      </c>
      <c r="H236">
        <v>98090.83</v>
      </c>
      <c r="I236">
        <v>91528.71</v>
      </c>
      <c r="J236">
        <v>6562.12</v>
      </c>
      <c r="K236">
        <v>7.1694662800338804</v>
      </c>
      <c r="L236">
        <v>2657</v>
      </c>
      <c r="M236">
        <v>2256</v>
      </c>
      <c r="N236">
        <v>17.7748226950355</v>
      </c>
    </row>
    <row r="237" spans="1:14" x14ac:dyDescent="0.25">
      <c r="A237">
        <f t="shared" si="31"/>
        <v>32</v>
      </c>
      <c r="B237">
        <f t="shared" si="32"/>
        <v>672</v>
      </c>
      <c r="C237">
        <v>67</v>
      </c>
      <c r="D237">
        <f>VLOOKUP(C237,'Store Database'!A:C,2,FALSE)</f>
        <v>3</v>
      </c>
      <c r="E237" t="str">
        <f>VLOOKUP(D237,'Store Database'!$B$3:$C$100,2,FALSE)</f>
        <v>North</v>
      </c>
      <c r="F237">
        <v>2</v>
      </c>
      <c r="G237" s="55" t="s">
        <v>371</v>
      </c>
      <c r="H237">
        <v>67489.55</v>
      </c>
      <c r="I237">
        <v>75610.58</v>
      </c>
      <c r="J237">
        <v>-8121.03</v>
      </c>
      <c r="K237">
        <v>-10.740600058880601</v>
      </c>
      <c r="L237">
        <v>2428</v>
      </c>
      <c r="M237">
        <v>2267</v>
      </c>
      <c r="N237">
        <v>7.1018967798853101</v>
      </c>
    </row>
    <row r="238" spans="1:14" x14ac:dyDescent="0.25">
      <c r="A238">
        <f t="shared" si="31"/>
        <v>33</v>
      </c>
      <c r="B238">
        <f t="shared" si="32"/>
        <v>673</v>
      </c>
      <c r="C238">
        <v>67</v>
      </c>
      <c r="D238">
        <f>VLOOKUP(C238,'Store Database'!A:C,2,FALSE)</f>
        <v>3</v>
      </c>
      <c r="E238" t="str">
        <f>VLOOKUP(D238,'Store Database'!$B$3:$C$100,2,FALSE)</f>
        <v>North</v>
      </c>
      <c r="F238">
        <v>3</v>
      </c>
      <c r="G238" s="55" t="s">
        <v>372</v>
      </c>
      <c r="H238">
        <v>9600.9599999999991</v>
      </c>
      <c r="I238">
        <v>13007.5</v>
      </c>
      <c r="J238">
        <v>-3406.54</v>
      </c>
      <c r="K238">
        <v>-26.189044781856602</v>
      </c>
      <c r="L238">
        <v>754</v>
      </c>
      <c r="M238">
        <v>446</v>
      </c>
      <c r="N238">
        <v>69.058295964125605</v>
      </c>
    </row>
    <row r="239" spans="1:14" x14ac:dyDescent="0.25">
      <c r="A239">
        <f t="shared" si="31"/>
        <v>34</v>
      </c>
      <c r="B239">
        <f t="shared" si="32"/>
        <v>674</v>
      </c>
      <c r="C239">
        <v>67</v>
      </c>
      <c r="D239">
        <f>VLOOKUP(C239,'Store Database'!A:C,2,FALSE)</f>
        <v>3</v>
      </c>
      <c r="E239" t="str">
        <f>VLOOKUP(D239,'Store Database'!$B$3:$C$100,2,FALSE)</f>
        <v>North</v>
      </c>
      <c r="F239">
        <v>4</v>
      </c>
      <c r="G239" s="55" t="s">
        <v>373</v>
      </c>
      <c r="H239">
        <v>89755.93</v>
      </c>
      <c r="I239">
        <v>104167.14</v>
      </c>
      <c r="J239">
        <v>-14411.21</v>
      </c>
      <c r="K239">
        <v>-13.834698735128899</v>
      </c>
      <c r="L239">
        <v>2163</v>
      </c>
      <c r="M239">
        <v>1454</v>
      </c>
      <c r="N239">
        <v>48.762035763411298</v>
      </c>
    </row>
    <row r="240" spans="1:14" x14ac:dyDescent="0.25">
      <c r="A240">
        <f t="shared" si="31"/>
        <v>35</v>
      </c>
      <c r="B240">
        <f t="shared" si="32"/>
        <v>675</v>
      </c>
      <c r="C240">
        <v>67</v>
      </c>
      <c r="D240">
        <f>VLOOKUP(C240,'Store Database'!A:C,2,FALSE)</f>
        <v>3</v>
      </c>
      <c r="E240" t="str">
        <f>VLOOKUP(D240,'Store Database'!$B$3:$C$100,2,FALSE)</f>
        <v>North</v>
      </c>
      <c r="F240">
        <v>5</v>
      </c>
      <c r="G240" s="55" t="s">
        <v>294</v>
      </c>
      <c r="H240">
        <v>114720.53</v>
      </c>
      <c r="I240">
        <v>105664.27</v>
      </c>
      <c r="J240">
        <v>9056.26</v>
      </c>
      <c r="K240">
        <v>8.5707874572928002</v>
      </c>
      <c r="L240">
        <v>2494</v>
      </c>
      <c r="M240">
        <v>2408</v>
      </c>
      <c r="N240">
        <v>3.5714285714285698</v>
      </c>
    </row>
    <row r="241" spans="1:14" x14ac:dyDescent="0.25">
      <c r="A241">
        <f t="shared" si="31"/>
        <v>36</v>
      </c>
      <c r="B241">
        <f t="shared" si="32"/>
        <v>676</v>
      </c>
      <c r="C241">
        <v>67</v>
      </c>
      <c r="D241">
        <f>VLOOKUP(C241,'Store Database'!A:C,2,FALSE)</f>
        <v>3</v>
      </c>
      <c r="E241" t="str">
        <f>VLOOKUP(D241,'Store Database'!$B$3:$C$100,2,FALSE)</f>
        <v>North</v>
      </c>
      <c r="F241">
        <v>6</v>
      </c>
      <c r="G241" s="55" t="s">
        <v>374</v>
      </c>
      <c r="H241">
        <v>88736.38</v>
      </c>
      <c r="I241">
        <v>96910.19</v>
      </c>
      <c r="J241">
        <v>-8173.81</v>
      </c>
      <c r="K241">
        <v>-8.4344174745710401</v>
      </c>
      <c r="L241">
        <v>1627</v>
      </c>
      <c r="M241">
        <v>1413</v>
      </c>
      <c r="N241">
        <v>15.1450813871196</v>
      </c>
    </row>
    <row r="242" spans="1:14" x14ac:dyDescent="0.25">
      <c r="A242">
        <f t="shared" si="31"/>
        <v>37</v>
      </c>
      <c r="B242">
        <f t="shared" si="32"/>
        <v>677</v>
      </c>
      <c r="C242">
        <v>67</v>
      </c>
      <c r="D242">
        <f>VLOOKUP(C242,'Store Database'!A:C,2,FALSE)</f>
        <v>3</v>
      </c>
      <c r="E242" t="str">
        <f>VLOOKUP(D242,'Store Database'!$B$3:$C$100,2,FALSE)</f>
        <v>North</v>
      </c>
      <c r="F242">
        <v>7</v>
      </c>
      <c r="G242" s="55" t="s">
        <v>295</v>
      </c>
      <c r="H242">
        <v>48577.98</v>
      </c>
      <c r="I242">
        <v>44874.79</v>
      </c>
      <c r="J242">
        <v>3703.19</v>
      </c>
      <c r="K242">
        <v>8.2522726011642593</v>
      </c>
      <c r="L242">
        <v>1460</v>
      </c>
      <c r="M242">
        <v>1545</v>
      </c>
      <c r="N242">
        <v>-5.5016181229773506</v>
      </c>
    </row>
    <row r="243" spans="1:14" x14ac:dyDescent="0.25">
      <c r="A243">
        <f t="shared" si="31"/>
        <v>38</v>
      </c>
      <c r="B243">
        <f t="shared" si="32"/>
        <v>678</v>
      </c>
      <c r="C243">
        <v>67</v>
      </c>
      <c r="D243">
        <f>VLOOKUP(C243,'Store Database'!A:C,2,FALSE)</f>
        <v>3</v>
      </c>
      <c r="E243" t="str">
        <f>VLOOKUP(D243,'Store Database'!$B$3:$C$100,2,FALSE)</f>
        <v>North</v>
      </c>
      <c r="F243">
        <v>8</v>
      </c>
      <c r="G243" s="55" t="s">
        <v>375</v>
      </c>
      <c r="H243">
        <v>56945.57</v>
      </c>
      <c r="I243">
        <v>52737.24</v>
      </c>
      <c r="J243">
        <v>4208.33</v>
      </c>
      <c r="K243">
        <v>7.9798070585415504</v>
      </c>
      <c r="L243">
        <v>1450</v>
      </c>
      <c r="M243">
        <v>1201</v>
      </c>
      <c r="N243">
        <v>20.7327227310575</v>
      </c>
    </row>
    <row r="244" spans="1:14" x14ac:dyDescent="0.25">
      <c r="A244">
        <f t="shared" si="31"/>
        <v>39</v>
      </c>
      <c r="B244">
        <f t="shared" si="32"/>
        <v>679</v>
      </c>
      <c r="C244">
        <v>67</v>
      </c>
      <c r="D244">
        <f>VLOOKUP(C244,'Store Database'!A:C,2,FALSE)</f>
        <v>3</v>
      </c>
      <c r="E244" t="str">
        <f>VLOOKUP(D244,'Store Database'!$B$3:$C$100,2,FALSE)</f>
        <v>North</v>
      </c>
      <c r="F244">
        <v>9</v>
      </c>
      <c r="G244" s="55" t="s">
        <v>376</v>
      </c>
      <c r="H244">
        <v>28075.599999999999</v>
      </c>
      <c r="I244">
        <v>27371.91</v>
      </c>
      <c r="J244">
        <v>703.69</v>
      </c>
      <c r="K244">
        <v>2.5708472664128998</v>
      </c>
      <c r="L244">
        <v>4009</v>
      </c>
      <c r="M244">
        <v>2465</v>
      </c>
      <c r="N244">
        <v>62.636916835699793</v>
      </c>
    </row>
    <row r="245" spans="1:14" x14ac:dyDescent="0.25">
      <c r="A245">
        <f t="shared" si="31"/>
        <v>41</v>
      </c>
      <c r="B245">
        <f t="shared" si="32"/>
        <v>691</v>
      </c>
      <c r="C245">
        <v>69</v>
      </c>
      <c r="D245">
        <f>VLOOKUP(C245,'Store Database'!A:C,2,FALSE)</f>
        <v>4</v>
      </c>
      <c r="E245" t="str">
        <f>VLOOKUP(D245,'Store Database'!$B$3:$C$100,2,FALSE)</f>
        <v>South</v>
      </c>
      <c r="F245">
        <v>1</v>
      </c>
      <c r="G245" s="55" t="s">
        <v>293</v>
      </c>
      <c r="H245">
        <v>114566.18</v>
      </c>
      <c r="I245">
        <v>111337.11</v>
      </c>
      <c r="J245">
        <v>3229.07</v>
      </c>
      <c r="K245">
        <v>2.9002638922458099</v>
      </c>
      <c r="L245">
        <v>2670</v>
      </c>
      <c r="M245">
        <v>2865</v>
      </c>
      <c r="N245">
        <v>-6.8062827225130906</v>
      </c>
    </row>
    <row r="246" spans="1:14" x14ac:dyDescent="0.25">
      <c r="A246">
        <f t="shared" si="31"/>
        <v>42</v>
      </c>
      <c r="B246">
        <f t="shared" si="32"/>
        <v>692</v>
      </c>
      <c r="C246">
        <v>69</v>
      </c>
      <c r="D246">
        <f>VLOOKUP(C246,'Store Database'!A:C,2,FALSE)</f>
        <v>4</v>
      </c>
      <c r="E246" t="str">
        <f>VLOOKUP(D246,'Store Database'!$B$3:$C$100,2,FALSE)</f>
        <v>South</v>
      </c>
      <c r="F246">
        <v>2</v>
      </c>
      <c r="G246" s="55" t="s">
        <v>371</v>
      </c>
      <c r="H246">
        <v>98219.22</v>
      </c>
      <c r="I246">
        <v>110065.06</v>
      </c>
      <c r="J246">
        <v>-11845.84</v>
      </c>
      <c r="K246">
        <v>-10.762579877755901</v>
      </c>
      <c r="L246">
        <v>2707</v>
      </c>
      <c r="M246">
        <v>2082</v>
      </c>
      <c r="N246">
        <v>30.019212295869401</v>
      </c>
    </row>
    <row r="247" spans="1:14" x14ac:dyDescent="0.25">
      <c r="A247">
        <f t="shared" si="31"/>
        <v>43</v>
      </c>
      <c r="B247">
        <f t="shared" si="32"/>
        <v>693</v>
      </c>
      <c r="C247">
        <v>69</v>
      </c>
      <c r="D247">
        <f>VLOOKUP(C247,'Store Database'!A:C,2,FALSE)</f>
        <v>4</v>
      </c>
      <c r="E247" t="str">
        <f>VLOOKUP(D247,'Store Database'!$B$3:$C$100,2,FALSE)</f>
        <v>South</v>
      </c>
      <c r="F247">
        <v>3</v>
      </c>
      <c r="G247" s="55" t="s">
        <v>372</v>
      </c>
      <c r="H247">
        <v>22272.87</v>
      </c>
      <c r="I247">
        <v>26906.41</v>
      </c>
      <c r="J247">
        <v>-4633.54</v>
      </c>
      <c r="K247">
        <v>-17.220952182026501</v>
      </c>
      <c r="L247">
        <v>1311</v>
      </c>
      <c r="M247">
        <v>671</v>
      </c>
      <c r="N247">
        <v>95.380029806259301</v>
      </c>
    </row>
    <row r="248" spans="1:14" x14ac:dyDescent="0.25">
      <c r="A248">
        <f t="shared" si="31"/>
        <v>44</v>
      </c>
      <c r="B248">
        <f t="shared" si="32"/>
        <v>694</v>
      </c>
      <c r="C248">
        <v>69</v>
      </c>
      <c r="D248">
        <f>VLOOKUP(C248,'Store Database'!A:C,2,FALSE)</f>
        <v>4</v>
      </c>
      <c r="E248" t="str">
        <f>VLOOKUP(D248,'Store Database'!$B$3:$C$100,2,FALSE)</f>
        <v>South</v>
      </c>
      <c r="F248">
        <v>4</v>
      </c>
      <c r="G248" s="55" t="s">
        <v>373</v>
      </c>
      <c r="H248">
        <v>217465.91</v>
      </c>
      <c r="I248">
        <v>234814.62</v>
      </c>
      <c r="J248">
        <v>-17348.71</v>
      </c>
      <c r="K248">
        <v>-7.3882580224348899</v>
      </c>
      <c r="L248">
        <v>3704</v>
      </c>
      <c r="M248">
        <v>2609</v>
      </c>
      <c r="N248">
        <v>41.970103487926401</v>
      </c>
    </row>
    <row r="249" spans="1:14" x14ac:dyDescent="0.25">
      <c r="A249">
        <f t="shared" si="31"/>
        <v>45</v>
      </c>
      <c r="B249">
        <f t="shared" si="32"/>
        <v>695</v>
      </c>
      <c r="C249">
        <v>69</v>
      </c>
      <c r="D249">
        <f>VLOOKUP(C249,'Store Database'!A:C,2,FALSE)</f>
        <v>4</v>
      </c>
      <c r="E249" t="str">
        <f>VLOOKUP(D249,'Store Database'!$B$3:$C$100,2,FALSE)</f>
        <v>South</v>
      </c>
      <c r="F249">
        <v>5</v>
      </c>
      <c r="G249" s="55" t="s">
        <v>294</v>
      </c>
      <c r="H249">
        <v>154861.31</v>
      </c>
      <c r="I249">
        <v>168930.61</v>
      </c>
      <c r="J249">
        <v>-14069.3</v>
      </c>
      <c r="K249">
        <v>-8.3284491780382499</v>
      </c>
      <c r="L249">
        <v>2953</v>
      </c>
      <c r="M249">
        <v>2484</v>
      </c>
      <c r="N249">
        <v>18.880837359098198</v>
      </c>
    </row>
    <row r="250" spans="1:14" x14ac:dyDescent="0.25">
      <c r="A250">
        <f t="shared" si="31"/>
        <v>46</v>
      </c>
      <c r="B250">
        <f t="shared" si="32"/>
        <v>696</v>
      </c>
      <c r="C250">
        <v>69</v>
      </c>
      <c r="D250">
        <f>VLOOKUP(C250,'Store Database'!A:C,2,FALSE)</f>
        <v>4</v>
      </c>
      <c r="E250" t="str">
        <f>VLOOKUP(D250,'Store Database'!$B$3:$C$100,2,FALSE)</f>
        <v>South</v>
      </c>
      <c r="F250">
        <v>6</v>
      </c>
      <c r="G250" s="55" t="s">
        <v>374</v>
      </c>
      <c r="H250">
        <v>200126.82</v>
      </c>
      <c r="I250">
        <v>205083.79</v>
      </c>
      <c r="J250">
        <v>-4956.97</v>
      </c>
      <c r="K250">
        <v>-2.4170462229121101</v>
      </c>
      <c r="L250">
        <v>2565</v>
      </c>
      <c r="M250">
        <v>2617</v>
      </c>
      <c r="N250">
        <v>-1.9870080244554797</v>
      </c>
    </row>
    <row r="251" spans="1:14" x14ac:dyDescent="0.25">
      <c r="A251">
        <f t="shared" si="31"/>
        <v>47</v>
      </c>
      <c r="B251">
        <f t="shared" si="32"/>
        <v>697</v>
      </c>
      <c r="C251">
        <v>69</v>
      </c>
      <c r="D251">
        <f>VLOOKUP(C251,'Store Database'!A:C,2,FALSE)</f>
        <v>4</v>
      </c>
      <c r="E251" t="str">
        <f>VLOOKUP(D251,'Store Database'!$B$3:$C$100,2,FALSE)</f>
        <v>South</v>
      </c>
      <c r="F251">
        <v>7</v>
      </c>
      <c r="G251" s="55" t="s">
        <v>295</v>
      </c>
      <c r="H251">
        <v>76937.399999999994</v>
      </c>
      <c r="I251">
        <v>79587.710000000006</v>
      </c>
      <c r="J251">
        <v>-2650.31</v>
      </c>
      <c r="K251">
        <v>-3.3300493254549002</v>
      </c>
      <c r="L251">
        <v>3737</v>
      </c>
      <c r="M251">
        <v>2795</v>
      </c>
      <c r="N251">
        <v>33.703041144901604</v>
      </c>
    </row>
    <row r="252" spans="1:14" x14ac:dyDescent="0.25">
      <c r="A252">
        <f t="shared" si="31"/>
        <v>48</v>
      </c>
      <c r="B252">
        <f t="shared" si="32"/>
        <v>698</v>
      </c>
      <c r="C252">
        <v>69</v>
      </c>
      <c r="D252">
        <f>VLOOKUP(C252,'Store Database'!A:C,2,FALSE)</f>
        <v>4</v>
      </c>
      <c r="E252" t="str">
        <f>VLOOKUP(D252,'Store Database'!$B$3:$C$100,2,FALSE)</f>
        <v>South</v>
      </c>
      <c r="F252">
        <v>8</v>
      </c>
      <c r="G252" s="55" t="s">
        <v>375</v>
      </c>
      <c r="H252">
        <v>132413.98000000001</v>
      </c>
      <c r="I252">
        <v>156439.04000000001</v>
      </c>
      <c r="J252">
        <v>-24025.06</v>
      </c>
      <c r="K252">
        <v>-15.357458087188499</v>
      </c>
      <c r="L252">
        <v>3305</v>
      </c>
      <c r="M252">
        <v>2604</v>
      </c>
      <c r="N252">
        <v>26.9201228878648</v>
      </c>
    </row>
    <row r="253" spans="1:14" x14ac:dyDescent="0.25">
      <c r="A253">
        <f t="shared" si="31"/>
        <v>49</v>
      </c>
      <c r="B253">
        <f t="shared" si="32"/>
        <v>699</v>
      </c>
      <c r="C253">
        <v>69</v>
      </c>
      <c r="D253">
        <f>VLOOKUP(C253,'Store Database'!A:C,2,FALSE)</f>
        <v>4</v>
      </c>
      <c r="E253" t="str">
        <f>VLOOKUP(D253,'Store Database'!$B$3:$C$100,2,FALSE)</f>
        <v>South</v>
      </c>
      <c r="F253">
        <v>9</v>
      </c>
      <c r="G253" s="55" t="s">
        <v>376</v>
      </c>
      <c r="H253">
        <v>45101.11</v>
      </c>
      <c r="I253">
        <v>46719.89</v>
      </c>
      <c r="J253">
        <v>-1618.78</v>
      </c>
      <c r="K253">
        <v>-3.4648626099076898</v>
      </c>
      <c r="L253">
        <v>5595</v>
      </c>
      <c r="M253">
        <v>2801</v>
      </c>
      <c r="N253">
        <v>99.750089253837899</v>
      </c>
    </row>
    <row r="254" spans="1:14" x14ac:dyDescent="0.25">
      <c r="A254">
        <f t="shared" si="31"/>
        <v>11</v>
      </c>
      <c r="B254">
        <f t="shared" si="32"/>
        <v>721</v>
      </c>
      <c r="C254">
        <v>72</v>
      </c>
      <c r="D254">
        <f>VLOOKUP(C254,'Store Database'!A:C,2,FALSE)</f>
        <v>1</v>
      </c>
      <c r="E254" t="str">
        <f>VLOOKUP(D254,'Store Database'!$B$3:$C$100,2,FALSE)</f>
        <v>East</v>
      </c>
      <c r="F254">
        <v>1</v>
      </c>
      <c r="G254" s="55" t="s">
        <v>293</v>
      </c>
      <c r="H254">
        <v>80233.23</v>
      </c>
      <c r="I254">
        <v>73262.14</v>
      </c>
      <c r="J254">
        <v>6971.09</v>
      </c>
      <c r="K254">
        <v>9.51526941473454</v>
      </c>
      <c r="L254">
        <v>1668</v>
      </c>
      <c r="M254">
        <v>1078</v>
      </c>
      <c r="N254">
        <v>54.730983302411893</v>
      </c>
    </row>
    <row r="255" spans="1:14" x14ac:dyDescent="0.25">
      <c r="A255">
        <f t="shared" si="31"/>
        <v>12</v>
      </c>
      <c r="B255">
        <f t="shared" si="32"/>
        <v>722</v>
      </c>
      <c r="C255">
        <v>72</v>
      </c>
      <c r="D255">
        <f>VLOOKUP(C255,'Store Database'!A:C,2,FALSE)</f>
        <v>1</v>
      </c>
      <c r="E255" t="str">
        <f>VLOOKUP(D255,'Store Database'!$B$3:$C$100,2,FALSE)</f>
        <v>East</v>
      </c>
      <c r="F255">
        <v>2</v>
      </c>
      <c r="G255" s="55" t="s">
        <v>371</v>
      </c>
      <c r="H255">
        <v>89684.6</v>
      </c>
      <c r="I255">
        <v>95113.16</v>
      </c>
      <c r="J255">
        <v>-5428.56</v>
      </c>
      <c r="K255">
        <v>-5.7074751800907499</v>
      </c>
      <c r="L255">
        <v>3702</v>
      </c>
      <c r="M255">
        <v>2532</v>
      </c>
      <c r="N255">
        <v>46.208530805687197</v>
      </c>
    </row>
    <row r="256" spans="1:14" x14ac:dyDescent="0.25">
      <c r="A256">
        <f t="shared" si="31"/>
        <v>13</v>
      </c>
      <c r="B256">
        <f t="shared" si="32"/>
        <v>723</v>
      </c>
      <c r="C256">
        <v>72</v>
      </c>
      <c r="D256">
        <f>VLOOKUP(C256,'Store Database'!A:C,2,FALSE)</f>
        <v>1</v>
      </c>
      <c r="E256" t="str">
        <f>VLOOKUP(D256,'Store Database'!$B$3:$C$100,2,FALSE)</f>
        <v>East</v>
      </c>
      <c r="F256">
        <v>3</v>
      </c>
      <c r="G256" s="55" t="s">
        <v>372</v>
      </c>
      <c r="H256">
        <v>2969.99</v>
      </c>
      <c r="I256">
        <v>2520.12</v>
      </c>
      <c r="J256">
        <v>449.87</v>
      </c>
      <c r="K256">
        <v>17.851134072980699</v>
      </c>
      <c r="L256">
        <v>59</v>
      </c>
      <c r="M256">
        <v>42</v>
      </c>
      <c r="N256">
        <v>40.476190476190496</v>
      </c>
    </row>
    <row r="257" spans="1:14" x14ac:dyDescent="0.25">
      <c r="A257">
        <f t="shared" si="31"/>
        <v>14</v>
      </c>
      <c r="B257">
        <f t="shared" si="32"/>
        <v>724</v>
      </c>
      <c r="C257">
        <v>72</v>
      </c>
      <c r="D257">
        <f>VLOOKUP(C257,'Store Database'!A:C,2,FALSE)</f>
        <v>1</v>
      </c>
      <c r="E257" t="str">
        <f>VLOOKUP(D257,'Store Database'!$B$3:$C$100,2,FALSE)</f>
        <v>East</v>
      </c>
      <c r="F257">
        <v>4</v>
      </c>
      <c r="G257" s="55" t="s">
        <v>373</v>
      </c>
      <c r="H257">
        <v>123569.66</v>
      </c>
      <c r="I257">
        <v>155637.5</v>
      </c>
      <c r="J257">
        <v>-32067.84</v>
      </c>
      <c r="K257">
        <v>-20.604186009155899</v>
      </c>
      <c r="L257">
        <v>2481</v>
      </c>
      <c r="M257">
        <v>1581</v>
      </c>
      <c r="N257">
        <v>56.925996204933604</v>
      </c>
    </row>
    <row r="258" spans="1:14" x14ac:dyDescent="0.25">
      <c r="A258">
        <f t="shared" si="31"/>
        <v>15</v>
      </c>
      <c r="B258">
        <f t="shared" si="32"/>
        <v>725</v>
      </c>
      <c r="C258">
        <v>72</v>
      </c>
      <c r="D258">
        <f>VLOOKUP(C258,'Store Database'!A:C,2,FALSE)</f>
        <v>1</v>
      </c>
      <c r="E258" t="str">
        <f>VLOOKUP(D258,'Store Database'!$B$3:$C$100,2,FALSE)</f>
        <v>East</v>
      </c>
      <c r="F258">
        <v>5</v>
      </c>
      <c r="G258" s="55" t="s">
        <v>294</v>
      </c>
      <c r="H258">
        <v>167216.14000000001</v>
      </c>
      <c r="I258">
        <v>173114.94</v>
      </c>
      <c r="J258">
        <v>-5898.8</v>
      </c>
      <c r="K258">
        <v>-3.4074470984422298</v>
      </c>
      <c r="L258">
        <v>2719</v>
      </c>
      <c r="M258">
        <v>2243</v>
      </c>
      <c r="N258">
        <v>21.221578243423998</v>
      </c>
    </row>
    <row r="259" spans="1:14" x14ac:dyDescent="0.25">
      <c r="A259">
        <f t="shared" ref="A259:A322" si="33">VALUE(CONCATENATE(D259,F259))</f>
        <v>16</v>
      </c>
      <c r="B259">
        <f t="shared" ref="B259:B322" si="34">VALUE(CONCATENATE(C259,F259))</f>
        <v>726</v>
      </c>
      <c r="C259">
        <v>72</v>
      </c>
      <c r="D259">
        <f>VLOOKUP(C259,'Store Database'!A:C,2,FALSE)</f>
        <v>1</v>
      </c>
      <c r="E259" t="str">
        <f>VLOOKUP(D259,'Store Database'!$B$3:$C$100,2,FALSE)</f>
        <v>East</v>
      </c>
      <c r="F259">
        <v>6</v>
      </c>
      <c r="G259" s="55" t="s">
        <v>374</v>
      </c>
      <c r="H259">
        <v>180145.15</v>
      </c>
      <c r="I259">
        <v>207338.41</v>
      </c>
      <c r="J259">
        <v>-27193.26</v>
      </c>
      <c r="K259">
        <v>-13.115399119728901</v>
      </c>
      <c r="L259">
        <v>2344</v>
      </c>
      <c r="M259">
        <v>2054</v>
      </c>
      <c r="N259">
        <v>14.1187925998053</v>
      </c>
    </row>
    <row r="260" spans="1:14" x14ac:dyDescent="0.25">
      <c r="A260">
        <f t="shared" si="33"/>
        <v>17</v>
      </c>
      <c r="B260">
        <f t="shared" si="34"/>
        <v>727</v>
      </c>
      <c r="C260">
        <v>72</v>
      </c>
      <c r="D260">
        <f>VLOOKUP(C260,'Store Database'!A:C,2,FALSE)</f>
        <v>1</v>
      </c>
      <c r="E260" t="str">
        <f>VLOOKUP(D260,'Store Database'!$B$3:$C$100,2,FALSE)</f>
        <v>East</v>
      </c>
      <c r="F260">
        <v>7</v>
      </c>
      <c r="G260" s="55" t="s">
        <v>295</v>
      </c>
      <c r="H260">
        <v>40003.42</v>
      </c>
      <c r="I260">
        <v>42252.92</v>
      </c>
      <c r="J260">
        <v>-2249.5</v>
      </c>
      <c r="K260">
        <v>-5.3238924079093204</v>
      </c>
      <c r="L260">
        <v>1747</v>
      </c>
      <c r="M260">
        <v>1163</v>
      </c>
      <c r="N260">
        <v>50.214961306964703</v>
      </c>
    </row>
    <row r="261" spans="1:14" x14ac:dyDescent="0.25">
      <c r="A261">
        <f t="shared" si="33"/>
        <v>18</v>
      </c>
      <c r="B261">
        <f t="shared" si="34"/>
        <v>728</v>
      </c>
      <c r="C261">
        <v>72</v>
      </c>
      <c r="D261">
        <f>VLOOKUP(C261,'Store Database'!A:C,2,FALSE)</f>
        <v>1</v>
      </c>
      <c r="E261" t="str">
        <f>VLOOKUP(D261,'Store Database'!$B$3:$C$100,2,FALSE)</f>
        <v>East</v>
      </c>
      <c r="F261">
        <v>8</v>
      </c>
      <c r="G261" s="55" t="s">
        <v>375</v>
      </c>
      <c r="H261">
        <v>82200.47</v>
      </c>
      <c r="I261">
        <v>97202.5</v>
      </c>
      <c r="J261">
        <v>-15002.03</v>
      </c>
      <c r="K261">
        <v>-15.4337902831717</v>
      </c>
      <c r="L261">
        <v>1965</v>
      </c>
      <c r="M261">
        <v>1505</v>
      </c>
      <c r="N261">
        <v>30.564784053156103</v>
      </c>
    </row>
    <row r="262" spans="1:14" x14ac:dyDescent="0.25">
      <c r="A262">
        <f t="shared" si="33"/>
        <v>19</v>
      </c>
      <c r="B262">
        <f t="shared" si="34"/>
        <v>729</v>
      </c>
      <c r="C262">
        <v>72</v>
      </c>
      <c r="D262">
        <f>VLOOKUP(C262,'Store Database'!A:C,2,FALSE)</f>
        <v>1</v>
      </c>
      <c r="E262" t="str">
        <f>VLOOKUP(D262,'Store Database'!$B$3:$C$100,2,FALSE)</f>
        <v>East</v>
      </c>
      <c r="F262">
        <v>9</v>
      </c>
      <c r="G262" s="55" t="s">
        <v>376</v>
      </c>
      <c r="H262">
        <v>29109.65</v>
      </c>
      <c r="I262">
        <v>32178.09</v>
      </c>
      <c r="J262">
        <v>-3068.44</v>
      </c>
      <c r="K262">
        <v>-9.5358052637679904</v>
      </c>
      <c r="L262">
        <v>4724</v>
      </c>
      <c r="M262">
        <v>2168</v>
      </c>
      <c r="N262">
        <v>117.89667896678999</v>
      </c>
    </row>
    <row r="263" spans="1:14" x14ac:dyDescent="0.25">
      <c r="A263">
        <f t="shared" si="33"/>
        <v>21</v>
      </c>
      <c r="B263">
        <f t="shared" si="34"/>
        <v>751</v>
      </c>
      <c r="C263">
        <v>75</v>
      </c>
      <c r="D263">
        <f>VLOOKUP(C263,'Store Database'!A:C,2,FALSE)</f>
        <v>2</v>
      </c>
      <c r="E263" t="str">
        <f>VLOOKUP(D263,'Store Database'!$B$3:$C$100,2,FALSE)</f>
        <v>West</v>
      </c>
      <c r="F263">
        <v>1</v>
      </c>
      <c r="G263" s="55" t="s">
        <v>293</v>
      </c>
      <c r="H263">
        <v>142080.99</v>
      </c>
      <c r="I263">
        <v>88309.97</v>
      </c>
      <c r="J263">
        <v>53771.02</v>
      </c>
      <c r="K263">
        <v>60.888957384992899</v>
      </c>
      <c r="L263">
        <v>2097</v>
      </c>
      <c r="M263">
        <v>1851</v>
      </c>
      <c r="N263">
        <v>13.290113452187999</v>
      </c>
    </row>
    <row r="264" spans="1:14" x14ac:dyDescent="0.25">
      <c r="A264">
        <f t="shared" si="33"/>
        <v>22</v>
      </c>
      <c r="B264">
        <f t="shared" si="34"/>
        <v>752</v>
      </c>
      <c r="C264">
        <v>75</v>
      </c>
      <c r="D264">
        <f>VLOOKUP(C264,'Store Database'!A:C,2,FALSE)</f>
        <v>2</v>
      </c>
      <c r="E264" t="str">
        <f>VLOOKUP(D264,'Store Database'!$B$3:$C$100,2,FALSE)</f>
        <v>West</v>
      </c>
      <c r="F264">
        <v>2</v>
      </c>
      <c r="G264" s="55" t="s">
        <v>371</v>
      </c>
      <c r="H264">
        <v>157888.94</v>
      </c>
      <c r="I264">
        <v>151322.26999999999</v>
      </c>
      <c r="J264">
        <v>6566.67</v>
      </c>
      <c r="K264">
        <v>4.3395264953400403</v>
      </c>
      <c r="L264">
        <v>3303</v>
      </c>
      <c r="M264">
        <v>2981</v>
      </c>
      <c r="N264">
        <v>10.8017443810802</v>
      </c>
    </row>
    <row r="265" spans="1:14" x14ac:dyDescent="0.25">
      <c r="A265">
        <f t="shared" si="33"/>
        <v>23</v>
      </c>
      <c r="B265">
        <f t="shared" si="34"/>
        <v>753</v>
      </c>
      <c r="C265">
        <v>75</v>
      </c>
      <c r="D265">
        <f>VLOOKUP(C265,'Store Database'!A:C,2,FALSE)</f>
        <v>2</v>
      </c>
      <c r="E265" t="str">
        <f>VLOOKUP(D265,'Store Database'!$B$3:$C$100,2,FALSE)</f>
        <v>West</v>
      </c>
      <c r="F265">
        <v>3</v>
      </c>
      <c r="G265" s="55" t="s">
        <v>372</v>
      </c>
      <c r="H265">
        <v>13363.08</v>
      </c>
      <c r="I265">
        <v>9294.42</v>
      </c>
      <c r="J265">
        <v>4068.66</v>
      </c>
      <c r="K265">
        <v>43.775297436526401</v>
      </c>
      <c r="L265">
        <v>378</v>
      </c>
      <c r="M265">
        <v>129</v>
      </c>
      <c r="N265">
        <v>193.02325581395399</v>
      </c>
    </row>
    <row r="266" spans="1:14" x14ac:dyDescent="0.25">
      <c r="A266">
        <f t="shared" si="33"/>
        <v>24</v>
      </c>
      <c r="B266">
        <f t="shared" si="34"/>
        <v>754</v>
      </c>
      <c r="C266">
        <v>75</v>
      </c>
      <c r="D266">
        <f>VLOOKUP(C266,'Store Database'!A:C,2,FALSE)</f>
        <v>2</v>
      </c>
      <c r="E266" t="str">
        <f>VLOOKUP(D266,'Store Database'!$B$3:$C$100,2,FALSE)</f>
        <v>West</v>
      </c>
      <c r="F266">
        <v>4</v>
      </c>
      <c r="G266" s="55" t="s">
        <v>373</v>
      </c>
      <c r="H266">
        <v>162275.56</v>
      </c>
      <c r="I266">
        <v>139728.09</v>
      </c>
      <c r="J266">
        <v>22547.47</v>
      </c>
      <c r="K266">
        <v>16.1366765980985</v>
      </c>
      <c r="L266">
        <v>2077</v>
      </c>
      <c r="M266">
        <v>1479</v>
      </c>
      <c r="N266">
        <v>40.432724814063597</v>
      </c>
    </row>
    <row r="267" spans="1:14" x14ac:dyDescent="0.25">
      <c r="A267">
        <f t="shared" si="33"/>
        <v>25</v>
      </c>
      <c r="B267">
        <f t="shared" si="34"/>
        <v>755</v>
      </c>
      <c r="C267">
        <v>75</v>
      </c>
      <c r="D267">
        <f>VLOOKUP(C267,'Store Database'!A:C,2,FALSE)</f>
        <v>2</v>
      </c>
      <c r="E267" t="str">
        <f>VLOOKUP(D267,'Store Database'!$B$3:$C$100,2,FALSE)</f>
        <v>West</v>
      </c>
      <c r="F267">
        <v>5</v>
      </c>
      <c r="G267" s="55" t="s">
        <v>294</v>
      </c>
      <c r="H267">
        <v>231517.82</v>
      </c>
      <c r="I267">
        <v>152518.64000000001</v>
      </c>
      <c r="J267">
        <v>78999.179999999993</v>
      </c>
      <c r="K267">
        <v>51.796409933893997</v>
      </c>
      <c r="L267">
        <v>1908</v>
      </c>
      <c r="M267">
        <v>2049</v>
      </c>
      <c r="N267">
        <v>-6.881405563689599</v>
      </c>
    </row>
    <row r="268" spans="1:14" x14ac:dyDescent="0.25">
      <c r="A268">
        <f t="shared" si="33"/>
        <v>26</v>
      </c>
      <c r="B268">
        <f t="shared" si="34"/>
        <v>756</v>
      </c>
      <c r="C268">
        <v>75</v>
      </c>
      <c r="D268">
        <f>VLOOKUP(C268,'Store Database'!A:C,2,FALSE)</f>
        <v>2</v>
      </c>
      <c r="E268" t="str">
        <f>VLOOKUP(D268,'Store Database'!$B$3:$C$100,2,FALSE)</f>
        <v>West</v>
      </c>
      <c r="F268">
        <v>6</v>
      </c>
      <c r="G268" s="55" t="s">
        <v>374</v>
      </c>
      <c r="H268">
        <v>181894.13</v>
      </c>
      <c r="I268">
        <v>156358.34</v>
      </c>
      <c r="J268">
        <v>25535.79</v>
      </c>
      <c r="K268">
        <v>16.331581673225699</v>
      </c>
      <c r="L268">
        <v>1995</v>
      </c>
      <c r="M268">
        <v>2123</v>
      </c>
      <c r="N268">
        <v>-6.0292039566650999</v>
      </c>
    </row>
    <row r="269" spans="1:14" x14ac:dyDescent="0.25">
      <c r="A269">
        <f t="shared" si="33"/>
        <v>27</v>
      </c>
      <c r="B269">
        <f t="shared" si="34"/>
        <v>757</v>
      </c>
      <c r="C269">
        <v>75</v>
      </c>
      <c r="D269">
        <f>VLOOKUP(C269,'Store Database'!A:C,2,FALSE)</f>
        <v>2</v>
      </c>
      <c r="E269" t="str">
        <f>VLOOKUP(D269,'Store Database'!$B$3:$C$100,2,FALSE)</f>
        <v>West</v>
      </c>
      <c r="F269">
        <v>7</v>
      </c>
      <c r="G269" s="55" t="s">
        <v>295</v>
      </c>
      <c r="H269">
        <v>80774.12</v>
      </c>
      <c r="I269">
        <v>62608.25</v>
      </c>
      <c r="J269">
        <v>18165.87</v>
      </c>
      <c r="K269">
        <v>29.0151377813627</v>
      </c>
      <c r="L269">
        <v>2477</v>
      </c>
      <c r="M269">
        <v>1783</v>
      </c>
      <c r="N269">
        <v>38.923163208076303</v>
      </c>
    </row>
    <row r="270" spans="1:14" x14ac:dyDescent="0.25">
      <c r="A270">
        <f t="shared" si="33"/>
        <v>28</v>
      </c>
      <c r="B270">
        <f t="shared" si="34"/>
        <v>758</v>
      </c>
      <c r="C270">
        <v>75</v>
      </c>
      <c r="D270">
        <f>VLOOKUP(C270,'Store Database'!A:C,2,FALSE)</f>
        <v>2</v>
      </c>
      <c r="E270" t="str">
        <f>VLOOKUP(D270,'Store Database'!$B$3:$C$100,2,FALSE)</f>
        <v>West</v>
      </c>
      <c r="F270">
        <v>8</v>
      </c>
      <c r="G270" s="55" t="s">
        <v>375</v>
      </c>
      <c r="H270">
        <v>67905.740000000005</v>
      </c>
      <c r="I270">
        <v>45635.15</v>
      </c>
      <c r="J270">
        <v>22270.59</v>
      </c>
      <c r="K270">
        <v>48.801395415595202</v>
      </c>
      <c r="L270">
        <v>1662</v>
      </c>
      <c r="M270">
        <v>1388</v>
      </c>
      <c r="N270">
        <v>19.740634005763699</v>
      </c>
    </row>
    <row r="271" spans="1:14" x14ac:dyDescent="0.25">
      <c r="A271">
        <f t="shared" si="33"/>
        <v>29</v>
      </c>
      <c r="B271">
        <f t="shared" si="34"/>
        <v>759</v>
      </c>
      <c r="C271">
        <v>75</v>
      </c>
      <c r="D271">
        <f>VLOOKUP(C271,'Store Database'!A:C,2,FALSE)</f>
        <v>2</v>
      </c>
      <c r="E271" t="str">
        <f>VLOOKUP(D271,'Store Database'!$B$3:$C$100,2,FALSE)</f>
        <v>West</v>
      </c>
      <c r="F271">
        <v>9</v>
      </c>
      <c r="G271" s="55" t="s">
        <v>376</v>
      </c>
      <c r="H271">
        <v>63086.97</v>
      </c>
      <c r="I271">
        <v>41351.699999999997</v>
      </c>
      <c r="J271">
        <v>21735.27</v>
      </c>
      <c r="K271">
        <v>52.561974477470102</v>
      </c>
      <c r="L271">
        <v>4852</v>
      </c>
      <c r="M271">
        <v>3112</v>
      </c>
      <c r="N271">
        <v>55.912596401028303</v>
      </c>
    </row>
    <row r="272" spans="1:14" x14ac:dyDescent="0.25">
      <c r="A272">
        <f t="shared" si="33"/>
        <v>31</v>
      </c>
      <c r="B272">
        <f t="shared" si="34"/>
        <v>781</v>
      </c>
      <c r="C272">
        <v>78</v>
      </c>
      <c r="D272">
        <f>VLOOKUP(C272,'Store Database'!A:C,2,FALSE)</f>
        <v>3</v>
      </c>
      <c r="E272" t="str">
        <f>VLOOKUP(D272,'Store Database'!$B$3:$C$100,2,FALSE)</f>
        <v>North</v>
      </c>
      <c r="F272">
        <v>1</v>
      </c>
      <c r="G272" s="55" t="s">
        <v>293</v>
      </c>
      <c r="H272">
        <v>115794.09</v>
      </c>
      <c r="I272">
        <v>113343.73</v>
      </c>
      <c r="J272">
        <v>2450.36</v>
      </c>
      <c r="K272">
        <v>2.1618840318736599</v>
      </c>
      <c r="L272">
        <v>2240</v>
      </c>
      <c r="M272">
        <v>2330</v>
      </c>
      <c r="N272">
        <v>-3.8626609442060102</v>
      </c>
    </row>
    <row r="273" spans="1:14" x14ac:dyDescent="0.25">
      <c r="A273">
        <f t="shared" si="33"/>
        <v>32</v>
      </c>
      <c r="B273">
        <f t="shared" si="34"/>
        <v>782</v>
      </c>
      <c r="C273">
        <v>78</v>
      </c>
      <c r="D273">
        <f>VLOOKUP(C273,'Store Database'!A:C,2,FALSE)</f>
        <v>3</v>
      </c>
      <c r="E273" t="str">
        <f>VLOOKUP(D273,'Store Database'!$B$3:$C$100,2,FALSE)</f>
        <v>North</v>
      </c>
      <c r="F273">
        <v>2</v>
      </c>
      <c r="G273" s="55" t="s">
        <v>371</v>
      </c>
      <c r="H273">
        <v>47245.99</v>
      </c>
      <c r="I273">
        <v>52557.03</v>
      </c>
      <c r="J273">
        <v>-5311.04</v>
      </c>
      <c r="K273">
        <v>-10.105289435114599</v>
      </c>
      <c r="L273">
        <v>1991</v>
      </c>
      <c r="M273">
        <v>1633</v>
      </c>
      <c r="N273">
        <v>21.9228413962033</v>
      </c>
    </row>
    <row r="274" spans="1:14" x14ac:dyDescent="0.25">
      <c r="A274">
        <f t="shared" si="33"/>
        <v>33</v>
      </c>
      <c r="B274">
        <f t="shared" si="34"/>
        <v>783</v>
      </c>
      <c r="C274">
        <v>78</v>
      </c>
      <c r="D274">
        <f>VLOOKUP(C274,'Store Database'!A:C,2,FALSE)</f>
        <v>3</v>
      </c>
      <c r="E274" t="str">
        <f>VLOOKUP(D274,'Store Database'!$B$3:$C$100,2,FALSE)</f>
        <v>North</v>
      </c>
      <c r="F274">
        <v>3</v>
      </c>
      <c r="G274" s="55" t="s">
        <v>372</v>
      </c>
      <c r="H274">
        <v>14549.62</v>
      </c>
      <c r="I274">
        <v>16152.2</v>
      </c>
      <c r="J274">
        <v>-1602.58</v>
      </c>
      <c r="K274">
        <v>-9.9217444063347404</v>
      </c>
      <c r="L274">
        <v>668</v>
      </c>
      <c r="M274">
        <v>525</v>
      </c>
      <c r="N274">
        <v>27.238095238095202</v>
      </c>
    </row>
    <row r="275" spans="1:14" x14ac:dyDescent="0.25">
      <c r="A275">
        <f t="shared" si="33"/>
        <v>34</v>
      </c>
      <c r="B275">
        <f t="shared" si="34"/>
        <v>784</v>
      </c>
      <c r="C275">
        <v>78</v>
      </c>
      <c r="D275">
        <f>VLOOKUP(C275,'Store Database'!A:C,2,FALSE)</f>
        <v>3</v>
      </c>
      <c r="E275" t="str">
        <f>VLOOKUP(D275,'Store Database'!$B$3:$C$100,2,FALSE)</f>
        <v>North</v>
      </c>
      <c r="F275">
        <v>4</v>
      </c>
      <c r="G275" s="55" t="s">
        <v>373</v>
      </c>
      <c r="H275">
        <v>117009.94</v>
      </c>
      <c r="I275">
        <v>129349.21</v>
      </c>
      <c r="J275">
        <v>-12339.27</v>
      </c>
      <c r="K275">
        <v>-9.5395016328279105</v>
      </c>
      <c r="L275">
        <v>2140</v>
      </c>
      <c r="M275">
        <v>1828</v>
      </c>
      <c r="N275">
        <v>17.067833698030597</v>
      </c>
    </row>
    <row r="276" spans="1:14" x14ac:dyDescent="0.25">
      <c r="A276">
        <f t="shared" si="33"/>
        <v>35</v>
      </c>
      <c r="B276">
        <f t="shared" si="34"/>
        <v>785</v>
      </c>
      <c r="C276">
        <v>78</v>
      </c>
      <c r="D276">
        <f>VLOOKUP(C276,'Store Database'!A:C,2,FALSE)</f>
        <v>3</v>
      </c>
      <c r="E276" t="str">
        <f>VLOOKUP(D276,'Store Database'!$B$3:$C$100,2,FALSE)</f>
        <v>North</v>
      </c>
      <c r="F276">
        <v>5</v>
      </c>
      <c r="G276" s="55" t="s">
        <v>294</v>
      </c>
      <c r="H276">
        <v>139124.93</v>
      </c>
      <c r="I276">
        <v>134607.43</v>
      </c>
      <c r="J276">
        <v>4517.5</v>
      </c>
      <c r="K276">
        <v>3.35605545696846</v>
      </c>
      <c r="L276">
        <v>2247</v>
      </c>
      <c r="M276">
        <v>2259</v>
      </c>
      <c r="N276">
        <v>-0.53120849933598902</v>
      </c>
    </row>
    <row r="277" spans="1:14" x14ac:dyDescent="0.25">
      <c r="A277">
        <f t="shared" si="33"/>
        <v>36</v>
      </c>
      <c r="B277">
        <f t="shared" si="34"/>
        <v>786</v>
      </c>
      <c r="C277">
        <v>78</v>
      </c>
      <c r="D277">
        <f>VLOOKUP(C277,'Store Database'!A:C,2,FALSE)</f>
        <v>3</v>
      </c>
      <c r="E277" t="str">
        <f>VLOOKUP(D277,'Store Database'!$B$3:$C$100,2,FALSE)</f>
        <v>North</v>
      </c>
      <c r="F277">
        <v>6</v>
      </c>
      <c r="G277" s="55" t="s">
        <v>374</v>
      </c>
      <c r="H277">
        <v>131294.89000000001</v>
      </c>
      <c r="I277">
        <v>137713.48000000001</v>
      </c>
      <c r="J277">
        <v>-6418.59</v>
      </c>
      <c r="K277">
        <v>-4.6608291359712899</v>
      </c>
      <c r="L277">
        <v>1725</v>
      </c>
      <c r="M277">
        <v>2114</v>
      </c>
      <c r="N277">
        <v>-18.401135288552499</v>
      </c>
    </row>
    <row r="278" spans="1:14" x14ac:dyDescent="0.25">
      <c r="A278">
        <f t="shared" si="33"/>
        <v>37</v>
      </c>
      <c r="B278">
        <f t="shared" si="34"/>
        <v>787</v>
      </c>
      <c r="C278">
        <v>78</v>
      </c>
      <c r="D278">
        <f>VLOOKUP(C278,'Store Database'!A:C,2,FALSE)</f>
        <v>3</v>
      </c>
      <c r="E278" t="str">
        <f>VLOOKUP(D278,'Store Database'!$B$3:$C$100,2,FALSE)</f>
        <v>North</v>
      </c>
      <c r="F278">
        <v>7</v>
      </c>
      <c r="G278" s="55" t="s">
        <v>295</v>
      </c>
      <c r="H278">
        <v>58629.01</v>
      </c>
      <c r="I278">
        <v>68851.399999999994</v>
      </c>
      <c r="J278">
        <v>-10222.39</v>
      </c>
      <c r="K278">
        <v>-14.847032885315301</v>
      </c>
      <c r="L278">
        <v>1569</v>
      </c>
      <c r="M278">
        <v>1683</v>
      </c>
      <c r="N278">
        <v>-6.7736185383244205</v>
      </c>
    </row>
    <row r="279" spans="1:14" x14ac:dyDescent="0.25">
      <c r="A279">
        <f t="shared" si="33"/>
        <v>38</v>
      </c>
      <c r="B279">
        <f t="shared" si="34"/>
        <v>788</v>
      </c>
      <c r="C279">
        <v>78</v>
      </c>
      <c r="D279">
        <f>VLOOKUP(C279,'Store Database'!A:C,2,FALSE)</f>
        <v>3</v>
      </c>
      <c r="E279" t="str">
        <f>VLOOKUP(D279,'Store Database'!$B$3:$C$100,2,FALSE)</f>
        <v>North</v>
      </c>
      <c r="F279">
        <v>8</v>
      </c>
      <c r="G279" s="55" t="s">
        <v>375</v>
      </c>
      <c r="H279">
        <v>122285.74</v>
      </c>
      <c r="I279">
        <v>116292.35</v>
      </c>
      <c r="J279">
        <v>5993.39</v>
      </c>
      <c r="K279">
        <v>5.1537267928629902</v>
      </c>
      <c r="L279">
        <v>1761</v>
      </c>
      <c r="M279">
        <v>1634</v>
      </c>
      <c r="N279">
        <v>7.7723378212974303</v>
      </c>
    </row>
    <row r="280" spans="1:14" x14ac:dyDescent="0.25">
      <c r="A280">
        <f t="shared" si="33"/>
        <v>39</v>
      </c>
      <c r="B280">
        <f t="shared" si="34"/>
        <v>789</v>
      </c>
      <c r="C280">
        <v>78</v>
      </c>
      <c r="D280">
        <f>VLOOKUP(C280,'Store Database'!A:C,2,FALSE)</f>
        <v>3</v>
      </c>
      <c r="E280" t="str">
        <f>VLOOKUP(D280,'Store Database'!$B$3:$C$100,2,FALSE)</f>
        <v>North</v>
      </c>
      <c r="F280">
        <v>9</v>
      </c>
      <c r="G280" s="55" t="s">
        <v>376</v>
      </c>
      <c r="H280">
        <v>26966.21</v>
      </c>
      <c r="I280">
        <v>26364.62</v>
      </c>
      <c r="J280">
        <v>601.59</v>
      </c>
      <c r="K280">
        <v>2.2818079684061399</v>
      </c>
      <c r="L280">
        <v>4242</v>
      </c>
      <c r="M280">
        <v>2286</v>
      </c>
      <c r="N280">
        <v>85.564304461942299</v>
      </c>
    </row>
    <row r="281" spans="1:14" x14ac:dyDescent="0.25">
      <c r="A281">
        <f t="shared" si="33"/>
        <v>41</v>
      </c>
      <c r="B281">
        <f t="shared" si="34"/>
        <v>791</v>
      </c>
      <c r="C281">
        <v>79</v>
      </c>
      <c r="D281">
        <f>VLOOKUP(C281,'Store Database'!A:C,2,FALSE)</f>
        <v>4</v>
      </c>
      <c r="E281" t="str">
        <f>VLOOKUP(D281,'Store Database'!$B$3:$C$100,2,FALSE)</f>
        <v>South</v>
      </c>
      <c r="F281">
        <v>1</v>
      </c>
      <c r="G281" s="55" t="s">
        <v>293</v>
      </c>
      <c r="H281">
        <v>67006.53</v>
      </c>
      <c r="I281">
        <v>57144.54</v>
      </c>
      <c r="J281">
        <v>9861.99</v>
      </c>
      <c r="K281">
        <v>17.2579742526583</v>
      </c>
      <c r="L281">
        <v>1912</v>
      </c>
      <c r="M281">
        <v>1684</v>
      </c>
      <c r="N281">
        <v>13.539192399049901</v>
      </c>
    </row>
    <row r="282" spans="1:14" x14ac:dyDescent="0.25">
      <c r="A282">
        <f t="shared" si="33"/>
        <v>42</v>
      </c>
      <c r="B282">
        <f t="shared" si="34"/>
        <v>792</v>
      </c>
      <c r="C282">
        <v>79</v>
      </c>
      <c r="D282">
        <f>VLOOKUP(C282,'Store Database'!A:C,2,FALSE)</f>
        <v>4</v>
      </c>
      <c r="E282" t="str">
        <f>VLOOKUP(D282,'Store Database'!$B$3:$C$100,2,FALSE)</f>
        <v>South</v>
      </c>
      <c r="F282">
        <v>2</v>
      </c>
      <c r="G282" s="55" t="s">
        <v>371</v>
      </c>
      <c r="H282">
        <v>62144.59</v>
      </c>
      <c r="I282">
        <v>69652.86</v>
      </c>
      <c r="J282">
        <v>-7508.27</v>
      </c>
      <c r="K282">
        <v>-10.779557364909399</v>
      </c>
      <c r="L282">
        <v>2341</v>
      </c>
      <c r="M282">
        <v>1875</v>
      </c>
      <c r="N282">
        <v>24.8533333333333</v>
      </c>
    </row>
    <row r="283" spans="1:14" x14ac:dyDescent="0.25">
      <c r="A283">
        <f t="shared" si="33"/>
        <v>43</v>
      </c>
      <c r="B283">
        <f t="shared" si="34"/>
        <v>793</v>
      </c>
      <c r="C283">
        <v>79</v>
      </c>
      <c r="D283">
        <f>VLOOKUP(C283,'Store Database'!A:C,2,FALSE)</f>
        <v>4</v>
      </c>
      <c r="E283" t="str">
        <f>VLOOKUP(D283,'Store Database'!$B$3:$C$100,2,FALSE)</f>
        <v>South</v>
      </c>
      <c r="F283">
        <v>3</v>
      </c>
      <c r="G283" s="55" t="s">
        <v>372</v>
      </c>
      <c r="H283">
        <v>9960.98</v>
      </c>
      <c r="I283">
        <v>15815.75</v>
      </c>
      <c r="J283">
        <v>-5854.77</v>
      </c>
      <c r="K283">
        <v>-37.018604871725998</v>
      </c>
      <c r="L283">
        <v>964</v>
      </c>
      <c r="M283">
        <v>642</v>
      </c>
      <c r="N283">
        <v>50.155763239875398</v>
      </c>
    </row>
    <row r="284" spans="1:14" x14ac:dyDescent="0.25">
      <c r="A284">
        <f t="shared" si="33"/>
        <v>44</v>
      </c>
      <c r="B284">
        <f t="shared" si="34"/>
        <v>794</v>
      </c>
      <c r="C284">
        <v>79</v>
      </c>
      <c r="D284">
        <f>VLOOKUP(C284,'Store Database'!A:C,2,FALSE)</f>
        <v>4</v>
      </c>
      <c r="E284" t="str">
        <f>VLOOKUP(D284,'Store Database'!$B$3:$C$100,2,FALSE)</f>
        <v>South</v>
      </c>
      <c r="F284">
        <v>4</v>
      </c>
      <c r="G284" s="55" t="s">
        <v>373</v>
      </c>
      <c r="H284">
        <v>96508.84</v>
      </c>
      <c r="I284">
        <v>107030.06</v>
      </c>
      <c r="J284">
        <v>-10521.22</v>
      </c>
      <c r="K284">
        <v>-9.8301542575982808</v>
      </c>
      <c r="L284">
        <v>2233</v>
      </c>
      <c r="M284">
        <v>1861</v>
      </c>
      <c r="N284">
        <v>19.9892530897367</v>
      </c>
    </row>
    <row r="285" spans="1:14" x14ac:dyDescent="0.25">
      <c r="A285">
        <f t="shared" si="33"/>
        <v>45</v>
      </c>
      <c r="B285">
        <f t="shared" si="34"/>
        <v>795</v>
      </c>
      <c r="C285">
        <v>79</v>
      </c>
      <c r="D285">
        <f>VLOOKUP(C285,'Store Database'!A:C,2,FALSE)</f>
        <v>4</v>
      </c>
      <c r="E285" t="str">
        <f>VLOOKUP(D285,'Store Database'!$B$3:$C$100,2,FALSE)</f>
        <v>South</v>
      </c>
      <c r="F285">
        <v>5</v>
      </c>
      <c r="G285" s="55" t="s">
        <v>294</v>
      </c>
      <c r="H285">
        <v>91126.98</v>
      </c>
      <c r="I285">
        <v>78077.27</v>
      </c>
      <c r="J285">
        <v>13049.71</v>
      </c>
      <c r="K285">
        <v>16.713840020277299</v>
      </c>
      <c r="L285">
        <v>2038</v>
      </c>
      <c r="M285">
        <v>2073</v>
      </c>
      <c r="N285">
        <v>-1.6883743367100801</v>
      </c>
    </row>
    <row r="286" spans="1:14" x14ac:dyDescent="0.25">
      <c r="A286">
        <f t="shared" si="33"/>
        <v>46</v>
      </c>
      <c r="B286">
        <f t="shared" si="34"/>
        <v>796</v>
      </c>
      <c r="C286">
        <v>79</v>
      </c>
      <c r="D286">
        <f>VLOOKUP(C286,'Store Database'!A:C,2,FALSE)</f>
        <v>4</v>
      </c>
      <c r="E286" t="str">
        <f>VLOOKUP(D286,'Store Database'!$B$3:$C$100,2,FALSE)</f>
        <v>South</v>
      </c>
      <c r="F286">
        <v>6</v>
      </c>
      <c r="G286" s="55" t="s">
        <v>374</v>
      </c>
      <c r="H286">
        <v>90377.23</v>
      </c>
      <c r="I286">
        <v>86678.8</v>
      </c>
      <c r="J286">
        <v>3698.43</v>
      </c>
      <c r="K286">
        <v>4.2668218757066301</v>
      </c>
      <c r="L286">
        <v>1393</v>
      </c>
      <c r="M286">
        <v>1244</v>
      </c>
      <c r="N286">
        <v>11.977491961414801</v>
      </c>
    </row>
    <row r="287" spans="1:14" x14ac:dyDescent="0.25">
      <c r="A287">
        <f t="shared" si="33"/>
        <v>47</v>
      </c>
      <c r="B287">
        <f t="shared" si="34"/>
        <v>797</v>
      </c>
      <c r="C287">
        <v>79</v>
      </c>
      <c r="D287">
        <f>VLOOKUP(C287,'Store Database'!A:C,2,FALSE)</f>
        <v>4</v>
      </c>
      <c r="E287" t="str">
        <f>VLOOKUP(D287,'Store Database'!$B$3:$C$100,2,FALSE)</f>
        <v>South</v>
      </c>
      <c r="F287">
        <v>7</v>
      </c>
      <c r="G287" s="55" t="s">
        <v>295</v>
      </c>
      <c r="H287">
        <v>44903.040000000001</v>
      </c>
      <c r="I287">
        <v>42072.28</v>
      </c>
      <c r="J287">
        <v>2830.76</v>
      </c>
      <c r="K287">
        <v>6.7283256338852997</v>
      </c>
      <c r="L287">
        <v>1925</v>
      </c>
      <c r="M287">
        <v>1389</v>
      </c>
      <c r="N287">
        <v>38.588912886968998</v>
      </c>
    </row>
    <row r="288" spans="1:14" x14ac:dyDescent="0.25">
      <c r="A288">
        <f t="shared" si="33"/>
        <v>48</v>
      </c>
      <c r="B288">
        <f t="shared" si="34"/>
        <v>798</v>
      </c>
      <c r="C288">
        <v>79</v>
      </c>
      <c r="D288">
        <f>VLOOKUP(C288,'Store Database'!A:C,2,FALSE)</f>
        <v>4</v>
      </c>
      <c r="E288" t="str">
        <f>VLOOKUP(D288,'Store Database'!$B$3:$C$100,2,FALSE)</f>
        <v>South</v>
      </c>
      <c r="F288">
        <v>8</v>
      </c>
      <c r="G288" s="55" t="s">
        <v>375</v>
      </c>
      <c r="H288">
        <v>74189.58</v>
      </c>
      <c r="I288">
        <v>74246.009999999995</v>
      </c>
      <c r="J288">
        <v>-56.43</v>
      </c>
      <c r="K288">
        <v>-7.6004084259881394E-2</v>
      </c>
      <c r="L288">
        <v>1707</v>
      </c>
      <c r="M288">
        <v>1505</v>
      </c>
      <c r="N288">
        <v>13.421926910299002</v>
      </c>
    </row>
    <row r="289" spans="1:14" x14ac:dyDescent="0.25">
      <c r="A289">
        <f t="shared" si="33"/>
        <v>49</v>
      </c>
      <c r="B289">
        <f t="shared" si="34"/>
        <v>799</v>
      </c>
      <c r="C289">
        <v>79</v>
      </c>
      <c r="D289">
        <f>VLOOKUP(C289,'Store Database'!A:C,2,FALSE)</f>
        <v>4</v>
      </c>
      <c r="E289" t="str">
        <f>VLOOKUP(D289,'Store Database'!$B$3:$C$100,2,FALSE)</f>
        <v>South</v>
      </c>
      <c r="F289">
        <v>9</v>
      </c>
      <c r="G289" s="55" t="s">
        <v>376</v>
      </c>
      <c r="H289">
        <v>15943.56</v>
      </c>
      <c r="I289">
        <v>18815.490000000002</v>
      </c>
      <c r="J289">
        <v>-2871.93</v>
      </c>
      <c r="K289">
        <v>-15.2636471332928</v>
      </c>
      <c r="L289">
        <v>3610</v>
      </c>
      <c r="M289">
        <v>2282</v>
      </c>
      <c r="N289">
        <v>58.194566170026299</v>
      </c>
    </row>
    <row r="290" spans="1:14" x14ac:dyDescent="0.25">
      <c r="A290">
        <f t="shared" si="33"/>
        <v>11</v>
      </c>
      <c r="B290">
        <f t="shared" si="34"/>
        <v>801</v>
      </c>
      <c r="C290">
        <v>80</v>
      </c>
      <c r="D290">
        <f>VLOOKUP(C290,'Store Database'!A:C,2,FALSE)</f>
        <v>1</v>
      </c>
      <c r="E290" t="str">
        <f>VLOOKUP(D290,'Store Database'!$B$3:$C$100,2,FALSE)</f>
        <v>East</v>
      </c>
      <c r="F290">
        <v>1</v>
      </c>
      <c r="G290" s="55" t="s">
        <v>293</v>
      </c>
      <c r="H290">
        <v>79229.509999999995</v>
      </c>
      <c r="I290">
        <v>70832</v>
      </c>
      <c r="J290">
        <v>8397.51</v>
      </c>
      <c r="K290">
        <v>11.855531398238099</v>
      </c>
      <c r="L290">
        <v>2109</v>
      </c>
      <c r="M290">
        <v>1994</v>
      </c>
      <c r="N290">
        <v>5.76730190571715</v>
      </c>
    </row>
    <row r="291" spans="1:14" x14ac:dyDescent="0.25">
      <c r="A291">
        <f t="shared" si="33"/>
        <v>12</v>
      </c>
      <c r="B291">
        <f t="shared" si="34"/>
        <v>802</v>
      </c>
      <c r="C291">
        <v>80</v>
      </c>
      <c r="D291">
        <f>VLOOKUP(C291,'Store Database'!A:C,2,FALSE)</f>
        <v>1</v>
      </c>
      <c r="E291" t="str">
        <f>VLOOKUP(D291,'Store Database'!$B$3:$C$100,2,FALSE)</f>
        <v>East</v>
      </c>
      <c r="F291">
        <v>2</v>
      </c>
      <c r="G291" s="55" t="s">
        <v>371</v>
      </c>
      <c r="H291">
        <v>51623.56</v>
      </c>
      <c r="I291">
        <v>44173.78</v>
      </c>
      <c r="J291">
        <v>7449.78</v>
      </c>
      <c r="K291">
        <v>16.8647102421391</v>
      </c>
      <c r="L291">
        <v>1822</v>
      </c>
      <c r="M291">
        <v>1638</v>
      </c>
      <c r="N291">
        <v>11.2332112332112</v>
      </c>
    </row>
    <row r="292" spans="1:14" x14ac:dyDescent="0.25">
      <c r="A292">
        <f t="shared" si="33"/>
        <v>13</v>
      </c>
      <c r="B292">
        <f t="shared" si="34"/>
        <v>803</v>
      </c>
      <c r="C292">
        <v>80</v>
      </c>
      <c r="D292">
        <f>VLOOKUP(C292,'Store Database'!A:C,2,FALSE)</f>
        <v>1</v>
      </c>
      <c r="E292" t="str">
        <f>VLOOKUP(D292,'Store Database'!$B$3:$C$100,2,FALSE)</f>
        <v>East</v>
      </c>
      <c r="F292">
        <v>3</v>
      </c>
      <c r="G292" s="55" t="s">
        <v>372</v>
      </c>
      <c r="H292">
        <v>9896.32</v>
      </c>
      <c r="I292">
        <v>13589.04</v>
      </c>
      <c r="J292">
        <v>-3692.72</v>
      </c>
      <c r="K292">
        <v>-27.174252191471901</v>
      </c>
      <c r="L292">
        <v>595</v>
      </c>
      <c r="M292">
        <v>430</v>
      </c>
      <c r="N292">
        <v>38.3720930232558</v>
      </c>
    </row>
    <row r="293" spans="1:14" x14ac:dyDescent="0.25">
      <c r="A293">
        <f t="shared" si="33"/>
        <v>14</v>
      </c>
      <c r="B293">
        <f t="shared" si="34"/>
        <v>804</v>
      </c>
      <c r="C293">
        <v>80</v>
      </c>
      <c r="D293">
        <f>VLOOKUP(C293,'Store Database'!A:C,2,FALSE)</f>
        <v>1</v>
      </c>
      <c r="E293" t="str">
        <f>VLOOKUP(D293,'Store Database'!$B$3:$C$100,2,FALSE)</f>
        <v>East</v>
      </c>
      <c r="F293">
        <v>4</v>
      </c>
      <c r="G293" s="55" t="s">
        <v>373</v>
      </c>
      <c r="H293">
        <v>89843.99</v>
      </c>
      <c r="I293">
        <v>84928.98</v>
      </c>
      <c r="J293">
        <v>4915.01</v>
      </c>
      <c r="K293">
        <v>5.7872000817624301</v>
      </c>
      <c r="L293">
        <v>1705</v>
      </c>
      <c r="M293">
        <v>1414</v>
      </c>
      <c r="N293">
        <v>20.579915134370598</v>
      </c>
    </row>
    <row r="294" spans="1:14" x14ac:dyDescent="0.25">
      <c r="A294">
        <f t="shared" si="33"/>
        <v>15</v>
      </c>
      <c r="B294">
        <f t="shared" si="34"/>
        <v>805</v>
      </c>
      <c r="C294">
        <v>80</v>
      </c>
      <c r="D294">
        <f>VLOOKUP(C294,'Store Database'!A:C,2,FALSE)</f>
        <v>1</v>
      </c>
      <c r="E294" t="str">
        <f>VLOOKUP(D294,'Store Database'!$B$3:$C$100,2,FALSE)</f>
        <v>East</v>
      </c>
      <c r="F294">
        <v>5</v>
      </c>
      <c r="G294" s="55" t="s">
        <v>294</v>
      </c>
      <c r="H294">
        <v>107736.06</v>
      </c>
      <c r="I294">
        <v>100217.36</v>
      </c>
      <c r="J294">
        <v>7518.7</v>
      </c>
      <c r="K294">
        <v>7.5023927990120702</v>
      </c>
      <c r="L294">
        <v>2189</v>
      </c>
      <c r="M294">
        <v>2662</v>
      </c>
      <c r="N294">
        <v>-17.7685950413223</v>
      </c>
    </row>
    <row r="295" spans="1:14" x14ac:dyDescent="0.25">
      <c r="A295">
        <f t="shared" si="33"/>
        <v>16</v>
      </c>
      <c r="B295">
        <f t="shared" si="34"/>
        <v>806</v>
      </c>
      <c r="C295">
        <v>80</v>
      </c>
      <c r="D295">
        <f>VLOOKUP(C295,'Store Database'!A:C,2,FALSE)</f>
        <v>1</v>
      </c>
      <c r="E295" t="str">
        <f>VLOOKUP(D295,'Store Database'!$B$3:$C$100,2,FALSE)</f>
        <v>East</v>
      </c>
      <c r="F295">
        <v>6</v>
      </c>
      <c r="G295" s="55" t="s">
        <v>374</v>
      </c>
      <c r="H295">
        <v>107087.94</v>
      </c>
      <c r="I295">
        <v>86849.26</v>
      </c>
      <c r="J295">
        <v>20238.68</v>
      </c>
      <c r="K295">
        <v>23.303226763244702</v>
      </c>
      <c r="L295">
        <v>1318</v>
      </c>
      <c r="M295">
        <v>1212</v>
      </c>
      <c r="N295">
        <v>8.7458745874587507</v>
      </c>
    </row>
    <row r="296" spans="1:14" x14ac:dyDescent="0.25">
      <c r="A296">
        <f t="shared" si="33"/>
        <v>17</v>
      </c>
      <c r="B296">
        <f t="shared" si="34"/>
        <v>807</v>
      </c>
      <c r="C296">
        <v>80</v>
      </c>
      <c r="D296">
        <f>VLOOKUP(C296,'Store Database'!A:C,2,FALSE)</f>
        <v>1</v>
      </c>
      <c r="E296" t="str">
        <f>VLOOKUP(D296,'Store Database'!$B$3:$C$100,2,FALSE)</f>
        <v>East</v>
      </c>
      <c r="F296">
        <v>7</v>
      </c>
      <c r="G296" s="55" t="s">
        <v>295</v>
      </c>
      <c r="H296">
        <v>47864.06</v>
      </c>
      <c r="I296">
        <v>40296.589999999997</v>
      </c>
      <c r="J296">
        <v>7567.47</v>
      </c>
      <c r="K296">
        <v>18.7794302197779</v>
      </c>
      <c r="L296">
        <v>1587</v>
      </c>
      <c r="M296">
        <v>1134</v>
      </c>
      <c r="N296">
        <v>39.947089947089999</v>
      </c>
    </row>
    <row r="297" spans="1:14" x14ac:dyDescent="0.25">
      <c r="A297">
        <f t="shared" si="33"/>
        <v>18</v>
      </c>
      <c r="B297">
        <f t="shared" si="34"/>
        <v>808</v>
      </c>
      <c r="C297">
        <v>80</v>
      </c>
      <c r="D297">
        <f>VLOOKUP(C297,'Store Database'!A:C,2,FALSE)</f>
        <v>1</v>
      </c>
      <c r="E297" t="str">
        <f>VLOOKUP(D297,'Store Database'!$B$3:$C$100,2,FALSE)</f>
        <v>East</v>
      </c>
      <c r="F297">
        <v>8</v>
      </c>
      <c r="G297" s="55" t="s">
        <v>375</v>
      </c>
      <c r="H297">
        <v>71006.62</v>
      </c>
      <c r="I297">
        <v>59930.04</v>
      </c>
      <c r="J297">
        <v>11076.58</v>
      </c>
      <c r="K297">
        <v>18.482517281817302</v>
      </c>
      <c r="L297">
        <v>1600</v>
      </c>
      <c r="M297">
        <v>1111</v>
      </c>
      <c r="N297">
        <v>44.014401440143999</v>
      </c>
    </row>
    <row r="298" spans="1:14" x14ac:dyDescent="0.25">
      <c r="A298">
        <f t="shared" si="33"/>
        <v>19</v>
      </c>
      <c r="B298">
        <f t="shared" si="34"/>
        <v>809</v>
      </c>
      <c r="C298">
        <v>80</v>
      </c>
      <c r="D298">
        <f>VLOOKUP(C298,'Store Database'!A:C,2,FALSE)</f>
        <v>1</v>
      </c>
      <c r="E298" t="str">
        <f>VLOOKUP(D298,'Store Database'!$B$3:$C$100,2,FALSE)</f>
        <v>East</v>
      </c>
      <c r="F298">
        <v>9</v>
      </c>
      <c r="G298" s="55" t="s">
        <v>376</v>
      </c>
      <c r="H298">
        <v>21333.84</v>
      </c>
      <c r="I298">
        <v>19278.64</v>
      </c>
      <c r="J298">
        <v>2055.1999999999998</v>
      </c>
      <c r="K298">
        <v>10.660503023034799</v>
      </c>
      <c r="L298">
        <v>3321</v>
      </c>
      <c r="M298">
        <v>2263</v>
      </c>
      <c r="N298">
        <v>46.752098983650001</v>
      </c>
    </row>
    <row r="299" spans="1:14" x14ac:dyDescent="0.25">
      <c r="A299">
        <f t="shared" si="33"/>
        <v>21</v>
      </c>
      <c r="B299">
        <f t="shared" si="34"/>
        <v>831</v>
      </c>
      <c r="C299">
        <v>83</v>
      </c>
      <c r="D299">
        <f>VLOOKUP(C299,'Store Database'!A:C,2,FALSE)</f>
        <v>2</v>
      </c>
      <c r="E299" t="str">
        <f>VLOOKUP(D299,'Store Database'!$B$3:$C$100,2,FALSE)</f>
        <v>West</v>
      </c>
      <c r="F299">
        <v>1</v>
      </c>
      <c r="G299" s="55" t="s">
        <v>293</v>
      </c>
      <c r="H299">
        <v>168858.09</v>
      </c>
      <c r="I299">
        <v>132805.4</v>
      </c>
      <c r="J299">
        <v>36052.69</v>
      </c>
      <c r="K299">
        <v>27.1470060705363</v>
      </c>
      <c r="L299">
        <v>2838</v>
      </c>
      <c r="M299">
        <v>2926</v>
      </c>
      <c r="N299">
        <v>-3.0075187969924801</v>
      </c>
    </row>
    <row r="300" spans="1:14" x14ac:dyDescent="0.25">
      <c r="A300">
        <f t="shared" si="33"/>
        <v>22</v>
      </c>
      <c r="B300">
        <f t="shared" si="34"/>
        <v>832</v>
      </c>
      <c r="C300">
        <v>83</v>
      </c>
      <c r="D300">
        <f>VLOOKUP(C300,'Store Database'!A:C,2,FALSE)</f>
        <v>2</v>
      </c>
      <c r="E300" t="str">
        <f>VLOOKUP(D300,'Store Database'!$B$3:$C$100,2,FALSE)</f>
        <v>West</v>
      </c>
      <c r="F300">
        <v>2</v>
      </c>
      <c r="G300" s="55" t="s">
        <v>371</v>
      </c>
      <c r="H300">
        <v>209128.91</v>
      </c>
      <c r="I300">
        <v>221998.59</v>
      </c>
      <c r="J300">
        <v>-12869.68</v>
      </c>
      <c r="K300">
        <v>-5.7971899731435199</v>
      </c>
      <c r="L300">
        <v>5480</v>
      </c>
      <c r="M300">
        <v>4404</v>
      </c>
      <c r="N300">
        <v>24.4323342415985</v>
      </c>
    </row>
    <row r="301" spans="1:14" x14ac:dyDescent="0.25">
      <c r="A301">
        <f t="shared" si="33"/>
        <v>23</v>
      </c>
      <c r="B301">
        <f t="shared" si="34"/>
        <v>833</v>
      </c>
      <c r="C301">
        <v>83</v>
      </c>
      <c r="D301">
        <f>VLOOKUP(C301,'Store Database'!A:C,2,FALSE)</f>
        <v>2</v>
      </c>
      <c r="E301" t="str">
        <f>VLOOKUP(D301,'Store Database'!$B$3:$C$100,2,FALSE)</f>
        <v>West</v>
      </c>
      <c r="F301">
        <v>3</v>
      </c>
      <c r="G301" s="55" t="s">
        <v>372</v>
      </c>
      <c r="H301">
        <v>11304.91</v>
      </c>
      <c r="I301">
        <v>11394.22</v>
      </c>
      <c r="J301">
        <v>-89.31</v>
      </c>
      <c r="K301">
        <v>-0.78381846234318797</v>
      </c>
      <c r="L301">
        <v>470</v>
      </c>
      <c r="M301">
        <v>347</v>
      </c>
      <c r="N301">
        <v>35.446685878962498</v>
      </c>
    </row>
    <row r="302" spans="1:14" x14ac:dyDescent="0.25">
      <c r="A302">
        <f t="shared" si="33"/>
        <v>24</v>
      </c>
      <c r="B302">
        <f t="shared" si="34"/>
        <v>834</v>
      </c>
      <c r="C302">
        <v>83</v>
      </c>
      <c r="D302">
        <f>VLOOKUP(C302,'Store Database'!A:C,2,FALSE)</f>
        <v>2</v>
      </c>
      <c r="E302" t="str">
        <f>VLOOKUP(D302,'Store Database'!$B$3:$C$100,2,FALSE)</f>
        <v>West</v>
      </c>
      <c r="F302">
        <v>4</v>
      </c>
      <c r="G302" s="55" t="s">
        <v>373</v>
      </c>
      <c r="H302">
        <v>170182.67</v>
      </c>
      <c r="I302">
        <v>189306.9</v>
      </c>
      <c r="J302">
        <v>-19124.23</v>
      </c>
      <c r="K302">
        <v>-10.102236104441999</v>
      </c>
      <c r="L302">
        <v>2860</v>
      </c>
      <c r="M302">
        <v>2167</v>
      </c>
      <c r="N302">
        <v>31.979695431472098</v>
      </c>
    </row>
    <row r="303" spans="1:14" x14ac:dyDescent="0.25">
      <c r="A303">
        <f t="shared" si="33"/>
        <v>25</v>
      </c>
      <c r="B303">
        <f t="shared" si="34"/>
        <v>835</v>
      </c>
      <c r="C303">
        <v>83</v>
      </c>
      <c r="D303">
        <f>VLOOKUP(C303,'Store Database'!A:C,2,FALSE)</f>
        <v>2</v>
      </c>
      <c r="E303" t="str">
        <f>VLOOKUP(D303,'Store Database'!$B$3:$C$100,2,FALSE)</f>
        <v>West</v>
      </c>
      <c r="F303">
        <v>5</v>
      </c>
      <c r="G303" s="55" t="s">
        <v>294</v>
      </c>
      <c r="H303">
        <v>249331.65</v>
      </c>
      <c r="I303">
        <v>224661.96</v>
      </c>
      <c r="J303">
        <v>24669.69</v>
      </c>
      <c r="K303">
        <v>10.980804226937201</v>
      </c>
      <c r="L303">
        <v>3487</v>
      </c>
      <c r="M303">
        <v>3142</v>
      </c>
      <c r="N303">
        <v>10.980267345639701</v>
      </c>
    </row>
    <row r="304" spans="1:14" x14ac:dyDescent="0.25">
      <c r="A304">
        <f t="shared" si="33"/>
        <v>26</v>
      </c>
      <c r="B304">
        <f t="shared" si="34"/>
        <v>836</v>
      </c>
      <c r="C304">
        <v>83</v>
      </c>
      <c r="D304">
        <f>VLOOKUP(C304,'Store Database'!A:C,2,FALSE)</f>
        <v>2</v>
      </c>
      <c r="E304" t="str">
        <f>VLOOKUP(D304,'Store Database'!$B$3:$C$100,2,FALSE)</f>
        <v>West</v>
      </c>
      <c r="F304">
        <v>6</v>
      </c>
      <c r="G304" s="55" t="s">
        <v>374</v>
      </c>
      <c r="H304">
        <v>135820.20000000001</v>
      </c>
      <c r="I304">
        <v>151915.65</v>
      </c>
      <c r="J304">
        <v>-16095.45</v>
      </c>
      <c r="K304">
        <v>-10.594991365274099</v>
      </c>
      <c r="L304">
        <v>2239</v>
      </c>
      <c r="M304">
        <v>2346</v>
      </c>
      <c r="N304">
        <v>-4.5609548167092901</v>
      </c>
    </row>
    <row r="305" spans="1:14" x14ac:dyDescent="0.25">
      <c r="A305">
        <f t="shared" si="33"/>
        <v>27</v>
      </c>
      <c r="B305">
        <f t="shared" si="34"/>
        <v>837</v>
      </c>
      <c r="C305">
        <v>83</v>
      </c>
      <c r="D305">
        <f>VLOOKUP(C305,'Store Database'!A:C,2,FALSE)</f>
        <v>2</v>
      </c>
      <c r="E305" t="str">
        <f>VLOOKUP(D305,'Store Database'!$B$3:$C$100,2,FALSE)</f>
        <v>West</v>
      </c>
      <c r="F305">
        <v>7</v>
      </c>
      <c r="G305" s="55" t="s">
        <v>295</v>
      </c>
      <c r="H305">
        <v>78472.800000000003</v>
      </c>
      <c r="I305">
        <v>93357.5</v>
      </c>
      <c r="J305">
        <v>-14884.7</v>
      </c>
      <c r="K305">
        <v>-15.943764560961901</v>
      </c>
      <c r="L305">
        <v>4166</v>
      </c>
      <c r="M305">
        <v>2746</v>
      </c>
      <c r="N305">
        <v>51.711580480699205</v>
      </c>
    </row>
    <row r="306" spans="1:14" x14ac:dyDescent="0.25">
      <c r="A306">
        <f t="shared" si="33"/>
        <v>28</v>
      </c>
      <c r="B306">
        <f t="shared" si="34"/>
        <v>838</v>
      </c>
      <c r="C306">
        <v>83</v>
      </c>
      <c r="D306">
        <f>VLOOKUP(C306,'Store Database'!A:C,2,FALSE)</f>
        <v>2</v>
      </c>
      <c r="E306" t="str">
        <f>VLOOKUP(D306,'Store Database'!$B$3:$C$100,2,FALSE)</f>
        <v>West</v>
      </c>
      <c r="F306">
        <v>8</v>
      </c>
      <c r="G306" s="55" t="s">
        <v>375</v>
      </c>
      <c r="H306">
        <v>67629.490000000005</v>
      </c>
      <c r="I306">
        <v>76315.149999999994</v>
      </c>
      <c r="J306">
        <v>-8685.66</v>
      </c>
      <c r="K306">
        <v>-11.3813050226593</v>
      </c>
      <c r="L306">
        <v>1508</v>
      </c>
      <c r="M306">
        <v>1656</v>
      </c>
      <c r="N306">
        <v>-8.9371980676328491</v>
      </c>
    </row>
    <row r="307" spans="1:14" x14ac:dyDescent="0.25">
      <c r="A307">
        <f t="shared" si="33"/>
        <v>29</v>
      </c>
      <c r="B307">
        <f t="shared" si="34"/>
        <v>839</v>
      </c>
      <c r="C307">
        <v>83</v>
      </c>
      <c r="D307">
        <f>VLOOKUP(C307,'Store Database'!A:C,2,FALSE)</f>
        <v>2</v>
      </c>
      <c r="E307" t="str">
        <f>VLOOKUP(D307,'Store Database'!$B$3:$C$100,2,FALSE)</f>
        <v>West</v>
      </c>
      <c r="F307">
        <v>9</v>
      </c>
      <c r="G307" s="55" t="s">
        <v>376</v>
      </c>
      <c r="H307">
        <v>38305.230000000003</v>
      </c>
      <c r="I307">
        <v>46076.57</v>
      </c>
      <c r="J307">
        <v>-7771.34</v>
      </c>
      <c r="K307">
        <v>-16.866142596985799</v>
      </c>
      <c r="L307">
        <v>5288</v>
      </c>
      <c r="M307">
        <v>2646</v>
      </c>
      <c r="N307">
        <v>99.848828420256993</v>
      </c>
    </row>
    <row r="308" spans="1:14" x14ac:dyDescent="0.25">
      <c r="A308">
        <f t="shared" si="33"/>
        <v>31</v>
      </c>
      <c r="B308">
        <f t="shared" si="34"/>
        <v>861</v>
      </c>
      <c r="C308">
        <v>86</v>
      </c>
      <c r="D308">
        <f>VLOOKUP(C308,'Store Database'!A:C,2,FALSE)</f>
        <v>3</v>
      </c>
      <c r="E308" t="str">
        <f>VLOOKUP(D308,'Store Database'!$B$3:$C$100,2,FALSE)</f>
        <v>North</v>
      </c>
      <c r="F308">
        <v>1</v>
      </c>
      <c r="G308" s="55" t="s">
        <v>293</v>
      </c>
      <c r="H308">
        <v>164458.20000000001</v>
      </c>
      <c r="I308">
        <v>180701.48</v>
      </c>
      <c r="J308">
        <v>-16243.28</v>
      </c>
      <c r="K308">
        <v>-8.9890132609871305</v>
      </c>
      <c r="L308">
        <v>6664</v>
      </c>
      <c r="M308">
        <v>5381</v>
      </c>
      <c r="N308">
        <v>23.843151830514799</v>
      </c>
    </row>
    <row r="309" spans="1:14" x14ac:dyDescent="0.25">
      <c r="A309">
        <f t="shared" si="33"/>
        <v>32</v>
      </c>
      <c r="B309">
        <f t="shared" si="34"/>
        <v>862</v>
      </c>
      <c r="C309">
        <v>86</v>
      </c>
      <c r="D309">
        <f>VLOOKUP(C309,'Store Database'!A:C,2,FALSE)</f>
        <v>3</v>
      </c>
      <c r="E309" t="str">
        <f>VLOOKUP(D309,'Store Database'!$B$3:$C$100,2,FALSE)</f>
        <v>North</v>
      </c>
      <c r="F309">
        <v>2</v>
      </c>
      <c r="G309" s="55" t="s">
        <v>371</v>
      </c>
      <c r="H309">
        <v>111207.26</v>
      </c>
      <c r="I309">
        <v>103362.06</v>
      </c>
      <c r="J309">
        <v>7845.2</v>
      </c>
      <c r="K309">
        <v>7.5900190069741296</v>
      </c>
      <c r="L309">
        <v>4657</v>
      </c>
      <c r="M309">
        <v>2804</v>
      </c>
      <c r="N309">
        <v>66.084165477888703</v>
      </c>
    </row>
    <row r="310" spans="1:14" x14ac:dyDescent="0.25">
      <c r="A310">
        <f t="shared" si="33"/>
        <v>33</v>
      </c>
      <c r="B310">
        <f t="shared" si="34"/>
        <v>863</v>
      </c>
      <c r="C310">
        <v>86</v>
      </c>
      <c r="D310">
        <f>VLOOKUP(C310,'Store Database'!A:C,2,FALSE)</f>
        <v>3</v>
      </c>
      <c r="E310" t="str">
        <f>VLOOKUP(D310,'Store Database'!$B$3:$C$100,2,FALSE)</f>
        <v>North</v>
      </c>
      <c r="F310">
        <v>3</v>
      </c>
      <c r="G310" s="55" t="s">
        <v>372</v>
      </c>
      <c r="H310">
        <v>12797.71</v>
      </c>
      <c r="I310">
        <v>14128.21</v>
      </c>
      <c r="J310">
        <v>-1330.5</v>
      </c>
      <c r="K310">
        <v>-9.4173288760571907</v>
      </c>
      <c r="L310">
        <v>1094</v>
      </c>
      <c r="M310">
        <v>858</v>
      </c>
      <c r="N310">
        <v>27.505827505827501</v>
      </c>
    </row>
    <row r="311" spans="1:14" x14ac:dyDescent="0.25">
      <c r="A311">
        <f t="shared" si="33"/>
        <v>34</v>
      </c>
      <c r="B311">
        <f t="shared" si="34"/>
        <v>864</v>
      </c>
      <c r="C311">
        <v>86</v>
      </c>
      <c r="D311">
        <f>VLOOKUP(C311,'Store Database'!A:C,2,FALSE)</f>
        <v>3</v>
      </c>
      <c r="E311" t="str">
        <f>VLOOKUP(D311,'Store Database'!$B$3:$C$100,2,FALSE)</f>
        <v>North</v>
      </c>
      <c r="F311">
        <v>4</v>
      </c>
      <c r="G311" s="55" t="s">
        <v>373</v>
      </c>
      <c r="H311">
        <v>102544.78</v>
      </c>
      <c r="I311">
        <v>101022.47</v>
      </c>
      <c r="J311">
        <v>1522.31</v>
      </c>
      <c r="K311">
        <v>1.5069023752834401</v>
      </c>
      <c r="L311">
        <v>2821</v>
      </c>
      <c r="M311">
        <v>1788</v>
      </c>
      <c r="N311">
        <v>57.774049217002201</v>
      </c>
    </row>
    <row r="312" spans="1:14" x14ac:dyDescent="0.25">
      <c r="A312">
        <f t="shared" si="33"/>
        <v>35</v>
      </c>
      <c r="B312">
        <f t="shared" si="34"/>
        <v>865</v>
      </c>
      <c r="C312">
        <v>86</v>
      </c>
      <c r="D312">
        <f>VLOOKUP(C312,'Store Database'!A:C,2,FALSE)</f>
        <v>3</v>
      </c>
      <c r="E312" t="str">
        <f>VLOOKUP(D312,'Store Database'!$B$3:$C$100,2,FALSE)</f>
        <v>North</v>
      </c>
      <c r="F312">
        <v>5</v>
      </c>
      <c r="G312" s="55" t="s">
        <v>294</v>
      </c>
      <c r="H312">
        <v>160969.32</v>
      </c>
      <c r="I312">
        <v>155621.76000000001</v>
      </c>
      <c r="J312">
        <v>5347.56</v>
      </c>
      <c r="K312">
        <v>3.4362546728683698</v>
      </c>
      <c r="L312">
        <v>3320</v>
      </c>
      <c r="M312">
        <v>2769</v>
      </c>
      <c r="N312">
        <v>19.898880462260703</v>
      </c>
    </row>
    <row r="313" spans="1:14" x14ac:dyDescent="0.25">
      <c r="A313">
        <f t="shared" si="33"/>
        <v>36</v>
      </c>
      <c r="B313">
        <f t="shared" si="34"/>
        <v>866</v>
      </c>
      <c r="C313">
        <v>86</v>
      </c>
      <c r="D313">
        <f>VLOOKUP(C313,'Store Database'!A:C,2,FALSE)</f>
        <v>3</v>
      </c>
      <c r="E313" t="str">
        <f>VLOOKUP(D313,'Store Database'!$B$3:$C$100,2,FALSE)</f>
        <v>North</v>
      </c>
      <c r="F313">
        <v>6</v>
      </c>
      <c r="G313" s="55" t="s">
        <v>374</v>
      </c>
      <c r="H313">
        <v>111377.44</v>
      </c>
      <c r="I313">
        <v>103855.18</v>
      </c>
      <c r="J313">
        <v>7522.26</v>
      </c>
      <c r="K313">
        <v>7.2430282244949202</v>
      </c>
      <c r="L313">
        <v>2175</v>
      </c>
      <c r="M313">
        <v>1506</v>
      </c>
      <c r="N313">
        <v>44.422310756972102</v>
      </c>
    </row>
    <row r="314" spans="1:14" x14ac:dyDescent="0.25">
      <c r="A314">
        <f t="shared" si="33"/>
        <v>37</v>
      </c>
      <c r="B314">
        <f t="shared" si="34"/>
        <v>867</v>
      </c>
      <c r="C314">
        <v>86</v>
      </c>
      <c r="D314">
        <f>VLOOKUP(C314,'Store Database'!A:C,2,FALSE)</f>
        <v>3</v>
      </c>
      <c r="E314" t="str">
        <f>VLOOKUP(D314,'Store Database'!$B$3:$C$100,2,FALSE)</f>
        <v>North</v>
      </c>
      <c r="F314">
        <v>7</v>
      </c>
      <c r="G314" s="55" t="s">
        <v>295</v>
      </c>
      <c r="H314">
        <v>68914.8</v>
      </c>
      <c r="I314">
        <v>61432.31</v>
      </c>
      <c r="J314">
        <v>7482.49</v>
      </c>
      <c r="K314">
        <v>12.1800563905215</v>
      </c>
      <c r="L314">
        <v>3898</v>
      </c>
      <c r="M314">
        <v>2306</v>
      </c>
      <c r="N314">
        <v>69.037294015611494</v>
      </c>
    </row>
    <row r="315" spans="1:14" x14ac:dyDescent="0.25">
      <c r="A315">
        <f t="shared" si="33"/>
        <v>38</v>
      </c>
      <c r="B315">
        <f t="shared" si="34"/>
        <v>868</v>
      </c>
      <c r="C315">
        <v>86</v>
      </c>
      <c r="D315">
        <f>VLOOKUP(C315,'Store Database'!A:C,2,FALSE)</f>
        <v>3</v>
      </c>
      <c r="E315" t="str">
        <f>VLOOKUP(D315,'Store Database'!$B$3:$C$100,2,FALSE)</f>
        <v>North</v>
      </c>
      <c r="F315">
        <v>8</v>
      </c>
      <c r="G315" s="55" t="s">
        <v>375</v>
      </c>
      <c r="H315">
        <v>57243.03</v>
      </c>
      <c r="I315">
        <v>53105.61</v>
      </c>
      <c r="J315">
        <v>4137.42</v>
      </c>
      <c r="K315">
        <v>7.7909283030549901</v>
      </c>
      <c r="L315">
        <v>2219</v>
      </c>
      <c r="M315">
        <v>1403</v>
      </c>
      <c r="N315">
        <v>58.161083392729893</v>
      </c>
    </row>
    <row r="316" spans="1:14" x14ac:dyDescent="0.25">
      <c r="A316">
        <f t="shared" si="33"/>
        <v>39</v>
      </c>
      <c r="B316">
        <f t="shared" si="34"/>
        <v>869</v>
      </c>
      <c r="C316">
        <v>86</v>
      </c>
      <c r="D316">
        <f>VLOOKUP(C316,'Store Database'!A:C,2,FALSE)</f>
        <v>3</v>
      </c>
      <c r="E316" t="str">
        <f>VLOOKUP(D316,'Store Database'!$B$3:$C$100,2,FALSE)</f>
        <v>North</v>
      </c>
      <c r="F316">
        <v>9</v>
      </c>
      <c r="G316" s="55" t="s">
        <v>376</v>
      </c>
      <c r="H316">
        <v>22890.68</v>
      </c>
      <c r="I316">
        <v>22011.87</v>
      </c>
      <c r="J316">
        <v>878.81</v>
      </c>
      <c r="K316">
        <v>3.9924368079586201</v>
      </c>
      <c r="L316">
        <v>4379</v>
      </c>
      <c r="M316">
        <v>2403</v>
      </c>
      <c r="N316">
        <v>82.230545151893494</v>
      </c>
    </row>
    <row r="317" spans="1:14" x14ac:dyDescent="0.25">
      <c r="A317">
        <f t="shared" si="33"/>
        <v>41</v>
      </c>
      <c r="B317">
        <f t="shared" si="34"/>
        <v>891</v>
      </c>
      <c r="C317">
        <v>89</v>
      </c>
      <c r="D317">
        <f>VLOOKUP(C317,'Store Database'!A:C,2,FALSE)</f>
        <v>4</v>
      </c>
      <c r="E317" t="str">
        <f>VLOOKUP(D317,'Store Database'!$B$3:$C$100,2,FALSE)</f>
        <v>South</v>
      </c>
      <c r="F317">
        <v>1</v>
      </c>
      <c r="G317" s="55" t="s">
        <v>293</v>
      </c>
      <c r="H317">
        <v>197666.8</v>
      </c>
      <c r="I317">
        <v>213283.96</v>
      </c>
      <c r="J317">
        <v>-15617.16</v>
      </c>
      <c r="K317">
        <v>-7.3222383905475104</v>
      </c>
      <c r="L317">
        <v>3531</v>
      </c>
      <c r="M317">
        <v>3376</v>
      </c>
      <c r="N317">
        <v>4.5912322274881499</v>
      </c>
    </row>
    <row r="318" spans="1:14" x14ac:dyDescent="0.25">
      <c r="A318">
        <f t="shared" si="33"/>
        <v>42</v>
      </c>
      <c r="B318">
        <f t="shared" si="34"/>
        <v>892</v>
      </c>
      <c r="C318">
        <v>89</v>
      </c>
      <c r="D318">
        <f>VLOOKUP(C318,'Store Database'!A:C,2,FALSE)</f>
        <v>4</v>
      </c>
      <c r="E318" t="str">
        <f>VLOOKUP(D318,'Store Database'!$B$3:$C$100,2,FALSE)</f>
        <v>South</v>
      </c>
      <c r="F318">
        <v>2</v>
      </c>
      <c r="G318" s="55" t="s">
        <v>371</v>
      </c>
      <c r="H318">
        <v>93370.79</v>
      </c>
      <c r="I318">
        <v>116154.39</v>
      </c>
      <c r="J318">
        <v>-22783.599999999999</v>
      </c>
      <c r="K318">
        <v>-19.614928028118399</v>
      </c>
      <c r="L318">
        <v>2533</v>
      </c>
      <c r="M318">
        <v>2101</v>
      </c>
      <c r="N318">
        <v>20.561637315563999</v>
      </c>
    </row>
    <row r="319" spans="1:14" x14ac:dyDescent="0.25">
      <c r="A319">
        <f t="shared" si="33"/>
        <v>43</v>
      </c>
      <c r="B319">
        <f t="shared" si="34"/>
        <v>893</v>
      </c>
      <c r="C319">
        <v>89</v>
      </c>
      <c r="D319">
        <f>VLOOKUP(C319,'Store Database'!A:C,2,FALSE)</f>
        <v>4</v>
      </c>
      <c r="E319" t="str">
        <f>VLOOKUP(D319,'Store Database'!$B$3:$C$100,2,FALSE)</f>
        <v>South</v>
      </c>
      <c r="F319">
        <v>3</v>
      </c>
      <c r="G319" s="55" t="s">
        <v>372</v>
      </c>
      <c r="H319">
        <v>23005.11</v>
      </c>
      <c r="I319">
        <v>28780.23</v>
      </c>
      <c r="J319">
        <v>-5775.12</v>
      </c>
      <c r="K319">
        <v>-20.066274661460302</v>
      </c>
      <c r="L319">
        <v>808</v>
      </c>
      <c r="M319">
        <v>394</v>
      </c>
      <c r="N319">
        <v>105.07614213197999</v>
      </c>
    </row>
    <row r="320" spans="1:14" x14ac:dyDescent="0.25">
      <c r="A320">
        <f t="shared" si="33"/>
        <v>44</v>
      </c>
      <c r="B320">
        <f t="shared" si="34"/>
        <v>894</v>
      </c>
      <c r="C320">
        <v>89</v>
      </c>
      <c r="D320">
        <f>VLOOKUP(C320,'Store Database'!A:C,2,FALSE)</f>
        <v>4</v>
      </c>
      <c r="E320" t="str">
        <f>VLOOKUP(D320,'Store Database'!$B$3:$C$100,2,FALSE)</f>
        <v>South</v>
      </c>
      <c r="F320">
        <v>4</v>
      </c>
      <c r="G320" s="55" t="s">
        <v>373</v>
      </c>
      <c r="H320">
        <v>220405.61</v>
      </c>
      <c r="I320">
        <v>289409.65000000002</v>
      </c>
      <c r="J320">
        <v>-69004.039999999994</v>
      </c>
      <c r="K320">
        <v>-23.843033568507501</v>
      </c>
      <c r="L320">
        <v>3411</v>
      </c>
      <c r="M320">
        <v>2375</v>
      </c>
      <c r="N320">
        <v>43.621052631578998</v>
      </c>
    </row>
    <row r="321" spans="1:14" x14ac:dyDescent="0.25">
      <c r="A321">
        <f t="shared" si="33"/>
        <v>45</v>
      </c>
      <c r="B321">
        <f t="shared" si="34"/>
        <v>895</v>
      </c>
      <c r="C321">
        <v>89</v>
      </c>
      <c r="D321">
        <f>VLOOKUP(C321,'Store Database'!A:C,2,FALSE)</f>
        <v>4</v>
      </c>
      <c r="E321" t="str">
        <f>VLOOKUP(D321,'Store Database'!$B$3:$C$100,2,FALSE)</f>
        <v>South</v>
      </c>
      <c r="F321">
        <v>5</v>
      </c>
      <c r="G321" s="55" t="s">
        <v>294</v>
      </c>
      <c r="H321">
        <v>238585.66</v>
      </c>
      <c r="I321">
        <v>254308.5</v>
      </c>
      <c r="J321">
        <v>-15722.84</v>
      </c>
      <c r="K321">
        <v>-6.1825853245172704</v>
      </c>
      <c r="L321">
        <v>3047</v>
      </c>
      <c r="M321">
        <v>2276</v>
      </c>
      <c r="N321">
        <v>33.875219683655502</v>
      </c>
    </row>
    <row r="322" spans="1:14" x14ac:dyDescent="0.25">
      <c r="A322">
        <f t="shared" si="33"/>
        <v>46</v>
      </c>
      <c r="B322">
        <f t="shared" si="34"/>
        <v>896</v>
      </c>
      <c r="C322">
        <v>89</v>
      </c>
      <c r="D322">
        <f>VLOOKUP(C322,'Store Database'!A:C,2,FALSE)</f>
        <v>4</v>
      </c>
      <c r="E322" t="str">
        <f>VLOOKUP(D322,'Store Database'!$B$3:$C$100,2,FALSE)</f>
        <v>South</v>
      </c>
      <c r="F322">
        <v>6</v>
      </c>
      <c r="G322" s="55" t="s">
        <v>374</v>
      </c>
      <c r="H322">
        <v>247152.69</v>
      </c>
      <c r="I322">
        <v>314375.25</v>
      </c>
      <c r="J322">
        <v>-67222.559999999998</v>
      </c>
      <c r="K322">
        <v>-21.382904665682201</v>
      </c>
      <c r="L322">
        <v>3100</v>
      </c>
      <c r="M322">
        <v>3831</v>
      </c>
      <c r="N322">
        <v>-19.081179848603501</v>
      </c>
    </row>
    <row r="323" spans="1:14" x14ac:dyDescent="0.25">
      <c r="A323">
        <f t="shared" ref="A323:A361" si="35">VALUE(CONCATENATE(D323,F323))</f>
        <v>47</v>
      </c>
      <c r="B323">
        <f t="shared" ref="B323:B361" si="36">VALUE(CONCATENATE(C323,F323))</f>
        <v>897</v>
      </c>
      <c r="C323">
        <v>89</v>
      </c>
      <c r="D323">
        <f>VLOOKUP(C323,'Store Database'!A:C,2,FALSE)</f>
        <v>4</v>
      </c>
      <c r="E323" t="str">
        <f>VLOOKUP(D323,'Store Database'!$B$3:$C$100,2,FALSE)</f>
        <v>South</v>
      </c>
      <c r="F323">
        <v>7</v>
      </c>
      <c r="G323" s="55" t="s">
        <v>295</v>
      </c>
      <c r="H323">
        <v>83619.62</v>
      </c>
      <c r="I323">
        <v>97800.89</v>
      </c>
      <c r="J323">
        <v>-14181.27</v>
      </c>
      <c r="K323">
        <v>-14.500144119342901</v>
      </c>
      <c r="L323">
        <v>2122</v>
      </c>
      <c r="M323">
        <v>1633</v>
      </c>
      <c r="N323">
        <v>29.944886711573798</v>
      </c>
    </row>
    <row r="324" spans="1:14" x14ac:dyDescent="0.25">
      <c r="A324">
        <f t="shared" si="35"/>
        <v>48</v>
      </c>
      <c r="B324">
        <f t="shared" si="36"/>
        <v>898</v>
      </c>
      <c r="C324">
        <v>89</v>
      </c>
      <c r="D324">
        <f>VLOOKUP(C324,'Store Database'!A:C,2,FALSE)</f>
        <v>4</v>
      </c>
      <c r="E324" t="str">
        <f>VLOOKUP(D324,'Store Database'!$B$3:$C$100,2,FALSE)</f>
        <v>South</v>
      </c>
      <c r="F324">
        <v>8</v>
      </c>
      <c r="G324" s="55" t="s">
        <v>375</v>
      </c>
      <c r="H324">
        <v>178887.39</v>
      </c>
      <c r="I324">
        <v>211895.23</v>
      </c>
      <c r="J324">
        <v>-33007.839999999997</v>
      </c>
      <c r="K324">
        <v>-15.5774341876407</v>
      </c>
      <c r="L324">
        <v>2892</v>
      </c>
      <c r="M324">
        <v>2429</v>
      </c>
      <c r="N324">
        <v>19.061342116097197</v>
      </c>
    </row>
    <row r="325" spans="1:14" x14ac:dyDescent="0.25">
      <c r="A325">
        <f t="shared" si="35"/>
        <v>49</v>
      </c>
      <c r="B325">
        <f t="shared" si="36"/>
        <v>899</v>
      </c>
      <c r="C325">
        <v>89</v>
      </c>
      <c r="D325">
        <f>VLOOKUP(C325,'Store Database'!A:C,2,FALSE)</f>
        <v>4</v>
      </c>
      <c r="E325" t="str">
        <f>VLOOKUP(D325,'Store Database'!$B$3:$C$100,2,FALSE)</f>
        <v>South</v>
      </c>
      <c r="F325">
        <v>9</v>
      </c>
      <c r="G325" s="55" t="s">
        <v>376</v>
      </c>
      <c r="H325">
        <v>44734.11</v>
      </c>
      <c r="I325">
        <v>46209.43</v>
      </c>
      <c r="J325">
        <v>-1475.32</v>
      </c>
      <c r="K325">
        <v>-3.1926816669238298</v>
      </c>
      <c r="L325">
        <v>3715</v>
      </c>
      <c r="M325">
        <v>2222</v>
      </c>
      <c r="N325">
        <v>67.1917191719172</v>
      </c>
    </row>
    <row r="326" spans="1:14" x14ac:dyDescent="0.25">
      <c r="A326">
        <f t="shared" si="35"/>
        <v>11</v>
      </c>
      <c r="B326">
        <f t="shared" si="36"/>
        <v>901</v>
      </c>
      <c r="C326">
        <v>90</v>
      </c>
      <c r="D326">
        <f>VLOOKUP(C326,'Store Database'!A:C,2,FALSE)</f>
        <v>1</v>
      </c>
      <c r="E326" t="str">
        <f>VLOOKUP(D326,'Store Database'!$B$3:$C$100,2,FALSE)</f>
        <v>East</v>
      </c>
      <c r="F326">
        <v>1</v>
      </c>
      <c r="G326" s="55" t="s">
        <v>293</v>
      </c>
      <c r="H326">
        <v>269639.34000000003</v>
      </c>
      <c r="I326">
        <v>274188.01</v>
      </c>
      <c r="J326">
        <v>-4548.67</v>
      </c>
      <c r="K326">
        <v>-1.65896021492698</v>
      </c>
      <c r="L326">
        <v>5741</v>
      </c>
      <c r="M326">
        <v>5236</v>
      </c>
      <c r="N326">
        <v>9.6447669977081691</v>
      </c>
    </row>
    <row r="327" spans="1:14" x14ac:dyDescent="0.25">
      <c r="A327">
        <f t="shared" si="35"/>
        <v>12</v>
      </c>
      <c r="B327">
        <f t="shared" si="36"/>
        <v>902</v>
      </c>
      <c r="C327">
        <v>90</v>
      </c>
      <c r="D327">
        <f>VLOOKUP(C327,'Store Database'!A:C,2,FALSE)</f>
        <v>1</v>
      </c>
      <c r="E327" t="str">
        <f>VLOOKUP(D327,'Store Database'!$B$3:$C$100,2,FALSE)</f>
        <v>East</v>
      </c>
      <c r="F327">
        <v>2</v>
      </c>
      <c r="G327" s="55" t="s">
        <v>371</v>
      </c>
      <c r="H327">
        <v>206189.25</v>
      </c>
      <c r="I327">
        <v>213318.6</v>
      </c>
      <c r="J327">
        <v>-7129.35</v>
      </c>
      <c r="K327">
        <v>-3.3421136272223801</v>
      </c>
      <c r="L327">
        <v>4351</v>
      </c>
      <c r="M327">
        <v>3639</v>
      </c>
      <c r="N327">
        <v>19.5658147842814</v>
      </c>
    </row>
    <row r="328" spans="1:14" x14ac:dyDescent="0.25">
      <c r="A328">
        <f t="shared" si="35"/>
        <v>13</v>
      </c>
      <c r="B328">
        <f t="shared" si="36"/>
        <v>903</v>
      </c>
      <c r="C328">
        <v>90</v>
      </c>
      <c r="D328">
        <f>VLOOKUP(C328,'Store Database'!A:C,2,FALSE)</f>
        <v>1</v>
      </c>
      <c r="E328" t="str">
        <f>VLOOKUP(D328,'Store Database'!$B$3:$C$100,2,FALSE)</f>
        <v>East</v>
      </c>
      <c r="F328">
        <v>3</v>
      </c>
      <c r="G328" s="55" t="s">
        <v>372</v>
      </c>
      <c r="H328">
        <v>31542.48</v>
      </c>
      <c r="I328">
        <v>45070.33</v>
      </c>
      <c r="J328">
        <v>-13527.85</v>
      </c>
      <c r="K328">
        <v>-30.014978812003399</v>
      </c>
      <c r="L328">
        <v>1907</v>
      </c>
      <c r="M328">
        <v>1077</v>
      </c>
      <c r="N328">
        <v>77.065923862581201</v>
      </c>
    </row>
    <row r="329" spans="1:14" x14ac:dyDescent="0.25">
      <c r="A329">
        <f t="shared" si="35"/>
        <v>14</v>
      </c>
      <c r="B329">
        <f t="shared" si="36"/>
        <v>904</v>
      </c>
      <c r="C329">
        <v>90</v>
      </c>
      <c r="D329">
        <f>VLOOKUP(C329,'Store Database'!A:C,2,FALSE)</f>
        <v>1</v>
      </c>
      <c r="E329" t="str">
        <f>VLOOKUP(D329,'Store Database'!$B$3:$C$100,2,FALSE)</f>
        <v>East</v>
      </c>
      <c r="F329">
        <v>4</v>
      </c>
      <c r="G329" s="55" t="s">
        <v>373</v>
      </c>
      <c r="H329">
        <v>266589.15999999997</v>
      </c>
      <c r="I329">
        <v>272503.71000000002</v>
      </c>
      <c r="J329">
        <v>-5914.55</v>
      </c>
      <c r="K329">
        <v>-2.1704475142742101</v>
      </c>
      <c r="L329">
        <v>4228</v>
      </c>
      <c r="M329">
        <v>3120</v>
      </c>
      <c r="N329">
        <v>35.512820512820497</v>
      </c>
    </row>
    <row r="330" spans="1:14" x14ac:dyDescent="0.25">
      <c r="A330">
        <f t="shared" si="35"/>
        <v>15</v>
      </c>
      <c r="B330">
        <f t="shared" si="36"/>
        <v>905</v>
      </c>
      <c r="C330">
        <v>90</v>
      </c>
      <c r="D330">
        <f>VLOOKUP(C330,'Store Database'!A:C,2,FALSE)</f>
        <v>1</v>
      </c>
      <c r="E330" t="str">
        <f>VLOOKUP(D330,'Store Database'!$B$3:$C$100,2,FALSE)</f>
        <v>East</v>
      </c>
      <c r="F330">
        <v>5</v>
      </c>
      <c r="G330" s="55" t="s">
        <v>294</v>
      </c>
      <c r="H330">
        <v>293351.34000000003</v>
      </c>
      <c r="I330">
        <v>304074.65999999997</v>
      </c>
      <c r="J330">
        <v>-10723.32</v>
      </c>
      <c r="K330">
        <v>-3.52654180391092</v>
      </c>
      <c r="L330">
        <v>3949</v>
      </c>
      <c r="M330">
        <v>3334</v>
      </c>
      <c r="N330">
        <v>18.4463107378524</v>
      </c>
    </row>
    <row r="331" spans="1:14" x14ac:dyDescent="0.25">
      <c r="A331">
        <f t="shared" si="35"/>
        <v>16</v>
      </c>
      <c r="B331">
        <f t="shared" si="36"/>
        <v>906</v>
      </c>
      <c r="C331">
        <v>90</v>
      </c>
      <c r="D331">
        <f>VLOOKUP(C331,'Store Database'!A:C,2,FALSE)</f>
        <v>1</v>
      </c>
      <c r="E331" t="str">
        <f>VLOOKUP(D331,'Store Database'!$B$3:$C$100,2,FALSE)</f>
        <v>East</v>
      </c>
      <c r="F331">
        <v>6</v>
      </c>
      <c r="G331" s="55" t="s">
        <v>374</v>
      </c>
      <c r="H331">
        <v>213714.39</v>
      </c>
      <c r="I331">
        <v>225962.89</v>
      </c>
      <c r="J331">
        <v>-12248.5</v>
      </c>
      <c r="K331">
        <v>-5.4205803439671003</v>
      </c>
      <c r="L331">
        <v>3256</v>
      </c>
      <c r="M331">
        <v>3599</v>
      </c>
      <c r="N331">
        <v>-9.5304251180883615</v>
      </c>
    </row>
    <row r="332" spans="1:14" x14ac:dyDescent="0.25">
      <c r="A332">
        <f t="shared" si="35"/>
        <v>17</v>
      </c>
      <c r="B332">
        <f t="shared" si="36"/>
        <v>907</v>
      </c>
      <c r="C332">
        <v>90</v>
      </c>
      <c r="D332">
        <f>VLOOKUP(C332,'Store Database'!A:C,2,FALSE)</f>
        <v>1</v>
      </c>
      <c r="E332" t="str">
        <f>VLOOKUP(D332,'Store Database'!$B$3:$C$100,2,FALSE)</f>
        <v>East</v>
      </c>
      <c r="F332">
        <v>7</v>
      </c>
      <c r="G332" s="55" t="s">
        <v>295</v>
      </c>
      <c r="H332">
        <v>106966.99</v>
      </c>
      <c r="I332">
        <v>116122.15</v>
      </c>
      <c r="J332">
        <v>-9155.16</v>
      </c>
      <c r="K332">
        <v>-7.8840772410776099</v>
      </c>
      <c r="L332">
        <v>3242</v>
      </c>
      <c r="M332">
        <v>2332</v>
      </c>
      <c r="N332">
        <v>39.0222984562607</v>
      </c>
    </row>
    <row r="333" spans="1:14" x14ac:dyDescent="0.25">
      <c r="A333">
        <f t="shared" si="35"/>
        <v>18</v>
      </c>
      <c r="B333">
        <f t="shared" si="36"/>
        <v>908</v>
      </c>
      <c r="C333">
        <v>90</v>
      </c>
      <c r="D333">
        <f>VLOOKUP(C333,'Store Database'!A:C,2,FALSE)</f>
        <v>1</v>
      </c>
      <c r="E333" t="str">
        <f>VLOOKUP(D333,'Store Database'!$B$3:$C$100,2,FALSE)</f>
        <v>East</v>
      </c>
      <c r="F333">
        <v>8</v>
      </c>
      <c r="G333" s="55" t="s">
        <v>375</v>
      </c>
      <c r="H333">
        <v>105767.81</v>
      </c>
      <c r="I333">
        <v>105437.33</v>
      </c>
      <c r="J333">
        <v>330.48</v>
      </c>
      <c r="K333">
        <v>0.31343737554811002</v>
      </c>
      <c r="L333">
        <v>2176</v>
      </c>
      <c r="M333">
        <v>1943</v>
      </c>
      <c r="N333">
        <v>11.9917653113742</v>
      </c>
    </row>
    <row r="334" spans="1:14" x14ac:dyDescent="0.25">
      <c r="A334">
        <f t="shared" si="35"/>
        <v>19</v>
      </c>
      <c r="B334">
        <f t="shared" si="36"/>
        <v>909</v>
      </c>
      <c r="C334">
        <v>90</v>
      </c>
      <c r="D334">
        <f>VLOOKUP(C334,'Store Database'!A:C,2,FALSE)</f>
        <v>1</v>
      </c>
      <c r="E334" t="str">
        <f>VLOOKUP(D334,'Store Database'!$B$3:$C$100,2,FALSE)</f>
        <v>East</v>
      </c>
      <c r="F334">
        <v>9</v>
      </c>
      <c r="G334" s="55" t="s">
        <v>376</v>
      </c>
      <c r="H334">
        <v>60998.52</v>
      </c>
      <c r="I334">
        <v>60332.11</v>
      </c>
      <c r="J334">
        <v>666.41</v>
      </c>
      <c r="K334">
        <v>1.10456935784278</v>
      </c>
      <c r="L334">
        <v>7320</v>
      </c>
      <c r="M334">
        <v>2459</v>
      </c>
      <c r="N334">
        <v>197.681984546564</v>
      </c>
    </row>
    <row r="335" spans="1:14" x14ac:dyDescent="0.25">
      <c r="A335">
        <f t="shared" si="35"/>
        <v>21</v>
      </c>
      <c r="B335">
        <f t="shared" si="36"/>
        <v>921</v>
      </c>
      <c r="C335">
        <v>92</v>
      </c>
      <c r="D335">
        <f>VLOOKUP(C335,'Store Database'!A:C,2,FALSE)</f>
        <v>2</v>
      </c>
      <c r="E335" t="str">
        <f>VLOOKUP(D335,'Store Database'!$B$3:$C$100,2,FALSE)</f>
        <v>West</v>
      </c>
      <c r="F335">
        <v>1</v>
      </c>
      <c r="G335" s="55" t="s">
        <v>293</v>
      </c>
      <c r="H335">
        <v>62296.18</v>
      </c>
      <c r="I335">
        <v>79304.73</v>
      </c>
      <c r="J335">
        <v>-17008.55</v>
      </c>
      <c r="K335">
        <v>-21.447081403593501</v>
      </c>
      <c r="L335">
        <v>2247</v>
      </c>
      <c r="M335">
        <v>1573</v>
      </c>
      <c r="N335">
        <v>42.848061029879197</v>
      </c>
    </row>
    <row r="336" spans="1:14" x14ac:dyDescent="0.25">
      <c r="A336">
        <f t="shared" si="35"/>
        <v>22</v>
      </c>
      <c r="B336">
        <f t="shared" si="36"/>
        <v>922</v>
      </c>
      <c r="C336">
        <v>92</v>
      </c>
      <c r="D336">
        <f>VLOOKUP(C336,'Store Database'!A:C,2,FALSE)</f>
        <v>2</v>
      </c>
      <c r="E336" t="str">
        <f>VLOOKUP(D336,'Store Database'!$B$3:$C$100,2,FALSE)</f>
        <v>West</v>
      </c>
      <c r="F336">
        <v>2</v>
      </c>
      <c r="G336" s="55" t="s">
        <v>371</v>
      </c>
      <c r="H336">
        <v>33653.07</v>
      </c>
      <c r="I336">
        <v>37081.54</v>
      </c>
      <c r="J336">
        <v>-3428.47</v>
      </c>
      <c r="K336">
        <v>-9.2457594803236294</v>
      </c>
      <c r="L336">
        <v>2019</v>
      </c>
      <c r="M336">
        <v>1487</v>
      </c>
      <c r="N336">
        <v>35.776731674512405</v>
      </c>
    </row>
    <row r="337" spans="1:14" x14ac:dyDescent="0.25">
      <c r="A337">
        <f t="shared" si="35"/>
        <v>23</v>
      </c>
      <c r="B337">
        <f t="shared" si="36"/>
        <v>923</v>
      </c>
      <c r="C337">
        <v>92</v>
      </c>
      <c r="D337">
        <f>VLOOKUP(C337,'Store Database'!A:C,2,FALSE)</f>
        <v>2</v>
      </c>
      <c r="E337" t="str">
        <f>VLOOKUP(D337,'Store Database'!$B$3:$C$100,2,FALSE)</f>
        <v>West</v>
      </c>
      <c r="F337">
        <v>3</v>
      </c>
      <c r="G337" s="55" t="s">
        <v>372</v>
      </c>
      <c r="H337">
        <v>6482.84</v>
      </c>
      <c r="I337">
        <v>6757.79</v>
      </c>
      <c r="J337">
        <v>-274.95</v>
      </c>
      <c r="K337">
        <v>-4.0686378239039698</v>
      </c>
      <c r="L337">
        <v>377</v>
      </c>
      <c r="M337">
        <v>238</v>
      </c>
      <c r="N337">
        <v>58.403361344537799</v>
      </c>
    </row>
    <row r="338" spans="1:14" x14ac:dyDescent="0.25">
      <c r="A338">
        <f t="shared" si="35"/>
        <v>24</v>
      </c>
      <c r="B338">
        <f t="shared" si="36"/>
        <v>924</v>
      </c>
      <c r="C338">
        <v>92</v>
      </c>
      <c r="D338">
        <f>VLOOKUP(C338,'Store Database'!A:C,2,FALSE)</f>
        <v>2</v>
      </c>
      <c r="E338" t="str">
        <f>VLOOKUP(D338,'Store Database'!$B$3:$C$100,2,FALSE)</f>
        <v>West</v>
      </c>
      <c r="F338">
        <v>4</v>
      </c>
      <c r="G338" s="55" t="s">
        <v>373</v>
      </c>
      <c r="H338">
        <v>88460.76</v>
      </c>
      <c r="I338">
        <v>105782.07</v>
      </c>
      <c r="J338">
        <v>-17321.310000000001</v>
      </c>
      <c r="K338">
        <v>-16.374523584195298</v>
      </c>
      <c r="L338">
        <v>2559</v>
      </c>
      <c r="M338">
        <v>1565</v>
      </c>
      <c r="N338">
        <v>63.514376996805098</v>
      </c>
    </row>
    <row r="339" spans="1:14" x14ac:dyDescent="0.25">
      <c r="A339">
        <f t="shared" si="35"/>
        <v>25</v>
      </c>
      <c r="B339">
        <f t="shared" si="36"/>
        <v>925</v>
      </c>
      <c r="C339">
        <v>92</v>
      </c>
      <c r="D339">
        <f>VLOOKUP(C339,'Store Database'!A:C,2,FALSE)</f>
        <v>2</v>
      </c>
      <c r="E339" t="str">
        <f>VLOOKUP(D339,'Store Database'!$B$3:$C$100,2,FALSE)</f>
        <v>West</v>
      </c>
      <c r="F339">
        <v>5</v>
      </c>
      <c r="G339" s="55" t="s">
        <v>294</v>
      </c>
      <c r="H339">
        <v>82034.64</v>
      </c>
      <c r="I339">
        <v>88884.01</v>
      </c>
      <c r="J339">
        <v>-6849.37</v>
      </c>
      <c r="K339">
        <v>-7.7059642111106399</v>
      </c>
      <c r="L339">
        <v>2334</v>
      </c>
      <c r="M339">
        <v>2042</v>
      </c>
      <c r="N339">
        <v>14.299706170421199</v>
      </c>
    </row>
    <row r="340" spans="1:14" x14ac:dyDescent="0.25">
      <c r="A340">
        <f t="shared" si="35"/>
        <v>26</v>
      </c>
      <c r="B340">
        <f t="shared" si="36"/>
        <v>926</v>
      </c>
      <c r="C340">
        <v>92</v>
      </c>
      <c r="D340">
        <f>VLOOKUP(C340,'Store Database'!A:C,2,FALSE)</f>
        <v>2</v>
      </c>
      <c r="E340" t="str">
        <f>VLOOKUP(D340,'Store Database'!$B$3:$C$100,2,FALSE)</f>
        <v>West</v>
      </c>
      <c r="F340">
        <v>6</v>
      </c>
      <c r="G340" s="55" t="s">
        <v>374</v>
      </c>
      <c r="H340">
        <v>121864.77</v>
      </c>
      <c r="I340">
        <v>134409.57</v>
      </c>
      <c r="J340">
        <v>-12544.8</v>
      </c>
      <c r="K340">
        <v>-9.3332639930326398</v>
      </c>
      <c r="L340">
        <v>1779</v>
      </c>
      <c r="M340">
        <v>1431</v>
      </c>
      <c r="N340">
        <v>24.318658280922399</v>
      </c>
    </row>
    <row r="341" spans="1:14" x14ac:dyDescent="0.25">
      <c r="A341">
        <f t="shared" si="35"/>
        <v>27</v>
      </c>
      <c r="B341">
        <f t="shared" si="36"/>
        <v>927</v>
      </c>
      <c r="C341">
        <v>92</v>
      </c>
      <c r="D341">
        <f>VLOOKUP(C341,'Store Database'!A:C,2,FALSE)</f>
        <v>2</v>
      </c>
      <c r="E341" t="str">
        <f>VLOOKUP(D341,'Store Database'!$B$3:$C$100,2,FALSE)</f>
        <v>West</v>
      </c>
      <c r="F341">
        <v>7</v>
      </c>
      <c r="G341" s="55" t="s">
        <v>295</v>
      </c>
      <c r="H341">
        <v>34489.19</v>
      </c>
      <c r="I341">
        <v>41768.65</v>
      </c>
      <c r="J341">
        <v>-7279.46</v>
      </c>
      <c r="K341">
        <v>-17.428047111888901</v>
      </c>
      <c r="L341">
        <v>1683</v>
      </c>
      <c r="M341">
        <v>993</v>
      </c>
      <c r="N341">
        <v>69.4864048338369</v>
      </c>
    </row>
    <row r="342" spans="1:14" x14ac:dyDescent="0.25">
      <c r="A342">
        <f t="shared" si="35"/>
        <v>28</v>
      </c>
      <c r="B342">
        <f t="shared" si="36"/>
        <v>928</v>
      </c>
      <c r="C342">
        <v>92</v>
      </c>
      <c r="D342">
        <f>VLOOKUP(C342,'Store Database'!A:C,2,FALSE)</f>
        <v>2</v>
      </c>
      <c r="E342" t="str">
        <f>VLOOKUP(D342,'Store Database'!$B$3:$C$100,2,FALSE)</f>
        <v>West</v>
      </c>
      <c r="F342">
        <v>8</v>
      </c>
      <c r="G342" s="55" t="s">
        <v>375</v>
      </c>
      <c r="H342">
        <v>88044.46</v>
      </c>
      <c r="I342">
        <v>101674.18</v>
      </c>
      <c r="J342">
        <v>-13629.72</v>
      </c>
      <c r="K342">
        <v>-13.405291294210601</v>
      </c>
      <c r="L342">
        <v>1741</v>
      </c>
      <c r="M342">
        <v>1407</v>
      </c>
      <c r="N342">
        <v>23.7384506041222</v>
      </c>
    </row>
    <row r="343" spans="1:14" x14ac:dyDescent="0.25">
      <c r="A343">
        <f t="shared" si="35"/>
        <v>29</v>
      </c>
      <c r="B343">
        <f t="shared" si="36"/>
        <v>929</v>
      </c>
      <c r="C343">
        <v>92</v>
      </c>
      <c r="D343">
        <f>VLOOKUP(C343,'Store Database'!A:C,2,FALSE)</f>
        <v>2</v>
      </c>
      <c r="E343" t="str">
        <f>VLOOKUP(D343,'Store Database'!$B$3:$C$100,2,FALSE)</f>
        <v>West</v>
      </c>
      <c r="F343">
        <v>9</v>
      </c>
      <c r="G343" s="55" t="s">
        <v>376</v>
      </c>
      <c r="H343">
        <v>20575.28</v>
      </c>
      <c r="I343">
        <v>20222.900000000001</v>
      </c>
      <c r="J343">
        <v>352.38</v>
      </c>
      <c r="K343">
        <v>1.74248005973426</v>
      </c>
      <c r="L343">
        <v>4124</v>
      </c>
      <c r="M343">
        <v>2376</v>
      </c>
      <c r="N343">
        <v>73.569023569023599</v>
      </c>
    </row>
    <row r="344" spans="1:14" x14ac:dyDescent="0.25">
      <c r="A344">
        <f t="shared" si="35"/>
        <v>31</v>
      </c>
      <c r="B344">
        <f t="shared" si="36"/>
        <v>941</v>
      </c>
      <c r="C344">
        <v>94</v>
      </c>
      <c r="D344">
        <f>VLOOKUP(C344,'Store Database'!A:C,2,FALSE)</f>
        <v>3</v>
      </c>
      <c r="E344" t="str">
        <f>VLOOKUP(D344,'Store Database'!$B$3:$C$100,2,FALSE)</f>
        <v>North</v>
      </c>
      <c r="F344">
        <v>1</v>
      </c>
      <c r="G344" s="55" t="s">
        <v>293</v>
      </c>
      <c r="H344">
        <v>145132.39000000001</v>
      </c>
      <c r="I344">
        <v>117710.59</v>
      </c>
      <c r="J344">
        <v>27421.8</v>
      </c>
      <c r="K344">
        <v>23.295949837648401</v>
      </c>
      <c r="L344">
        <v>2859</v>
      </c>
      <c r="M344">
        <v>3150</v>
      </c>
      <c r="N344">
        <v>-9.238095238095239</v>
      </c>
    </row>
    <row r="345" spans="1:14" x14ac:dyDescent="0.25">
      <c r="A345">
        <f t="shared" si="35"/>
        <v>32</v>
      </c>
      <c r="B345">
        <f t="shared" si="36"/>
        <v>942</v>
      </c>
      <c r="C345">
        <v>94</v>
      </c>
      <c r="D345">
        <f>VLOOKUP(C345,'Store Database'!A:C,2,FALSE)</f>
        <v>3</v>
      </c>
      <c r="E345" t="str">
        <f>VLOOKUP(D345,'Store Database'!$B$3:$C$100,2,FALSE)</f>
        <v>North</v>
      </c>
      <c r="F345">
        <v>2</v>
      </c>
      <c r="G345" s="55" t="s">
        <v>371</v>
      </c>
      <c r="H345">
        <v>99138.48</v>
      </c>
      <c r="I345">
        <v>100097.43</v>
      </c>
      <c r="J345">
        <v>-958.95</v>
      </c>
      <c r="K345">
        <v>-0.95801660442231096</v>
      </c>
      <c r="L345">
        <v>2327</v>
      </c>
      <c r="M345">
        <v>2021</v>
      </c>
      <c r="N345">
        <v>15.1410192973775</v>
      </c>
    </row>
    <row r="346" spans="1:14" x14ac:dyDescent="0.25">
      <c r="A346">
        <f t="shared" si="35"/>
        <v>33</v>
      </c>
      <c r="B346">
        <f t="shared" si="36"/>
        <v>943</v>
      </c>
      <c r="C346">
        <v>94</v>
      </c>
      <c r="D346">
        <f>VLOOKUP(C346,'Store Database'!A:C,2,FALSE)</f>
        <v>3</v>
      </c>
      <c r="E346" t="str">
        <f>VLOOKUP(D346,'Store Database'!$B$3:$C$100,2,FALSE)</f>
        <v>North</v>
      </c>
      <c r="F346">
        <v>3</v>
      </c>
      <c r="G346" s="55" t="s">
        <v>372</v>
      </c>
      <c r="H346">
        <v>25679.360000000001</v>
      </c>
      <c r="I346">
        <v>31190.720000000001</v>
      </c>
      <c r="J346">
        <v>-5511.36</v>
      </c>
      <c r="K346">
        <v>-17.669871038565301</v>
      </c>
      <c r="L346">
        <v>1258</v>
      </c>
      <c r="M346">
        <v>708</v>
      </c>
      <c r="N346">
        <v>77.683615819208995</v>
      </c>
    </row>
    <row r="347" spans="1:14" x14ac:dyDescent="0.25">
      <c r="A347">
        <f t="shared" si="35"/>
        <v>34</v>
      </c>
      <c r="B347">
        <f t="shared" si="36"/>
        <v>944</v>
      </c>
      <c r="C347">
        <v>94</v>
      </c>
      <c r="D347">
        <f>VLOOKUP(C347,'Store Database'!A:C,2,FALSE)</f>
        <v>3</v>
      </c>
      <c r="E347" t="str">
        <f>VLOOKUP(D347,'Store Database'!$B$3:$C$100,2,FALSE)</f>
        <v>North</v>
      </c>
      <c r="F347">
        <v>4</v>
      </c>
      <c r="G347" s="55" t="s">
        <v>373</v>
      </c>
      <c r="H347">
        <v>158442.29</v>
      </c>
      <c r="I347">
        <v>160748.13</v>
      </c>
      <c r="J347">
        <v>-2305.84</v>
      </c>
      <c r="K347">
        <v>-1.4344428143580901</v>
      </c>
      <c r="L347">
        <v>2946</v>
      </c>
      <c r="M347">
        <v>2425</v>
      </c>
      <c r="N347">
        <v>21.4845360824742</v>
      </c>
    </row>
    <row r="348" spans="1:14" x14ac:dyDescent="0.25">
      <c r="A348">
        <f t="shared" si="35"/>
        <v>35</v>
      </c>
      <c r="B348">
        <f t="shared" si="36"/>
        <v>945</v>
      </c>
      <c r="C348">
        <v>94</v>
      </c>
      <c r="D348">
        <f>VLOOKUP(C348,'Store Database'!A:C,2,FALSE)</f>
        <v>3</v>
      </c>
      <c r="E348" t="str">
        <f>VLOOKUP(D348,'Store Database'!$B$3:$C$100,2,FALSE)</f>
        <v>North</v>
      </c>
      <c r="F348">
        <v>5</v>
      </c>
      <c r="G348" s="55" t="s">
        <v>294</v>
      </c>
      <c r="H348">
        <v>167232.95999999999</v>
      </c>
      <c r="I348">
        <v>148074.01</v>
      </c>
      <c r="J348">
        <v>19158.95</v>
      </c>
      <c r="K348">
        <v>12.938766229131</v>
      </c>
      <c r="L348">
        <v>2513</v>
      </c>
      <c r="M348">
        <v>2489</v>
      </c>
      <c r="N348">
        <v>0.96424266773804701</v>
      </c>
    </row>
    <row r="349" spans="1:14" x14ac:dyDescent="0.25">
      <c r="A349">
        <f t="shared" si="35"/>
        <v>36</v>
      </c>
      <c r="B349">
        <f t="shared" si="36"/>
        <v>946</v>
      </c>
      <c r="C349">
        <v>94</v>
      </c>
      <c r="D349">
        <f>VLOOKUP(C349,'Store Database'!A:C,2,FALSE)</f>
        <v>3</v>
      </c>
      <c r="E349" t="str">
        <f>VLOOKUP(D349,'Store Database'!$B$3:$C$100,2,FALSE)</f>
        <v>North</v>
      </c>
      <c r="F349">
        <v>6</v>
      </c>
      <c r="G349" s="55" t="s">
        <v>374</v>
      </c>
      <c r="H349">
        <v>145526.07</v>
      </c>
      <c r="I349">
        <v>138191.88</v>
      </c>
      <c r="J349">
        <v>7334.19</v>
      </c>
      <c r="K349">
        <v>5.3072510483249804</v>
      </c>
      <c r="L349">
        <v>1869</v>
      </c>
      <c r="M349">
        <v>2229</v>
      </c>
      <c r="N349">
        <v>-16.150740242261101</v>
      </c>
    </row>
    <row r="350" spans="1:14" x14ac:dyDescent="0.25">
      <c r="A350">
        <f t="shared" si="35"/>
        <v>37</v>
      </c>
      <c r="B350">
        <f t="shared" si="36"/>
        <v>947</v>
      </c>
      <c r="C350">
        <v>94</v>
      </c>
      <c r="D350">
        <f>VLOOKUP(C350,'Store Database'!A:C,2,FALSE)</f>
        <v>3</v>
      </c>
      <c r="E350" t="str">
        <f>VLOOKUP(D350,'Store Database'!$B$3:$C$100,2,FALSE)</f>
        <v>North</v>
      </c>
      <c r="F350">
        <v>7</v>
      </c>
      <c r="G350" s="55" t="s">
        <v>295</v>
      </c>
      <c r="H350">
        <v>55137.54</v>
      </c>
      <c r="I350">
        <v>50613.85</v>
      </c>
      <c r="J350">
        <v>4523.6899999999996</v>
      </c>
      <c r="K350">
        <v>8.9376524409820597</v>
      </c>
      <c r="L350">
        <v>1975</v>
      </c>
      <c r="M350">
        <v>1373</v>
      </c>
      <c r="N350">
        <v>43.845593590677403</v>
      </c>
    </row>
    <row r="351" spans="1:14" x14ac:dyDescent="0.25">
      <c r="A351">
        <f t="shared" si="35"/>
        <v>38</v>
      </c>
      <c r="B351">
        <f t="shared" si="36"/>
        <v>948</v>
      </c>
      <c r="C351">
        <v>94</v>
      </c>
      <c r="D351">
        <f>VLOOKUP(C351,'Store Database'!A:C,2,FALSE)</f>
        <v>3</v>
      </c>
      <c r="E351" t="str">
        <f>VLOOKUP(D351,'Store Database'!$B$3:$C$100,2,FALSE)</f>
        <v>North</v>
      </c>
      <c r="F351">
        <v>8</v>
      </c>
      <c r="G351" s="55" t="s">
        <v>375</v>
      </c>
      <c r="H351">
        <v>70058.570000000007</v>
      </c>
      <c r="I351">
        <v>65796.89</v>
      </c>
      <c r="J351">
        <v>4261.68</v>
      </c>
      <c r="K351">
        <v>6.4770234580996204</v>
      </c>
      <c r="L351">
        <v>1641</v>
      </c>
      <c r="M351">
        <v>1322</v>
      </c>
      <c r="N351">
        <v>24.1301059001513</v>
      </c>
    </row>
    <row r="352" spans="1:14" x14ac:dyDescent="0.25">
      <c r="A352">
        <f t="shared" si="35"/>
        <v>39</v>
      </c>
      <c r="B352">
        <f t="shared" si="36"/>
        <v>949</v>
      </c>
      <c r="C352">
        <v>94</v>
      </c>
      <c r="D352">
        <f>VLOOKUP(C352,'Store Database'!A:C,2,FALSE)</f>
        <v>3</v>
      </c>
      <c r="E352" t="str">
        <f>VLOOKUP(D352,'Store Database'!$B$3:$C$100,2,FALSE)</f>
        <v>North</v>
      </c>
      <c r="F352">
        <v>9</v>
      </c>
      <c r="G352" s="55" t="s">
        <v>376</v>
      </c>
      <c r="H352">
        <v>25492.81</v>
      </c>
      <c r="I352">
        <v>25978.78</v>
      </c>
      <c r="J352">
        <v>-485.97</v>
      </c>
      <c r="K352">
        <v>-1.8706421163734399</v>
      </c>
      <c r="L352">
        <v>3898</v>
      </c>
      <c r="M352">
        <v>2221</v>
      </c>
      <c r="N352">
        <v>75.506528590724898</v>
      </c>
    </row>
    <row r="353" spans="1:14" x14ac:dyDescent="0.25">
      <c r="A353">
        <f t="shared" si="35"/>
        <v>41</v>
      </c>
      <c r="B353">
        <f t="shared" si="36"/>
        <v>971</v>
      </c>
      <c r="C353">
        <v>97</v>
      </c>
      <c r="D353">
        <f>VLOOKUP(C353,'Store Database'!A:C,2,FALSE)</f>
        <v>4</v>
      </c>
      <c r="E353" t="str">
        <f>VLOOKUP(D353,'Store Database'!$B$3:$C$100,2,FALSE)</f>
        <v>South</v>
      </c>
      <c r="F353">
        <v>1</v>
      </c>
      <c r="G353" s="55" t="s">
        <v>293</v>
      </c>
      <c r="H353">
        <v>120312.54</v>
      </c>
      <c r="I353">
        <v>117722.52</v>
      </c>
      <c r="J353">
        <v>2590.02</v>
      </c>
      <c r="K353">
        <v>2.20010580813255</v>
      </c>
      <c r="L353">
        <v>2866</v>
      </c>
      <c r="M353">
        <v>2176</v>
      </c>
      <c r="N353">
        <v>31.709558823529399</v>
      </c>
    </row>
    <row r="354" spans="1:14" x14ac:dyDescent="0.25">
      <c r="A354">
        <f t="shared" si="35"/>
        <v>42</v>
      </c>
      <c r="B354">
        <f t="shared" si="36"/>
        <v>972</v>
      </c>
      <c r="C354">
        <v>97</v>
      </c>
      <c r="D354">
        <f>VLOOKUP(C354,'Store Database'!A:C,2,FALSE)</f>
        <v>4</v>
      </c>
      <c r="E354" t="str">
        <f>VLOOKUP(D354,'Store Database'!$B$3:$C$100,2,FALSE)</f>
        <v>South</v>
      </c>
      <c r="F354">
        <v>2</v>
      </c>
      <c r="G354" s="55" t="s">
        <v>371</v>
      </c>
      <c r="H354">
        <v>64686.94</v>
      </c>
      <c r="I354">
        <v>74064.740000000005</v>
      </c>
      <c r="J354">
        <v>-9377.7999999999993</v>
      </c>
      <c r="K354">
        <v>-12.6616254914282</v>
      </c>
      <c r="L354">
        <v>2538</v>
      </c>
      <c r="M354">
        <v>1970</v>
      </c>
      <c r="N354">
        <v>28.832487309644701</v>
      </c>
    </row>
    <row r="355" spans="1:14" x14ac:dyDescent="0.25">
      <c r="A355">
        <f t="shared" si="35"/>
        <v>43</v>
      </c>
      <c r="B355">
        <f t="shared" si="36"/>
        <v>973</v>
      </c>
      <c r="C355">
        <v>97</v>
      </c>
      <c r="D355">
        <f>VLOOKUP(C355,'Store Database'!A:C,2,FALSE)</f>
        <v>4</v>
      </c>
      <c r="E355" t="str">
        <f>VLOOKUP(D355,'Store Database'!$B$3:$C$100,2,FALSE)</f>
        <v>South</v>
      </c>
      <c r="F355">
        <v>3</v>
      </c>
      <c r="G355" s="55" t="s">
        <v>372</v>
      </c>
      <c r="H355">
        <v>14210.3</v>
      </c>
      <c r="I355">
        <v>14095.81</v>
      </c>
      <c r="J355">
        <v>114.49</v>
      </c>
      <c r="K355">
        <v>0.812227179566127</v>
      </c>
      <c r="L355">
        <v>717</v>
      </c>
      <c r="M355">
        <v>408</v>
      </c>
      <c r="N355">
        <v>75.735294117647101</v>
      </c>
    </row>
    <row r="356" spans="1:14" x14ac:dyDescent="0.25">
      <c r="A356">
        <f t="shared" si="35"/>
        <v>44</v>
      </c>
      <c r="B356">
        <f t="shared" si="36"/>
        <v>974</v>
      </c>
      <c r="C356">
        <v>97</v>
      </c>
      <c r="D356">
        <f>VLOOKUP(C356,'Store Database'!A:C,2,FALSE)</f>
        <v>4</v>
      </c>
      <c r="E356" t="str">
        <f>VLOOKUP(D356,'Store Database'!$B$3:$C$100,2,FALSE)</f>
        <v>South</v>
      </c>
      <c r="F356">
        <v>4</v>
      </c>
      <c r="G356" s="55" t="s">
        <v>373</v>
      </c>
      <c r="H356">
        <v>114402.54</v>
      </c>
      <c r="I356">
        <v>133386</v>
      </c>
      <c r="J356">
        <v>-18983.46</v>
      </c>
      <c r="K356">
        <v>-14.231973370518601</v>
      </c>
      <c r="L356">
        <v>2186</v>
      </c>
      <c r="M356">
        <v>1732</v>
      </c>
      <c r="N356">
        <v>26.212471131639699</v>
      </c>
    </row>
    <row r="357" spans="1:14" x14ac:dyDescent="0.25">
      <c r="A357">
        <f t="shared" si="35"/>
        <v>45</v>
      </c>
      <c r="B357">
        <f t="shared" si="36"/>
        <v>975</v>
      </c>
      <c r="C357">
        <v>97</v>
      </c>
      <c r="D357">
        <f>VLOOKUP(C357,'Store Database'!A:C,2,FALSE)</f>
        <v>4</v>
      </c>
      <c r="E357" t="str">
        <f>VLOOKUP(D357,'Store Database'!$B$3:$C$100,2,FALSE)</f>
        <v>South</v>
      </c>
      <c r="F357">
        <v>5</v>
      </c>
      <c r="G357" s="55" t="s">
        <v>294</v>
      </c>
      <c r="H357">
        <v>133733.79999999999</v>
      </c>
      <c r="I357">
        <v>147103.28</v>
      </c>
      <c r="J357">
        <v>-13369.48</v>
      </c>
      <c r="K357">
        <v>-9.0884989104253808</v>
      </c>
      <c r="L357">
        <v>2946</v>
      </c>
      <c r="M357">
        <v>2368</v>
      </c>
      <c r="N357">
        <v>24.4087837837838</v>
      </c>
    </row>
    <row r="358" spans="1:14" x14ac:dyDescent="0.25">
      <c r="A358">
        <f t="shared" si="35"/>
        <v>46</v>
      </c>
      <c r="B358">
        <f t="shared" si="36"/>
        <v>976</v>
      </c>
      <c r="C358">
        <v>97</v>
      </c>
      <c r="D358">
        <f>VLOOKUP(C358,'Store Database'!A:C,2,FALSE)</f>
        <v>4</v>
      </c>
      <c r="E358" t="str">
        <f>VLOOKUP(D358,'Store Database'!$B$3:$C$100,2,FALSE)</f>
        <v>South</v>
      </c>
      <c r="F358">
        <v>6</v>
      </c>
      <c r="G358" s="55" t="s">
        <v>374</v>
      </c>
      <c r="H358">
        <v>122506.28</v>
      </c>
      <c r="I358">
        <v>132352.54999999999</v>
      </c>
      <c r="J358">
        <v>-9846.27</v>
      </c>
      <c r="K358">
        <v>-7.4394259876368096</v>
      </c>
      <c r="L358">
        <v>1771</v>
      </c>
      <c r="M358">
        <v>2052</v>
      </c>
      <c r="N358">
        <v>-13.693957115009701</v>
      </c>
    </row>
    <row r="359" spans="1:14" x14ac:dyDescent="0.25">
      <c r="A359">
        <f t="shared" si="35"/>
        <v>47</v>
      </c>
      <c r="B359">
        <f t="shared" si="36"/>
        <v>977</v>
      </c>
      <c r="C359">
        <v>97</v>
      </c>
      <c r="D359">
        <f>VLOOKUP(C359,'Store Database'!A:C,2,FALSE)</f>
        <v>4</v>
      </c>
      <c r="E359" t="str">
        <f>VLOOKUP(D359,'Store Database'!$B$3:$C$100,2,FALSE)</f>
        <v>South</v>
      </c>
      <c r="F359">
        <v>7</v>
      </c>
      <c r="G359" s="55" t="s">
        <v>295</v>
      </c>
      <c r="H359">
        <v>59167.92</v>
      </c>
      <c r="I359">
        <v>60873.31</v>
      </c>
      <c r="J359">
        <v>-1705.39</v>
      </c>
      <c r="K359">
        <v>-2.80153978812718</v>
      </c>
      <c r="L359">
        <v>2394</v>
      </c>
      <c r="M359">
        <v>1979</v>
      </c>
      <c r="N359">
        <v>20.970186963112699</v>
      </c>
    </row>
    <row r="360" spans="1:14" x14ac:dyDescent="0.25">
      <c r="A360">
        <f t="shared" si="35"/>
        <v>48</v>
      </c>
      <c r="B360">
        <f t="shared" si="36"/>
        <v>978</v>
      </c>
      <c r="C360">
        <v>97</v>
      </c>
      <c r="D360">
        <f>VLOOKUP(C360,'Store Database'!A:C,2,FALSE)</f>
        <v>4</v>
      </c>
      <c r="E360" t="str">
        <f>VLOOKUP(D360,'Store Database'!$B$3:$C$100,2,FALSE)</f>
        <v>South</v>
      </c>
      <c r="F360">
        <v>8</v>
      </c>
      <c r="G360" s="55" t="s">
        <v>375</v>
      </c>
      <c r="H360">
        <v>78531</v>
      </c>
      <c r="I360">
        <v>97882.51</v>
      </c>
      <c r="J360">
        <v>-19351.509999999998</v>
      </c>
      <c r="K360">
        <v>-19.77014075344</v>
      </c>
      <c r="L360">
        <v>2156</v>
      </c>
      <c r="M360">
        <v>1761</v>
      </c>
      <c r="N360">
        <v>22.4304372515616</v>
      </c>
    </row>
    <row r="361" spans="1:14" x14ac:dyDescent="0.25">
      <c r="A361">
        <f t="shared" si="35"/>
        <v>49</v>
      </c>
      <c r="B361">
        <f t="shared" si="36"/>
        <v>979</v>
      </c>
      <c r="C361">
        <v>97</v>
      </c>
      <c r="D361">
        <f>VLOOKUP(C361,'Store Database'!A:C,2,FALSE)</f>
        <v>4</v>
      </c>
      <c r="E361" t="str">
        <f>VLOOKUP(D361,'Store Database'!$B$3:$C$100,2,FALSE)</f>
        <v>South</v>
      </c>
      <c r="F361">
        <v>9</v>
      </c>
      <c r="G361" s="55" t="s">
        <v>376</v>
      </c>
      <c r="H361">
        <v>20231.75</v>
      </c>
      <c r="I361">
        <v>23338.46</v>
      </c>
      <c r="J361">
        <v>-3106.71</v>
      </c>
      <c r="K361">
        <v>-13.3115466915983</v>
      </c>
      <c r="L361">
        <v>4646</v>
      </c>
      <c r="M361">
        <v>2353</v>
      </c>
      <c r="N361">
        <v>97.450063748406308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A0028C-07F2-45EE-B488-C516C3F4FC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Shoe Shop</vt:lpstr>
      <vt:lpstr>Store Database</vt:lpstr>
      <vt:lpstr>Black Friday Times</vt:lpstr>
      <vt:lpstr>Holiday Hours Data</vt:lpstr>
      <vt:lpstr>Hourly Sales</vt:lpstr>
      <vt:lpstr>Region Hourly Sales</vt:lpstr>
      <vt:lpstr>Region Hourly Sales DATA</vt:lpstr>
      <vt:lpstr>Store Hourly Sales DATA</vt:lpstr>
      <vt:lpstr>Store Total Sales</vt:lpstr>
      <vt:lpstr>Department Charts</vt:lpstr>
      <vt:lpstr>'Shoe Shop'!Print_Area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McClure</dc:creator>
  <cp:lastModifiedBy>Jill McClure</cp:lastModifiedBy>
  <cp:lastPrinted>2024-11-05T19:00:33Z</cp:lastPrinted>
  <dcterms:created xsi:type="dcterms:W3CDTF">2024-10-31T13:47:15Z</dcterms:created>
  <dcterms:modified xsi:type="dcterms:W3CDTF">2024-11-22T12:53:30Z</dcterms:modified>
</cp:coreProperties>
</file>