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GOODWILL\GOODWILL\"/>
    </mc:Choice>
  </mc:AlternateContent>
  <xr:revisionPtr revIDLastSave="0" documentId="13_ncr:1_{481C20AC-C537-46F5-8B55-696C0D34440E}" xr6:coauthVersionLast="47" xr6:coauthVersionMax="47" xr10:uidLastSave="{00000000-0000-0000-0000-000000000000}"/>
  <bookViews>
    <workbookView xWindow="-120" yWindow="-120" windowWidth="29040" windowHeight="15720" xr2:uid="{1ADD5702-ACBE-46FE-A8F9-4BBDB8D63D75}"/>
  </bookViews>
  <sheets>
    <sheet name="Shoe Closet" sheetId="5" r:id="rId1"/>
    <sheet name="Store Database" sheetId="1" state="hidden" r:id="rId2"/>
    <sheet name="Department Charts" sheetId="3" state="hidden" r:id="rId3"/>
    <sheet name="Definitions" sheetId="2" state="hidden" r:id="rId4"/>
  </sheets>
  <externalReferences>
    <externalReference r:id="rId5"/>
    <externalReference r:id="rId6"/>
    <externalReference r:id="rId7"/>
  </externalReferences>
  <definedNames>
    <definedName name="_xlnm._FilterDatabase" localSheetId="2" hidden="1">'Department Charts'!$F$1:$F$361</definedName>
    <definedName name="_xlnm.Print_Area" localSheetId="0">'Shoe Closet'!$A$1:$N$31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5" l="1"/>
  <c r="D22" i="5"/>
  <c r="CG4" i="1"/>
  <c r="CG5" i="1"/>
  <c r="CG6" i="1"/>
  <c r="CG7" i="1"/>
  <c r="CG8" i="1"/>
  <c r="CG9" i="1"/>
  <c r="CG10" i="1"/>
  <c r="CG11" i="1"/>
  <c r="CG12" i="1"/>
  <c r="CG13" i="1"/>
  <c r="CG14" i="1"/>
  <c r="CG15" i="1"/>
  <c r="CG16" i="1"/>
  <c r="CG17" i="1"/>
  <c r="CG18" i="1"/>
  <c r="CG19" i="1"/>
  <c r="CG20" i="1"/>
  <c r="CG21" i="1"/>
  <c r="CG22" i="1"/>
  <c r="CG23" i="1"/>
  <c r="CG24" i="1"/>
  <c r="CG25" i="1"/>
  <c r="CG26" i="1"/>
  <c r="CG27" i="1"/>
  <c r="CG28" i="1"/>
  <c r="CG29" i="1"/>
  <c r="CG30" i="1"/>
  <c r="CG31" i="1"/>
  <c r="CG32" i="1"/>
  <c r="CG33" i="1"/>
  <c r="CG34" i="1"/>
  <c r="CG35" i="1"/>
  <c r="CG36" i="1"/>
  <c r="CG37" i="1"/>
  <c r="CG38" i="1"/>
  <c r="CG39" i="1"/>
  <c r="CG40" i="1"/>
  <c r="CG41" i="1"/>
  <c r="CG42" i="1"/>
  <c r="CG3" i="1"/>
  <c r="D9" i="5"/>
  <c r="E9" i="5"/>
  <c r="D7" i="5"/>
  <c r="B9" i="5"/>
  <c r="C30" i="5"/>
  <c r="B30" i="5"/>
  <c r="C29" i="5"/>
  <c r="B29" i="5"/>
  <c r="B22" i="5"/>
  <c r="C22" i="5"/>
  <c r="A22" i="5"/>
  <c r="C15" i="5"/>
  <c r="D26" i="5"/>
  <c r="C26" i="5"/>
  <c r="B26" i="5"/>
  <c r="A26" i="5"/>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3" i="1"/>
  <c r="C24" i="5"/>
  <c r="A24" i="5"/>
  <c r="D3" i="3"/>
  <c r="E3" i="3" s="1"/>
  <c r="D4" i="3"/>
  <c r="E4" i="3" s="1"/>
  <c r="D5" i="3"/>
  <c r="E5" i="3" s="1"/>
  <c r="D6" i="3"/>
  <c r="E6" i="3" s="1"/>
  <c r="D7" i="3"/>
  <c r="E7" i="3" s="1"/>
  <c r="D8" i="3"/>
  <c r="E8" i="3" s="1"/>
  <c r="D9" i="3"/>
  <c r="E9" i="3" s="1"/>
  <c r="D10" i="3"/>
  <c r="E10" i="3" s="1"/>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E70" i="3" s="1"/>
  <c r="D71" i="3"/>
  <c r="E71" i="3" s="1"/>
  <c r="D72" i="3"/>
  <c r="E72" i="3" s="1"/>
  <c r="D73" i="3"/>
  <c r="E73" i="3" s="1"/>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E90" i="3" s="1"/>
  <c r="D91" i="3"/>
  <c r="E91" i="3" s="1"/>
  <c r="D92" i="3"/>
  <c r="E92" i="3" s="1"/>
  <c r="D93" i="3"/>
  <c r="E93" i="3" s="1"/>
  <c r="D94" i="3"/>
  <c r="E94" i="3" s="1"/>
  <c r="D95" i="3"/>
  <c r="E95" i="3" s="1"/>
  <c r="D96" i="3"/>
  <c r="E96" i="3" s="1"/>
  <c r="D97" i="3"/>
  <c r="E97" i="3" s="1"/>
  <c r="D98" i="3"/>
  <c r="E98" i="3" s="1"/>
  <c r="D99" i="3"/>
  <c r="E99" i="3" s="1"/>
  <c r="D100" i="3"/>
  <c r="E100" i="3" s="1"/>
  <c r="D101" i="3"/>
  <c r="E101" i="3" s="1"/>
  <c r="D102" i="3"/>
  <c r="E102" i="3" s="1"/>
  <c r="D103" i="3"/>
  <c r="E103" i="3" s="1"/>
  <c r="D104" i="3"/>
  <c r="E104" i="3" s="1"/>
  <c r="D105" i="3"/>
  <c r="E105" i="3" s="1"/>
  <c r="D106" i="3"/>
  <c r="E106" i="3" s="1"/>
  <c r="D107" i="3"/>
  <c r="E107" i="3" s="1"/>
  <c r="D108" i="3"/>
  <c r="E108" i="3" s="1"/>
  <c r="D109" i="3"/>
  <c r="E109" i="3" s="1"/>
  <c r="D110" i="3"/>
  <c r="E110" i="3" s="1"/>
  <c r="D111" i="3"/>
  <c r="E111" i="3" s="1"/>
  <c r="D112" i="3"/>
  <c r="E112" i="3" s="1"/>
  <c r="D113" i="3"/>
  <c r="E113" i="3" s="1"/>
  <c r="D114" i="3"/>
  <c r="E114" i="3" s="1"/>
  <c r="D115" i="3"/>
  <c r="E115" i="3" s="1"/>
  <c r="D116" i="3"/>
  <c r="E116" i="3" s="1"/>
  <c r="D117" i="3"/>
  <c r="E117" i="3" s="1"/>
  <c r="D118" i="3"/>
  <c r="E118" i="3" s="1"/>
  <c r="D119" i="3"/>
  <c r="E119" i="3" s="1"/>
  <c r="D120" i="3"/>
  <c r="E120" i="3" s="1"/>
  <c r="D121" i="3"/>
  <c r="E121" i="3" s="1"/>
  <c r="D122" i="3"/>
  <c r="E122" i="3" s="1"/>
  <c r="D123" i="3"/>
  <c r="E123" i="3" s="1"/>
  <c r="D124" i="3"/>
  <c r="E124" i="3" s="1"/>
  <c r="D125" i="3"/>
  <c r="E125" i="3" s="1"/>
  <c r="D126" i="3"/>
  <c r="E126" i="3" s="1"/>
  <c r="D127" i="3"/>
  <c r="E127" i="3" s="1"/>
  <c r="D128" i="3"/>
  <c r="E128" i="3" s="1"/>
  <c r="D129" i="3"/>
  <c r="E129" i="3" s="1"/>
  <c r="D130" i="3"/>
  <c r="E130" i="3" s="1"/>
  <c r="D131" i="3"/>
  <c r="E131" i="3" s="1"/>
  <c r="D132" i="3"/>
  <c r="E132" i="3" s="1"/>
  <c r="D133" i="3"/>
  <c r="E133" i="3" s="1"/>
  <c r="D134" i="3"/>
  <c r="E134" i="3" s="1"/>
  <c r="D135" i="3"/>
  <c r="E135" i="3" s="1"/>
  <c r="D136" i="3"/>
  <c r="E136" i="3" s="1"/>
  <c r="D137" i="3"/>
  <c r="E137" i="3" s="1"/>
  <c r="D138" i="3"/>
  <c r="E138" i="3" s="1"/>
  <c r="D139" i="3"/>
  <c r="E139" i="3" s="1"/>
  <c r="D140" i="3"/>
  <c r="E140" i="3" s="1"/>
  <c r="D141" i="3"/>
  <c r="E141" i="3" s="1"/>
  <c r="D142" i="3"/>
  <c r="E142" i="3" s="1"/>
  <c r="D143" i="3"/>
  <c r="E143" i="3" s="1"/>
  <c r="D144" i="3"/>
  <c r="E144" i="3" s="1"/>
  <c r="D145" i="3"/>
  <c r="E145" i="3" s="1"/>
  <c r="D146" i="3"/>
  <c r="E146" i="3" s="1"/>
  <c r="D147" i="3"/>
  <c r="E147" i="3" s="1"/>
  <c r="D148" i="3"/>
  <c r="E148" i="3" s="1"/>
  <c r="D149" i="3"/>
  <c r="E149" i="3" s="1"/>
  <c r="D150" i="3"/>
  <c r="E150" i="3" s="1"/>
  <c r="D151" i="3"/>
  <c r="E151" i="3" s="1"/>
  <c r="D152" i="3"/>
  <c r="E152" i="3" s="1"/>
  <c r="D153" i="3"/>
  <c r="E153" i="3" s="1"/>
  <c r="D154" i="3"/>
  <c r="E154" i="3" s="1"/>
  <c r="D155" i="3"/>
  <c r="E155" i="3" s="1"/>
  <c r="D156" i="3"/>
  <c r="E156" i="3" s="1"/>
  <c r="D157" i="3"/>
  <c r="E157" i="3" s="1"/>
  <c r="D158" i="3"/>
  <c r="E158" i="3" s="1"/>
  <c r="D159" i="3"/>
  <c r="E159" i="3" s="1"/>
  <c r="D160" i="3"/>
  <c r="E160" i="3" s="1"/>
  <c r="D161" i="3"/>
  <c r="E161" i="3" s="1"/>
  <c r="D162" i="3"/>
  <c r="E162" i="3" s="1"/>
  <c r="D163" i="3"/>
  <c r="E163" i="3" s="1"/>
  <c r="D164" i="3"/>
  <c r="E164" i="3" s="1"/>
  <c r="D165" i="3"/>
  <c r="E165" i="3" s="1"/>
  <c r="D166" i="3"/>
  <c r="E166" i="3" s="1"/>
  <c r="D167" i="3"/>
  <c r="E167" i="3" s="1"/>
  <c r="D168" i="3"/>
  <c r="E168" i="3" s="1"/>
  <c r="D169" i="3"/>
  <c r="E169" i="3" s="1"/>
  <c r="D170" i="3"/>
  <c r="E170" i="3" s="1"/>
  <c r="D171" i="3"/>
  <c r="E171" i="3" s="1"/>
  <c r="D172" i="3"/>
  <c r="E172" i="3" s="1"/>
  <c r="D173" i="3"/>
  <c r="E173" i="3" s="1"/>
  <c r="D174" i="3"/>
  <c r="E174" i="3" s="1"/>
  <c r="D175" i="3"/>
  <c r="E175" i="3" s="1"/>
  <c r="D176" i="3"/>
  <c r="E176" i="3" s="1"/>
  <c r="D177" i="3"/>
  <c r="E177" i="3" s="1"/>
  <c r="D178" i="3"/>
  <c r="E178" i="3" s="1"/>
  <c r="D179" i="3"/>
  <c r="E179" i="3" s="1"/>
  <c r="D180" i="3"/>
  <c r="E180" i="3" s="1"/>
  <c r="D181" i="3"/>
  <c r="E181" i="3" s="1"/>
  <c r="D182" i="3"/>
  <c r="E182" i="3" s="1"/>
  <c r="D183" i="3"/>
  <c r="E183" i="3" s="1"/>
  <c r="D184" i="3"/>
  <c r="E184" i="3" s="1"/>
  <c r="D185" i="3"/>
  <c r="E185" i="3" s="1"/>
  <c r="D186" i="3"/>
  <c r="E186" i="3" s="1"/>
  <c r="D187" i="3"/>
  <c r="E187" i="3" s="1"/>
  <c r="D188" i="3"/>
  <c r="E188" i="3" s="1"/>
  <c r="D189" i="3"/>
  <c r="E189" i="3" s="1"/>
  <c r="D190" i="3"/>
  <c r="E190" i="3" s="1"/>
  <c r="D191" i="3"/>
  <c r="E191" i="3" s="1"/>
  <c r="D192" i="3"/>
  <c r="E192" i="3" s="1"/>
  <c r="D193" i="3"/>
  <c r="E193" i="3" s="1"/>
  <c r="D194" i="3"/>
  <c r="E194" i="3" s="1"/>
  <c r="D195" i="3"/>
  <c r="E195" i="3" s="1"/>
  <c r="D196" i="3"/>
  <c r="E196" i="3" s="1"/>
  <c r="D197" i="3"/>
  <c r="E197" i="3" s="1"/>
  <c r="D198" i="3"/>
  <c r="E198" i="3" s="1"/>
  <c r="D199" i="3"/>
  <c r="E199" i="3" s="1"/>
  <c r="D200" i="3"/>
  <c r="E200" i="3" s="1"/>
  <c r="D201" i="3"/>
  <c r="E201" i="3" s="1"/>
  <c r="D202" i="3"/>
  <c r="E202" i="3" s="1"/>
  <c r="D203" i="3"/>
  <c r="E203" i="3" s="1"/>
  <c r="D204" i="3"/>
  <c r="E204" i="3" s="1"/>
  <c r="D205" i="3"/>
  <c r="E205" i="3" s="1"/>
  <c r="D206" i="3"/>
  <c r="E206" i="3" s="1"/>
  <c r="D207" i="3"/>
  <c r="E207" i="3" s="1"/>
  <c r="D208" i="3"/>
  <c r="E208" i="3" s="1"/>
  <c r="D209" i="3"/>
  <c r="E209" i="3" s="1"/>
  <c r="D210" i="3"/>
  <c r="E210" i="3" s="1"/>
  <c r="D211" i="3"/>
  <c r="E211" i="3" s="1"/>
  <c r="D212" i="3"/>
  <c r="E212" i="3" s="1"/>
  <c r="D213" i="3"/>
  <c r="E213" i="3" s="1"/>
  <c r="D214" i="3"/>
  <c r="E214" i="3" s="1"/>
  <c r="D215" i="3"/>
  <c r="E215" i="3" s="1"/>
  <c r="D216" i="3"/>
  <c r="E216" i="3" s="1"/>
  <c r="D217" i="3"/>
  <c r="E217" i="3" s="1"/>
  <c r="D218" i="3"/>
  <c r="E218" i="3" s="1"/>
  <c r="D219" i="3"/>
  <c r="E219" i="3" s="1"/>
  <c r="D220" i="3"/>
  <c r="E220" i="3" s="1"/>
  <c r="D221" i="3"/>
  <c r="E221" i="3" s="1"/>
  <c r="D222" i="3"/>
  <c r="E222" i="3" s="1"/>
  <c r="D223" i="3"/>
  <c r="E223" i="3" s="1"/>
  <c r="D224" i="3"/>
  <c r="E224" i="3" s="1"/>
  <c r="D225" i="3"/>
  <c r="E225" i="3" s="1"/>
  <c r="D226" i="3"/>
  <c r="E226" i="3" s="1"/>
  <c r="D227" i="3"/>
  <c r="E227" i="3" s="1"/>
  <c r="D228" i="3"/>
  <c r="E228" i="3" s="1"/>
  <c r="D229" i="3"/>
  <c r="E229" i="3" s="1"/>
  <c r="D230" i="3"/>
  <c r="E230" i="3" s="1"/>
  <c r="D231" i="3"/>
  <c r="E231" i="3" s="1"/>
  <c r="D232" i="3"/>
  <c r="E232" i="3" s="1"/>
  <c r="D233" i="3"/>
  <c r="E233" i="3" s="1"/>
  <c r="D234" i="3"/>
  <c r="E234" i="3" s="1"/>
  <c r="D235" i="3"/>
  <c r="E235" i="3" s="1"/>
  <c r="D236" i="3"/>
  <c r="E236" i="3" s="1"/>
  <c r="D237" i="3"/>
  <c r="E237" i="3" s="1"/>
  <c r="D238" i="3"/>
  <c r="E238" i="3" s="1"/>
  <c r="D239" i="3"/>
  <c r="E239" i="3" s="1"/>
  <c r="D240" i="3"/>
  <c r="E240" i="3" s="1"/>
  <c r="D241" i="3"/>
  <c r="E241" i="3" s="1"/>
  <c r="D242" i="3"/>
  <c r="E242" i="3" s="1"/>
  <c r="D243" i="3"/>
  <c r="E243" i="3" s="1"/>
  <c r="D244" i="3"/>
  <c r="E244" i="3" s="1"/>
  <c r="D245" i="3"/>
  <c r="E245" i="3" s="1"/>
  <c r="D246" i="3"/>
  <c r="E246" i="3" s="1"/>
  <c r="D247" i="3"/>
  <c r="E247" i="3" s="1"/>
  <c r="D248" i="3"/>
  <c r="E248" i="3" s="1"/>
  <c r="D249" i="3"/>
  <c r="E249" i="3" s="1"/>
  <c r="D250" i="3"/>
  <c r="E250" i="3" s="1"/>
  <c r="D251" i="3"/>
  <c r="E251" i="3" s="1"/>
  <c r="D252" i="3"/>
  <c r="E252" i="3" s="1"/>
  <c r="D253" i="3"/>
  <c r="E253" i="3" s="1"/>
  <c r="D254" i="3"/>
  <c r="E254" i="3" s="1"/>
  <c r="D255" i="3"/>
  <c r="E255" i="3" s="1"/>
  <c r="D256" i="3"/>
  <c r="E256" i="3" s="1"/>
  <c r="D257" i="3"/>
  <c r="E257" i="3" s="1"/>
  <c r="D258" i="3"/>
  <c r="E258" i="3" s="1"/>
  <c r="D259" i="3"/>
  <c r="E259" i="3" s="1"/>
  <c r="D260" i="3"/>
  <c r="E260" i="3" s="1"/>
  <c r="D261" i="3"/>
  <c r="E261" i="3" s="1"/>
  <c r="D262" i="3"/>
  <c r="E262" i="3" s="1"/>
  <c r="D263" i="3"/>
  <c r="E263" i="3" s="1"/>
  <c r="D264" i="3"/>
  <c r="E264" i="3" s="1"/>
  <c r="D265" i="3"/>
  <c r="E265" i="3" s="1"/>
  <c r="D266" i="3"/>
  <c r="E266" i="3" s="1"/>
  <c r="D267" i="3"/>
  <c r="E267" i="3" s="1"/>
  <c r="D268" i="3"/>
  <c r="E268" i="3" s="1"/>
  <c r="D269" i="3"/>
  <c r="E269" i="3" s="1"/>
  <c r="D270" i="3"/>
  <c r="E270" i="3" s="1"/>
  <c r="D271" i="3"/>
  <c r="E271" i="3" s="1"/>
  <c r="D272" i="3"/>
  <c r="E272" i="3" s="1"/>
  <c r="D273" i="3"/>
  <c r="E273" i="3" s="1"/>
  <c r="D274" i="3"/>
  <c r="E274" i="3" s="1"/>
  <c r="D275" i="3"/>
  <c r="E275" i="3" s="1"/>
  <c r="D276" i="3"/>
  <c r="E276" i="3" s="1"/>
  <c r="D277" i="3"/>
  <c r="E277" i="3" s="1"/>
  <c r="D278" i="3"/>
  <c r="E278" i="3" s="1"/>
  <c r="D279" i="3"/>
  <c r="E279" i="3" s="1"/>
  <c r="D280" i="3"/>
  <c r="E280" i="3" s="1"/>
  <c r="D281" i="3"/>
  <c r="E281" i="3" s="1"/>
  <c r="D282" i="3"/>
  <c r="E282" i="3" s="1"/>
  <c r="D283" i="3"/>
  <c r="E283" i="3" s="1"/>
  <c r="D284" i="3"/>
  <c r="E284" i="3" s="1"/>
  <c r="D285" i="3"/>
  <c r="E285" i="3" s="1"/>
  <c r="D286" i="3"/>
  <c r="E286" i="3" s="1"/>
  <c r="D287" i="3"/>
  <c r="E287" i="3" s="1"/>
  <c r="D288" i="3"/>
  <c r="E288" i="3" s="1"/>
  <c r="D289" i="3"/>
  <c r="E289" i="3" s="1"/>
  <c r="D290" i="3"/>
  <c r="E290" i="3" s="1"/>
  <c r="D291" i="3"/>
  <c r="E291" i="3" s="1"/>
  <c r="D292" i="3"/>
  <c r="E292" i="3" s="1"/>
  <c r="D293" i="3"/>
  <c r="E293" i="3" s="1"/>
  <c r="D294" i="3"/>
  <c r="E294" i="3" s="1"/>
  <c r="D295" i="3"/>
  <c r="E295" i="3" s="1"/>
  <c r="D296" i="3"/>
  <c r="E296" i="3" s="1"/>
  <c r="D297" i="3"/>
  <c r="E297" i="3" s="1"/>
  <c r="D298" i="3"/>
  <c r="E298" i="3" s="1"/>
  <c r="D299" i="3"/>
  <c r="E299" i="3" s="1"/>
  <c r="D300" i="3"/>
  <c r="E300" i="3" s="1"/>
  <c r="D301" i="3"/>
  <c r="E301" i="3" s="1"/>
  <c r="D302" i="3"/>
  <c r="E302" i="3" s="1"/>
  <c r="D303" i="3"/>
  <c r="E303" i="3" s="1"/>
  <c r="D304" i="3"/>
  <c r="E304" i="3" s="1"/>
  <c r="D305" i="3"/>
  <c r="E305" i="3" s="1"/>
  <c r="D306" i="3"/>
  <c r="E306" i="3" s="1"/>
  <c r="D307" i="3"/>
  <c r="E307" i="3" s="1"/>
  <c r="D308" i="3"/>
  <c r="E308" i="3" s="1"/>
  <c r="D309" i="3"/>
  <c r="E309" i="3" s="1"/>
  <c r="D310" i="3"/>
  <c r="E310" i="3" s="1"/>
  <c r="D311" i="3"/>
  <c r="E311" i="3" s="1"/>
  <c r="D312" i="3"/>
  <c r="E312" i="3" s="1"/>
  <c r="D313" i="3"/>
  <c r="E313" i="3" s="1"/>
  <c r="D314" i="3"/>
  <c r="E314" i="3" s="1"/>
  <c r="D315" i="3"/>
  <c r="E315" i="3" s="1"/>
  <c r="D316" i="3"/>
  <c r="E316" i="3" s="1"/>
  <c r="D317" i="3"/>
  <c r="E317" i="3" s="1"/>
  <c r="D318" i="3"/>
  <c r="E318" i="3" s="1"/>
  <c r="D319" i="3"/>
  <c r="E319" i="3" s="1"/>
  <c r="D320" i="3"/>
  <c r="E320" i="3" s="1"/>
  <c r="D321" i="3"/>
  <c r="E321" i="3" s="1"/>
  <c r="D322" i="3"/>
  <c r="E322" i="3" s="1"/>
  <c r="D323" i="3"/>
  <c r="E323" i="3" s="1"/>
  <c r="D324" i="3"/>
  <c r="E324" i="3" s="1"/>
  <c r="D325" i="3"/>
  <c r="E325" i="3" s="1"/>
  <c r="D326" i="3"/>
  <c r="E326" i="3" s="1"/>
  <c r="D327" i="3"/>
  <c r="E327" i="3" s="1"/>
  <c r="D328" i="3"/>
  <c r="E328" i="3" s="1"/>
  <c r="D329" i="3"/>
  <c r="E329" i="3" s="1"/>
  <c r="D330" i="3"/>
  <c r="E330" i="3" s="1"/>
  <c r="D331" i="3"/>
  <c r="E331" i="3" s="1"/>
  <c r="D332" i="3"/>
  <c r="E332" i="3" s="1"/>
  <c r="D333" i="3"/>
  <c r="E333" i="3" s="1"/>
  <c r="D334" i="3"/>
  <c r="E334" i="3" s="1"/>
  <c r="D335" i="3"/>
  <c r="E335" i="3" s="1"/>
  <c r="D336" i="3"/>
  <c r="E336" i="3" s="1"/>
  <c r="D337" i="3"/>
  <c r="E337" i="3" s="1"/>
  <c r="D338" i="3"/>
  <c r="E338" i="3" s="1"/>
  <c r="D339" i="3"/>
  <c r="E339" i="3" s="1"/>
  <c r="D340" i="3"/>
  <c r="E340" i="3" s="1"/>
  <c r="D341" i="3"/>
  <c r="E341" i="3" s="1"/>
  <c r="D342" i="3"/>
  <c r="E342" i="3" s="1"/>
  <c r="D343" i="3"/>
  <c r="E343" i="3" s="1"/>
  <c r="D344" i="3"/>
  <c r="E344" i="3" s="1"/>
  <c r="D345" i="3"/>
  <c r="E345" i="3" s="1"/>
  <c r="D346" i="3"/>
  <c r="E346" i="3" s="1"/>
  <c r="D347" i="3"/>
  <c r="E347" i="3" s="1"/>
  <c r="D348" i="3"/>
  <c r="E348" i="3" s="1"/>
  <c r="D349" i="3"/>
  <c r="E349" i="3" s="1"/>
  <c r="D350" i="3"/>
  <c r="E350" i="3" s="1"/>
  <c r="D351" i="3"/>
  <c r="E351" i="3" s="1"/>
  <c r="D352" i="3"/>
  <c r="E352" i="3" s="1"/>
  <c r="D353" i="3"/>
  <c r="E353" i="3" s="1"/>
  <c r="D354" i="3"/>
  <c r="E354" i="3" s="1"/>
  <c r="D355" i="3"/>
  <c r="E355" i="3" s="1"/>
  <c r="D356" i="3"/>
  <c r="E356" i="3" s="1"/>
  <c r="D357" i="3"/>
  <c r="E357" i="3" s="1"/>
  <c r="D358" i="3"/>
  <c r="E358" i="3" s="1"/>
  <c r="D359" i="3"/>
  <c r="E359" i="3" s="1"/>
  <c r="D360" i="3"/>
  <c r="E360" i="3" s="1"/>
  <c r="D361" i="3"/>
  <c r="E361" i="3" s="1"/>
  <c r="D2" i="3"/>
  <c r="E2" i="3" s="1"/>
  <c r="Y37" i="3"/>
  <c r="Z37" i="3" s="1"/>
  <c r="X29" i="3"/>
  <c r="X38" i="3" s="1"/>
  <c r="X30" i="3"/>
  <c r="X31" i="3"/>
  <c r="X32" i="3"/>
  <c r="X33" i="3"/>
  <c r="X34" i="3"/>
  <c r="X35" i="3"/>
  <c r="X36" i="3"/>
  <c r="X37" i="3"/>
  <c r="W37" i="3"/>
  <c r="W36" i="3"/>
  <c r="Y36" i="3" s="1"/>
  <c r="Z36" i="3" s="1"/>
  <c r="W35" i="3"/>
  <c r="Y35" i="3" s="1"/>
  <c r="Z35" i="3" s="1"/>
  <c r="W34" i="3"/>
  <c r="Y34" i="3" s="1"/>
  <c r="Z34" i="3" s="1"/>
  <c r="W33" i="3"/>
  <c r="Y33" i="3" s="1"/>
  <c r="Z33" i="3" s="1"/>
  <c r="W32" i="3"/>
  <c r="Y32" i="3" s="1"/>
  <c r="Z32" i="3" s="1"/>
  <c r="W31" i="3"/>
  <c r="Y31" i="3" s="1"/>
  <c r="Z31" i="3" s="1"/>
  <c r="W30" i="3"/>
  <c r="Y30" i="3" s="1"/>
  <c r="Z30" i="3" s="1"/>
  <c r="W29" i="3"/>
  <c r="U29" i="3"/>
  <c r="V29" i="3" s="1"/>
  <c r="S30" i="3"/>
  <c r="U30" i="3" s="1"/>
  <c r="V30" i="3" s="1"/>
  <c r="T30" i="3"/>
  <c r="S31" i="3"/>
  <c r="U31" i="3" s="1"/>
  <c r="V31" i="3" s="1"/>
  <c r="T31" i="3"/>
  <c r="T38" i="3" s="1"/>
  <c r="S32" i="3"/>
  <c r="U32" i="3" s="1"/>
  <c r="V32" i="3" s="1"/>
  <c r="T32" i="3"/>
  <c r="S33" i="3"/>
  <c r="U33" i="3" s="1"/>
  <c r="V33" i="3" s="1"/>
  <c r="T33" i="3"/>
  <c r="S34" i="3"/>
  <c r="U34" i="3" s="1"/>
  <c r="V34" i="3" s="1"/>
  <c r="T34" i="3"/>
  <c r="S35" i="3"/>
  <c r="U35" i="3" s="1"/>
  <c r="V35" i="3" s="1"/>
  <c r="T35" i="3"/>
  <c r="S36" i="3"/>
  <c r="U36" i="3" s="1"/>
  <c r="V36" i="3" s="1"/>
  <c r="T36" i="3"/>
  <c r="S37" i="3"/>
  <c r="U37" i="3" s="1"/>
  <c r="V37" i="3" s="1"/>
  <c r="T37" i="3"/>
  <c r="S29" i="3"/>
  <c r="T29" i="3"/>
  <c r="Y29" i="3" l="1"/>
  <c r="Z29" i="3" s="1"/>
  <c r="W38" i="3"/>
  <c r="Y38" i="3" s="1"/>
  <c r="Z38" i="3" s="1"/>
  <c r="S38" i="3"/>
  <c r="U38" i="3" s="1"/>
  <c r="V38" i="3" s="1"/>
  <c r="P1" i="3" l="1"/>
  <c r="P5" i="3" s="1"/>
  <c r="B2" i="3"/>
  <c r="P43" i="1"/>
  <c r="Q43" i="1"/>
  <c r="R43" i="1"/>
  <c r="S43" i="1"/>
  <c r="T43" i="1"/>
  <c r="U43" i="1"/>
  <c r="V43" i="1"/>
  <c r="X43" i="1"/>
  <c r="Y43" i="1"/>
  <c r="Z43" i="1"/>
  <c r="AA43" i="1"/>
  <c r="AC43" i="1"/>
  <c r="AD43" i="1"/>
  <c r="AE43" i="1"/>
  <c r="AF43" i="1"/>
  <c r="AH43" i="1"/>
  <c r="AI43" i="1"/>
  <c r="AJ43" i="1"/>
  <c r="AK43" i="1"/>
  <c r="AM43" i="1"/>
  <c r="AN43" i="1"/>
  <c r="AO43" i="1"/>
  <c r="AP43" i="1"/>
  <c r="AR43" i="1"/>
  <c r="AS43" i="1"/>
  <c r="AT43" i="1"/>
  <c r="AU43" i="1"/>
  <c r="AV43" i="1"/>
  <c r="AW43" i="1"/>
  <c r="AX43" i="1"/>
  <c r="AY43" i="1"/>
  <c r="AZ43" i="1"/>
  <c r="BA43" i="1"/>
  <c r="BB43" i="1"/>
  <c r="BC43" i="1"/>
  <c r="BD43" i="1"/>
  <c r="BF43" i="1"/>
  <c r="BH43" i="1"/>
  <c r="BJ43" i="1"/>
  <c r="BL43" i="1"/>
  <c r="BN43" i="1"/>
  <c r="BO43" i="1"/>
  <c r="BQ43" i="1"/>
  <c r="BS43" i="1"/>
  <c r="BT43" i="1"/>
  <c r="BU43" i="1"/>
  <c r="BV43" i="1"/>
  <c r="D30" i="5" s="1"/>
  <c r="BX43" i="1"/>
  <c r="C31" i="5"/>
  <c r="B31" i="5"/>
  <c r="D19" i="5"/>
  <c r="C19" i="5"/>
  <c r="B19" i="5"/>
  <c r="A19" i="5"/>
  <c r="C17" i="5"/>
  <c r="D17" i="5"/>
  <c r="B17" i="5"/>
  <c r="A17" i="5"/>
  <c r="D15" i="5"/>
  <c r="B15" i="5"/>
  <c r="A15" i="5"/>
  <c r="D13" i="5"/>
  <c r="C13" i="5"/>
  <c r="B13" i="5"/>
  <c r="A13" i="5"/>
  <c r="T5" i="3" l="1"/>
  <c r="W5" i="3"/>
  <c r="U5" i="3"/>
  <c r="X5" i="3"/>
  <c r="Z5" i="3"/>
  <c r="V5" i="3"/>
  <c r="S5" i="3"/>
  <c r="D29" i="5"/>
  <c r="A304" i="3"/>
  <c r="A267" i="3"/>
  <c r="A314" i="3"/>
  <c r="A254" i="3"/>
  <c r="A170" i="3"/>
  <c r="A337" i="3"/>
  <c r="A301" i="3"/>
  <c r="A265" i="3"/>
  <c r="A229" i="3"/>
  <c r="A205" i="3"/>
  <c r="A157" i="3"/>
  <c r="A121" i="3"/>
  <c r="A109" i="3"/>
  <c r="A49" i="3"/>
  <c r="A360" i="3"/>
  <c r="A336" i="3"/>
  <c r="A300" i="3"/>
  <c r="A252" i="3"/>
  <c r="A228" i="3"/>
  <c r="A192" i="3"/>
  <c r="A168" i="3"/>
  <c r="A120" i="3"/>
  <c r="A84" i="3"/>
  <c r="A60" i="3"/>
  <c r="A48" i="3"/>
  <c r="A12" i="3"/>
  <c r="A359" i="3"/>
  <c r="A347" i="3"/>
  <c r="A335" i="3"/>
  <c r="A323" i="3"/>
  <c r="A311" i="3"/>
  <c r="A299" i="3"/>
  <c r="A287" i="3"/>
  <c r="A275" i="3"/>
  <c r="A263" i="3"/>
  <c r="A251" i="3"/>
  <c r="A239" i="3"/>
  <c r="A227" i="3"/>
  <c r="A215" i="3"/>
  <c r="A203" i="3"/>
  <c r="A191" i="3"/>
  <c r="A179" i="3"/>
  <c r="A167" i="3"/>
  <c r="A155" i="3"/>
  <c r="A143" i="3"/>
  <c r="A131" i="3"/>
  <c r="A119" i="3"/>
  <c r="A107" i="3"/>
  <c r="A95" i="3"/>
  <c r="A83" i="3"/>
  <c r="A71" i="3"/>
  <c r="A59" i="3"/>
  <c r="A47" i="3"/>
  <c r="A35" i="3"/>
  <c r="A23" i="3"/>
  <c r="A11" i="3"/>
  <c r="A344" i="3"/>
  <c r="A316" i="3"/>
  <c r="A327" i="3"/>
  <c r="A255" i="3"/>
  <c r="A338" i="3"/>
  <c r="A290" i="3"/>
  <c r="A242" i="3"/>
  <c r="A206" i="3"/>
  <c r="A146" i="3"/>
  <c r="A349" i="3"/>
  <c r="A289" i="3"/>
  <c r="A241" i="3"/>
  <c r="A169" i="3"/>
  <c r="A73" i="3"/>
  <c r="A312" i="3"/>
  <c r="A276" i="3"/>
  <c r="A240" i="3"/>
  <c r="A204" i="3"/>
  <c r="A144" i="3"/>
  <c r="A96" i="3"/>
  <c r="A36" i="3"/>
  <c r="A358" i="3"/>
  <c r="A346" i="3"/>
  <c r="A334" i="3"/>
  <c r="A322" i="3"/>
  <c r="A310" i="3"/>
  <c r="A298" i="3"/>
  <c r="A286" i="3"/>
  <c r="A274" i="3"/>
  <c r="A262" i="3"/>
  <c r="A250" i="3"/>
  <c r="A238" i="3"/>
  <c r="A226" i="3"/>
  <c r="A214" i="3"/>
  <c r="A202" i="3"/>
  <c r="A190" i="3"/>
  <c r="A178" i="3"/>
  <c r="A166" i="3"/>
  <c r="A154" i="3"/>
  <c r="A142" i="3"/>
  <c r="A130" i="3"/>
  <c r="A118" i="3"/>
  <c r="A106" i="3"/>
  <c r="A94" i="3"/>
  <c r="A82" i="3"/>
  <c r="A70" i="3"/>
  <c r="A58" i="3"/>
  <c r="A46" i="3"/>
  <c r="A34" i="3"/>
  <c r="A22" i="3"/>
  <c r="A10" i="3"/>
  <c r="A332" i="3"/>
  <c r="A340" i="3"/>
  <c r="A315" i="3"/>
  <c r="A231" i="3"/>
  <c r="A326" i="3"/>
  <c r="A302" i="3"/>
  <c r="A266" i="3"/>
  <c r="A218" i="3"/>
  <c r="A182" i="3"/>
  <c r="A361" i="3"/>
  <c r="A313" i="3"/>
  <c r="A277" i="3"/>
  <c r="A217" i="3"/>
  <c r="A181" i="3"/>
  <c r="A145" i="3"/>
  <c r="A97" i="3"/>
  <c r="A61" i="3"/>
  <c r="A25" i="3"/>
  <c r="A348" i="3"/>
  <c r="A324" i="3"/>
  <c r="A288" i="3"/>
  <c r="A264" i="3"/>
  <c r="A216" i="3"/>
  <c r="A180" i="3"/>
  <c r="A156" i="3"/>
  <c r="A132" i="3"/>
  <c r="A108" i="3"/>
  <c r="A72" i="3"/>
  <c r="A24" i="3"/>
  <c r="A357" i="3"/>
  <c r="A345" i="3"/>
  <c r="A333" i="3"/>
  <c r="A321" i="3"/>
  <c r="A309" i="3"/>
  <c r="A297" i="3"/>
  <c r="A285" i="3"/>
  <c r="A273" i="3"/>
  <c r="A261" i="3"/>
  <c r="A249" i="3"/>
  <c r="A237" i="3"/>
  <c r="A225" i="3"/>
  <c r="A213" i="3"/>
  <c r="A201" i="3"/>
  <c r="A189" i="3"/>
  <c r="A177" i="3"/>
  <c r="A165" i="3"/>
  <c r="A153" i="3"/>
  <c r="A141" i="3"/>
  <c r="A129" i="3"/>
  <c r="A117" i="3"/>
  <c r="A105" i="3"/>
  <c r="A93" i="3"/>
  <c r="A81" i="3"/>
  <c r="A69" i="3"/>
  <c r="A57" i="3"/>
  <c r="A45" i="3"/>
  <c r="A33" i="3"/>
  <c r="A21" i="3"/>
  <c r="A9" i="3"/>
  <c r="A356" i="3"/>
  <c r="A320" i="3"/>
  <c r="A308" i="3"/>
  <c r="A296" i="3"/>
  <c r="A284" i="3"/>
  <c r="A272" i="3"/>
  <c r="A260" i="3"/>
  <c r="A248" i="3"/>
  <c r="A236" i="3"/>
  <c r="A224" i="3"/>
  <c r="A212" i="3"/>
  <c r="A200" i="3"/>
  <c r="A188" i="3"/>
  <c r="A176" i="3"/>
  <c r="A164" i="3"/>
  <c r="A152" i="3"/>
  <c r="A140" i="3"/>
  <c r="A128" i="3"/>
  <c r="A116" i="3"/>
  <c r="A104" i="3"/>
  <c r="A92" i="3"/>
  <c r="A80" i="3"/>
  <c r="A68" i="3"/>
  <c r="A56" i="3"/>
  <c r="A44" i="3"/>
  <c r="A32" i="3"/>
  <c r="A20" i="3"/>
  <c r="A8" i="3"/>
  <c r="A331" i="3"/>
  <c r="A295" i="3"/>
  <c r="A271" i="3"/>
  <c r="A247" i="3"/>
  <c r="A223" i="3"/>
  <c r="A199" i="3"/>
  <c r="A187" i="3"/>
  <c r="A175" i="3"/>
  <c r="A163" i="3"/>
  <c r="A151" i="3"/>
  <c r="A139" i="3"/>
  <c r="A127" i="3"/>
  <c r="A115" i="3"/>
  <c r="A103" i="3"/>
  <c r="A91" i="3"/>
  <c r="A79" i="3"/>
  <c r="A67" i="3"/>
  <c r="A55" i="3"/>
  <c r="A43" i="3"/>
  <c r="A31" i="3"/>
  <c r="A19" i="3"/>
  <c r="A7" i="3"/>
  <c r="A355" i="3"/>
  <c r="A307" i="3"/>
  <c r="A235" i="3"/>
  <c r="A354" i="3"/>
  <c r="A330" i="3"/>
  <c r="A306" i="3"/>
  <c r="A282" i="3"/>
  <c r="A258" i="3"/>
  <c r="A234" i="3"/>
  <c r="A186" i="3"/>
  <c r="A138" i="3"/>
  <c r="A18" i="3"/>
  <c r="A343" i="3"/>
  <c r="A319" i="3"/>
  <c r="A283" i="3"/>
  <c r="A259" i="3"/>
  <c r="A211" i="3"/>
  <c r="A342" i="3"/>
  <c r="A318" i="3"/>
  <c r="A294" i="3"/>
  <c r="A270" i="3"/>
  <c r="A246" i="3"/>
  <c r="A222" i="3"/>
  <c r="A210" i="3"/>
  <c r="A198" i="3"/>
  <c r="A174" i="3"/>
  <c r="A162" i="3"/>
  <c r="A150" i="3"/>
  <c r="A126" i="3"/>
  <c r="A114" i="3"/>
  <c r="A102" i="3"/>
  <c r="A90" i="3"/>
  <c r="A78" i="3"/>
  <c r="A66" i="3"/>
  <c r="A54" i="3"/>
  <c r="A42" i="3"/>
  <c r="A30" i="3"/>
  <c r="A6" i="3"/>
  <c r="A353" i="3"/>
  <c r="A341" i="3"/>
  <c r="A329" i="3"/>
  <c r="A317" i="3"/>
  <c r="A305" i="3"/>
  <c r="A293" i="3"/>
  <c r="A281" i="3"/>
  <c r="A269" i="3"/>
  <c r="A257" i="3"/>
  <c r="A245" i="3"/>
  <c r="A233" i="3"/>
  <c r="A221" i="3"/>
  <c r="A209" i="3"/>
  <c r="A197" i="3"/>
  <c r="A185" i="3"/>
  <c r="A173" i="3"/>
  <c r="A161" i="3"/>
  <c r="A149" i="3"/>
  <c r="A137" i="3"/>
  <c r="A125" i="3"/>
  <c r="A113" i="3"/>
  <c r="A101" i="3"/>
  <c r="A89" i="3"/>
  <c r="A77" i="3"/>
  <c r="A65" i="3"/>
  <c r="A53" i="3"/>
  <c r="A41" i="3"/>
  <c r="A29" i="3"/>
  <c r="A17" i="3"/>
  <c r="A5" i="3"/>
  <c r="A352" i="3"/>
  <c r="A292" i="3"/>
  <c r="A280" i="3"/>
  <c r="A268" i="3"/>
  <c r="A256" i="3"/>
  <c r="A244" i="3"/>
  <c r="A232" i="3"/>
  <c r="A220" i="3"/>
  <c r="A208" i="3"/>
  <c r="A196" i="3"/>
  <c r="A184" i="3"/>
  <c r="A172" i="3"/>
  <c r="A160" i="3"/>
  <c r="A148" i="3"/>
  <c r="A136" i="3"/>
  <c r="A124" i="3"/>
  <c r="A112" i="3"/>
  <c r="A100" i="3"/>
  <c r="A88" i="3"/>
  <c r="A76" i="3"/>
  <c r="A64" i="3"/>
  <c r="A52" i="3"/>
  <c r="A40" i="3"/>
  <c r="A28" i="3"/>
  <c r="A16" i="3"/>
  <c r="A4" i="3"/>
  <c r="A339" i="3"/>
  <c r="A279" i="3"/>
  <c r="A243" i="3"/>
  <c r="A219" i="3"/>
  <c r="A207" i="3"/>
  <c r="A195" i="3"/>
  <c r="A183" i="3"/>
  <c r="A171" i="3"/>
  <c r="A159" i="3"/>
  <c r="A147" i="3"/>
  <c r="A135" i="3"/>
  <c r="A123" i="3"/>
  <c r="A111" i="3"/>
  <c r="A99" i="3"/>
  <c r="A87" i="3"/>
  <c r="A75" i="3"/>
  <c r="A63" i="3"/>
  <c r="A51" i="3"/>
  <c r="A39" i="3"/>
  <c r="A27" i="3"/>
  <c r="A15" i="3"/>
  <c r="A3" i="3"/>
  <c r="A291" i="3"/>
  <c r="A350" i="3"/>
  <c r="A278" i="3"/>
  <c r="A230" i="3"/>
  <c r="A194" i="3"/>
  <c r="A158" i="3"/>
  <c r="A134" i="3"/>
  <c r="A122" i="3"/>
  <c r="A110" i="3"/>
  <c r="A98" i="3"/>
  <c r="A86" i="3"/>
  <c r="A74" i="3"/>
  <c r="A62" i="3"/>
  <c r="A50" i="3"/>
  <c r="A38" i="3"/>
  <c r="A26" i="3"/>
  <c r="A14" i="3"/>
  <c r="A328" i="3"/>
  <c r="A351" i="3"/>
  <c r="A303" i="3"/>
  <c r="A2" i="3"/>
  <c r="A325" i="3"/>
  <c r="A253" i="3"/>
  <c r="A193" i="3"/>
  <c r="A133" i="3"/>
  <c r="A85" i="3"/>
  <c r="A37" i="3"/>
  <c r="A13" i="3"/>
  <c r="P7" i="3"/>
  <c r="P6" i="3"/>
  <c r="P4" i="3"/>
  <c r="P14" i="3"/>
  <c r="P9" i="3"/>
  <c r="P8" i="3"/>
  <c r="P3" i="3"/>
  <c r="P11" i="3"/>
  <c r="P10" i="3"/>
  <c r="C7" i="5"/>
  <c r="B7" i="5"/>
  <c r="A7" i="5"/>
  <c r="A9" i="5"/>
  <c r="Y5" i="3" l="1"/>
  <c r="X11" i="3"/>
  <c r="V11" i="3"/>
  <c r="Z11" i="3"/>
  <c r="S11" i="3"/>
  <c r="W11" i="3"/>
  <c r="T11" i="3"/>
  <c r="U11" i="3"/>
  <c r="T6" i="3"/>
  <c r="U6" i="3"/>
  <c r="Z6" i="3"/>
  <c r="W6" i="3"/>
  <c r="X6" i="3"/>
  <c r="V6" i="3"/>
  <c r="S6" i="3"/>
  <c r="Z7" i="3"/>
  <c r="T7" i="3"/>
  <c r="W7" i="3"/>
  <c r="U7" i="3"/>
  <c r="S7" i="3"/>
  <c r="V7" i="3"/>
  <c r="X7" i="3"/>
  <c r="S10" i="3"/>
  <c r="Z10" i="3"/>
  <c r="T10" i="3"/>
  <c r="W10" i="3"/>
  <c r="U10" i="3"/>
  <c r="X10" i="3"/>
  <c r="V10" i="3"/>
  <c r="V3" i="3"/>
  <c r="Z3" i="3"/>
  <c r="X3" i="3"/>
  <c r="W3" i="3"/>
  <c r="S3" i="3"/>
  <c r="U3" i="3"/>
  <c r="T3" i="3"/>
  <c r="S8" i="3"/>
  <c r="W8" i="3"/>
  <c r="X8" i="3"/>
  <c r="Z8" i="3"/>
  <c r="T8" i="3"/>
  <c r="V8" i="3"/>
  <c r="U8" i="3"/>
  <c r="S9" i="3"/>
  <c r="W9" i="3"/>
  <c r="T9" i="3"/>
  <c r="X9" i="3"/>
  <c r="V9" i="3"/>
  <c r="Z9" i="3"/>
  <c r="U9" i="3"/>
  <c r="W4" i="3"/>
  <c r="X4" i="3"/>
  <c r="Z4" i="3"/>
  <c r="U4" i="3"/>
  <c r="V4" i="3"/>
  <c r="T4" i="3"/>
  <c r="S4" i="3"/>
  <c r="P16" i="3"/>
  <c r="P17" i="3"/>
  <c r="P24" i="3"/>
  <c r="P18" i="3"/>
  <c r="P19" i="3"/>
  <c r="P21" i="3"/>
  <c r="P20" i="3"/>
  <c r="P22" i="3"/>
  <c r="P23" i="3"/>
  <c r="J4" i="5"/>
  <c r="K2" i="5"/>
  <c r="J3" i="5"/>
  <c r="Y11" i="3" l="1"/>
  <c r="Y8" i="3"/>
  <c r="Y9" i="3"/>
  <c r="Y6" i="3"/>
  <c r="S17" i="3"/>
  <c r="T17" i="3"/>
  <c r="U17" i="3"/>
  <c r="V17" i="3"/>
  <c r="W17" i="3"/>
  <c r="X17" i="3"/>
  <c r="Z17" i="3"/>
  <c r="Z16" i="3"/>
  <c r="S16" i="3"/>
  <c r="X16" i="3"/>
  <c r="W16" i="3"/>
  <c r="U16" i="3"/>
  <c r="T16" i="3"/>
  <c r="V16" i="3"/>
  <c r="W18" i="3"/>
  <c r="X18" i="3"/>
  <c r="Z18" i="3"/>
  <c r="U18" i="3"/>
  <c r="T18" i="3"/>
  <c r="V18" i="3"/>
  <c r="S18" i="3"/>
  <c r="W24" i="3"/>
  <c r="U24" i="3"/>
  <c r="X24" i="3"/>
  <c r="V24" i="3"/>
  <c r="Z24" i="3"/>
  <c r="S24" i="3"/>
  <c r="T24" i="3"/>
  <c r="Y7" i="3"/>
  <c r="S23" i="3"/>
  <c r="T23" i="3"/>
  <c r="U23" i="3"/>
  <c r="V23" i="3"/>
  <c r="W23" i="3"/>
  <c r="X23" i="3"/>
  <c r="Z23" i="3"/>
  <c r="S20" i="3"/>
  <c r="T20" i="3"/>
  <c r="U20" i="3"/>
  <c r="V20" i="3"/>
  <c r="W20" i="3"/>
  <c r="X20" i="3"/>
  <c r="Z20" i="3"/>
  <c r="W21" i="3"/>
  <c r="X21" i="3"/>
  <c r="Z21" i="3"/>
  <c r="S21" i="3"/>
  <c r="T21" i="3"/>
  <c r="V21" i="3"/>
  <c r="U21" i="3"/>
  <c r="Y4" i="3"/>
  <c r="Z22" i="3"/>
  <c r="S22" i="3"/>
  <c r="T22" i="3"/>
  <c r="X22" i="3"/>
  <c r="U22" i="3"/>
  <c r="W22" i="3"/>
  <c r="V22" i="3"/>
  <c r="S19" i="3"/>
  <c r="T19" i="3"/>
  <c r="U19" i="3"/>
  <c r="W19" i="3"/>
  <c r="V19" i="3"/>
  <c r="X19" i="3"/>
  <c r="Z19" i="3"/>
  <c r="Y10" i="3"/>
  <c r="F4" i="5"/>
  <c r="F3" i="5"/>
  <c r="D3" i="5"/>
  <c r="F2" i="5"/>
  <c r="A4" i="5"/>
  <c r="B3" i="5"/>
  <c r="B2" i="5"/>
  <c r="Y24" i="3" l="1"/>
  <c r="Y21" i="3"/>
  <c r="Y16" i="3"/>
  <c r="Y23" i="3"/>
  <c r="Y22" i="3"/>
  <c r="Y17" i="3"/>
  <c r="Y18" i="3"/>
  <c r="Y20" i="3"/>
  <c r="Y19" i="3"/>
  <c r="X25" i="3"/>
  <c r="S25" i="3"/>
  <c r="W25" i="3"/>
  <c r="T25"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Y25" i="3" l="1"/>
  <c r="Z25" i="3" s="1"/>
  <c r="U25" i="3"/>
  <c r="V25" i="3" s="1"/>
  <c r="BY4" i="1"/>
  <c r="BY5" i="1"/>
  <c r="BY6" i="1"/>
  <c r="BY7" i="1"/>
  <c r="BY8" i="1"/>
  <c r="BY9" i="1"/>
  <c r="BY10" i="1"/>
  <c r="BY11" i="1"/>
  <c r="BY12" i="1"/>
  <c r="BY13" i="1"/>
  <c r="BY14" i="1"/>
  <c r="BY15" i="1"/>
  <c r="BY16" i="1"/>
  <c r="BY17" i="1"/>
  <c r="BY18" i="1"/>
  <c r="BY19" i="1"/>
  <c r="BY20" i="1"/>
  <c r="BY21" i="1"/>
  <c r="BY22" i="1"/>
  <c r="BY23" i="1"/>
  <c r="BY24" i="1"/>
  <c r="BY25" i="1"/>
  <c r="BY26" i="1"/>
  <c r="BY27" i="1"/>
  <c r="BY28" i="1"/>
  <c r="BY29" i="1"/>
  <c r="BY30" i="1"/>
  <c r="BY31" i="1"/>
  <c r="BY32" i="1"/>
  <c r="BY33" i="1"/>
  <c r="BY34" i="1"/>
  <c r="BY35" i="1"/>
  <c r="BY36" i="1"/>
  <c r="BY37" i="1"/>
  <c r="BY38" i="1"/>
  <c r="BY39" i="1"/>
  <c r="BY40" i="1"/>
  <c r="BY41" i="1"/>
  <c r="BY42" i="1"/>
  <c r="BY3" i="1"/>
  <c r="CE22" i="1" l="1"/>
  <c r="CD22" i="1"/>
  <c r="CE10" i="1"/>
  <c r="CD10" i="1"/>
  <c r="CD9" i="1"/>
  <c r="CE9" i="1"/>
  <c r="CE33" i="1"/>
  <c r="CD33" i="1"/>
  <c r="CD21" i="1"/>
  <c r="CE21" i="1"/>
  <c r="CD32" i="1"/>
  <c r="CE32" i="1"/>
  <c r="CD20" i="1"/>
  <c r="CE20" i="1"/>
  <c r="CD8" i="1"/>
  <c r="CE8" i="1"/>
  <c r="CE34" i="1"/>
  <c r="CD34" i="1"/>
  <c r="CD31" i="1"/>
  <c r="CE31" i="1"/>
  <c r="CD19" i="1"/>
  <c r="CE19" i="1"/>
  <c r="CD7" i="1"/>
  <c r="CE7" i="1"/>
  <c r="CD42" i="1"/>
  <c r="CE42" i="1"/>
  <c r="CD30" i="1"/>
  <c r="CE30" i="1"/>
  <c r="CD18" i="1"/>
  <c r="CE18" i="1"/>
  <c r="CD6" i="1"/>
  <c r="CE6" i="1"/>
  <c r="CE41" i="1"/>
  <c r="CD41" i="1"/>
  <c r="CE29" i="1"/>
  <c r="CD29" i="1"/>
  <c r="CE17" i="1"/>
  <c r="CD17" i="1"/>
  <c r="CE5" i="1"/>
  <c r="CD5" i="1"/>
  <c r="CE40" i="1"/>
  <c r="CD40" i="1"/>
  <c r="CE28" i="1"/>
  <c r="CD28" i="1"/>
  <c r="CE16" i="1"/>
  <c r="CD16" i="1"/>
  <c r="CE4" i="1"/>
  <c r="CD4" i="1"/>
  <c r="CD3" i="1"/>
  <c r="CE3" i="1"/>
  <c r="BY43" i="1"/>
  <c r="CD39" i="1"/>
  <c r="CE39" i="1"/>
  <c r="CE27" i="1"/>
  <c r="CD27" i="1"/>
  <c r="CE15" i="1"/>
  <c r="CD15" i="1"/>
  <c r="CE38" i="1"/>
  <c r="CD38" i="1"/>
  <c r="CD26" i="1"/>
  <c r="CE26" i="1"/>
  <c r="CD14" i="1"/>
  <c r="CE14" i="1"/>
  <c r="CD37" i="1"/>
  <c r="CE37" i="1"/>
  <c r="CE25" i="1"/>
  <c r="CD25" i="1"/>
  <c r="CE13" i="1"/>
  <c r="CD13" i="1"/>
  <c r="CD36" i="1"/>
  <c r="CE36" i="1"/>
  <c r="CE24" i="1"/>
  <c r="CD24" i="1"/>
  <c r="CE12" i="1"/>
  <c r="CD12" i="1"/>
  <c r="CE35" i="1"/>
  <c r="CD35" i="1"/>
  <c r="CE23" i="1"/>
  <c r="CD23" i="1"/>
  <c r="CE11" i="1"/>
  <c r="CD11" i="1"/>
  <c r="T12" i="3"/>
  <c r="Y3" i="3"/>
  <c r="W12" i="3"/>
  <c r="X12" i="3"/>
  <c r="S12" i="3"/>
  <c r="BZ15" i="1"/>
  <c r="CA15" i="1"/>
  <c r="CA14" i="1"/>
  <c r="BZ14" i="1"/>
  <c r="BZ27" i="1"/>
  <c r="CB27" i="1" s="1"/>
  <c r="CC27" i="1" s="1"/>
  <c r="CA27" i="1"/>
  <c r="CA37" i="1"/>
  <c r="BZ37" i="1"/>
  <c r="CB37" i="1" s="1"/>
  <c r="CC37" i="1" s="1"/>
  <c r="BZ25" i="1"/>
  <c r="CA25" i="1"/>
  <c r="CA13" i="1"/>
  <c r="BZ13" i="1"/>
  <c r="BZ40" i="1"/>
  <c r="CA40" i="1"/>
  <c r="CA36" i="1"/>
  <c r="BZ36" i="1"/>
  <c r="CA24" i="1"/>
  <c r="BZ24" i="1"/>
  <c r="CA12" i="1"/>
  <c r="BZ12" i="1"/>
  <c r="CB12" i="1" s="1"/>
  <c r="CC12" i="1" s="1"/>
  <c r="CA35" i="1"/>
  <c r="BZ35" i="1"/>
  <c r="CA23" i="1"/>
  <c r="BZ23" i="1"/>
  <c r="CA11" i="1"/>
  <c r="BZ11" i="1"/>
  <c r="CA22" i="1"/>
  <c r="BZ22" i="1"/>
  <c r="CA10" i="1"/>
  <c r="BZ10" i="1"/>
  <c r="CA34" i="1"/>
  <c r="BZ34" i="1"/>
  <c r="CB34" i="1" s="1"/>
  <c r="CC34" i="1" s="1"/>
  <c r="CA21" i="1"/>
  <c r="BZ21" i="1"/>
  <c r="CA9" i="1"/>
  <c r="BZ9" i="1"/>
  <c r="BZ38" i="1"/>
  <c r="CA38" i="1"/>
  <c r="CA33" i="1"/>
  <c r="BZ33" i="1"/>
  <c r="CA32" i="1"/>
  <c r="BZ32" i="1"/>
  <c r="CA20" i="1"/>
  <c r="BZ20" i="1"/>
  <c r="CB20" i="1" s="1"/>
  <c r="CC20" i="1" s="1"/>
  <c r="CA8" i="1"/>
  <c r="BZ8" i="1"/>
  <c r="CA26" i="1"/>
  <c r="BZ26" i="1"/>
  <c r="CA3" i="1"/>
  <c r="BZ3" i="1"/>
  <c r="BZ31" i="1"/>
  <c r="CA31" i="1"/>
  <c r="BZ19" i="1"/>
  <c r="CA19" i="1"/>
  <c r="BZ7" i="1"/>
  <c r="CA7" i="1"/>
  <c r="CA39" i="1"/>
  <c r="BZ39" i="1"/>
  <c r="BZ42" i="1"/>
  <c r="CA42" i="1"/>
  <c r="BZ30" i="1"/>
  <c r="CA30" i="1"/>
  <c r="BZ18" i="1"/>
  <c r="CA18" i="1"/>
  <c r="BZ6" i="1"/>
  <c r="CB6" i="1" s="1"/>
  <c r="CC6" i="1" s="1"/>
  <c r="CA6" i="1"/>
  <c r="BZ41" i="1"/>
  <c r="CA41" i="1"/>
  <c r="BZ29" i="1"/>
  <c r="CA29" i="1"/>
  <c r="BZ17" i="1"/>
  <c r="CA17" i="1"/>
  <c r="BZ5" i="1"/>
  <c r="CA5" i="1"/>
  <c r="BZ28" i="1"/>
  <c r="CA28" i="1"/>
  <c r="BZ16" i="1"/>
  <c r="CB16" i="1" s="1"/>
  <c r="CC16" i="1" s="1"/>
  <c r="CA16" i="1"/>
  <c r="BZ4" i="1"/>
  <c r="CA4" i="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3" i="1"/>
  <c r="BR23" i="1"/>
  <c r="CB17" i="1" l="1"/>
  <c r="CC17" i="1" s="1"/>
  <c r="CB42" i="1"/>
  <c r="CC42" i="1" s="1"/>
  <c r="CB3" i="1"/>
  <c r="BZ43" i="1"/>
  <c r="CB11" i="1"/>
  <c r="CC11" i="1" s="1"/>
  <c r="CA43" i="1"/>
  <c r="BW43" i="1"/>
  <c r="CD43" i="1"/>
  <c r="CB39" i="1"/>
  <c r="CC39" i="1" s="1"/>
  <c r="CB8" i="1"/>
  <c r="CC8" i="1" s="1"/>
  <c r="CB21" i="1"/>
  <c r="CC21" i="1" s="1"/>
  <c r="CB35" i="1"/>
  <c r="CC35" i="1" s="1"/>
  <c r="CB32" i="1"/>
  <c r="CC32" i="1" s="1"/>
  <c r="BP43" i="1"/>
  <c r="CB33" i="1"/>
  <c r="CC33" i="1" s="1"/>
  <c r="CB22" i="1"/>
  <c r="CC22" i="1" s="1"/>
  <c r="CB36" i="1"/>
  <c r="CC36" i="1" s="1"/>
  <c r="CB14" i="1"/>
  <c r="CC14" i="1" s="1"/>
  <c r="CE43" i="1"/>
  <c r="U12" i="3"/>
  <c r="V12" i="3" s="1"/>
  <c r="Y12" i="3"/>
  <c r="Z12" i="3" s="1"/>
  <c r="CB26" i="1"/>
  <c r="CC26" i="1" s="1"/>
  <c r="CB9" i="1"/>
  <c r="CC9" i="1" s="1"/>
  <c r="CB23" i="1"/>
  <c r="CC23" i="1" s="1"/>
  <c r="CB13" i="1"/>
  <c r="CC13" i="1" s="1"/>
  <c r="CB29" i="1"/>
  <c r="CC29" i="1" s="1"/>
  <c r="CB25" i="1"/>
  <c r="CC25" i="1" s="1"/>
  <c r="CB4" i="1"/>
  <c r="CC4" i="1" s="1"/>
  <c r="CB41" i="1"/>
  <c r="CC41" i="1" s="1"/>
  <c r="CB7" i="1"/>
  <c r="CC7" i="1" s="1"/>
  <c r="CB10" i="1"/>
  <c r="CB24" i="1"/>
  <c r="CC24" i="1" s="1"/>
  <c r="CB19" i="1"/>
  <c r="CC19" i="1" s="1"/>
  <c r="CB28" i="1"/>
  <c r="CC28" i="1" s="1"/>
  <c r="CB18" i="1"/>
  <c r="CC18" i="1" s="1"/>
  <c r="CB31" i="1"/>
  <c r="CC31" i="1" s="1"/>
  <c r="CB5" i="1"/>
  <c r="CC5" i="1" s="1"/>
  <c r="CB30" i="1"/>
  <c r="CC30" i="1" s="1"/>
  <c r="CB38" i="1"/>
  <c r="CC38" i="1" s="1"/>
  <c r="CB40" i="1"/>
  <c r="CC40" i="1" s="1"/>
  <c r="CB15" i="1"/>
  <c r="CC15" i="1" s="1"/>
  <c r="BR42" i="1"/>
  <c r="BR18" i="1"/>
  <c r="BR6" i="1"/>
  <c r="BR41" i="1"/>
  <c r="BR29" i="1"/>
  <c r="BR17" i="1"/>
  <c r="BR5" i="1"/>
  <c r="BR40" i="1"/>
  <c r="BR28" i="1"/>
  <c r="BR16" i="1"/>
  <c r="BR4" i="1"/>
  <c r="BR11" i="1"/>
  <c r="BR39" i="1"/>
  <c r="BR27" i="1"/>
  <c r="BR15" i="1"/>
  <c r="BR30" i="1"/>
  <c r="BR14" i="1"/>
  <c r="BR7" i="1"/>
  <c r="BR37" i="1"/>
  <c r="BR13" i="1"/>
  <c r="BR36" i="1"/>
  <c r="BR24" i="1"/>
  <c r="BR12" i="1"/>
  <c r="BR34" i="1"/>
  <c r="BR22" i="1"/>
  <c r="BR10" i="1"/>
  <c r="BR9" i="1"/>
  <c r="BR8" i="1"/>
  <c r="BR38" i="1"/>
  <c r="BR35" i="1"/>
  <c r="BR25" i="1"/>
  <c r="BR26" i="1"/>
  <c r="BR33" i="1"/>
  <c r="BR21" i="1"/>
  <c r="BR32" i="1"/>
  <c r="BR20" i="1"/>
  <c r="BR31" i="1"/>
  <c r="BR19" i="1"/>
  <c r="BR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3" i="1"/>
  <c r="D24" i="5" s="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3" i="1"/>
  <c r="B24" i="5" s="1"/>
  <c r="AQ4" i="1"/>
  <c r="AQ5" i="1"/>
  <c r="AQ6" i="1"/>
  <c r="AQ7" i="1"/>
  <c r="AQ8" i="1"/>
  <c r="AQ9" i="1"/>
  <c r="AQ10" i="1"/>
  <c r="E17" i="5" s="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3" i="1"/>
  <c r="AG3"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17" i="1"/>
  <c r="AG11" i="1"/>
  <c r="AG12" i="1"/>
  <c r="AG13" i="1"/>
  <c r="AG14" i="1"/>
  <c r="AG15" i="1"/>
  <c r="AG16" i="1"/>
  <c r="AG10" i="1"/>
  <c r="AG5" i="1"/>
  <c r="AG6" i="1"/>
  <c r="AG7" i="1"/>
  <c r="AG8" i="1"/>
  <c r="AG9" i="1"/>
  <c r="AG4" i="1"/>
  <c r="E15" i="5" l="1"/>
  <c r="BI43" i="1"/>
  <c r="E19" i="5"/>
  <c r="BE43" i="1"/>
  <c r="BM43" i="1"/>
  <c r="AQ43" i="1"/>
  <c r="AG43" i="1"/>
  <c r="AL43" i="1"/>
  <c r="BG43" i="1"/>
  <c r="BR43" i="1"/>
  <c r="CC3" i="1"/>
  <c r="CB43" i="1"/>
  <c r="CC10" i="1"/>
  <c r="C9" i="5"/>
  <c r="AB18" i="1"/>
  <c r="AB11" i="1"/>
  <c r="AB19" i="1"/>
  <c r="AB20" i="1"/>
  <c r="AB4" i="1"/>
  <c r="AB5" i="1"/>
  <c r="AB3" i="1"/>
  <c r="AB21" i="1"/>
  <c r="AB22" i="1"/>
  <c r="AB6" i="1"/>
  <c r="AB12" i="1"/>
  <c r="AB23" i="1"/>
  <c r="AB24" i="1"/>
  <c r="AB7" i="1"/>
  <c r="AB25" i="1"/>
  <c r="AB26" i="1"/>
  <c r="AB27" i="1"/>
  <c r="AB28" i="1"/>
  <c r="AB29" i="1"/>
  <c r="AB30" i="1"/>
  <c r="AB31" i="1"/>
  <c r="AB8" i="1"/>
  <c r="AB32" i="1"/>
  <c r="AB33" i="1"/>
  <c r="AB13" i="1"/>
  <c r="AB9" i="1"/>
  <c r="AB34" i="1"/>
  <c r="AB35" i="1"/>
  <c r="AB14" i="1"/>
  <c r="AB36" i="1"/>
  <c r="AB15" i="1"/>
  <c r="AB37" i="1"/>
  <c r="AB16" i="1"/>
  <c r="AB38" i="1"/>
  <c r="AB39" i="1"/>
  <c r="AB40" i="1"/>
  <c r="AB41" i="1"/>
  <c r="AB42" i="1"/>
  <c r="AB10" i="1"/>
  <c r="E13" i="5" s="1"/>
  <c r="AB17" i="1"/>
  <c r="W18" i="1"/>
  <c r="W11" i="1"/>
  <c r="W19" i="1"/>
  <c r="W20" i="1"/>
  <c r="W4" i="1"/>
  <c r="W5" i="1"/>
  <c r="W3" i="1"/>
  <c r="W21" i="1"/>
  <c r="W22" i="1"/>
  <c r="W6" i="1"/>
  <c r="W12" i="1"/>
  <c r="W23" i="1"/>
  <c r="W24" i="1"/>
  <c r="W7" i="1"/>
  <c r="W25" i="1"/>
  <c r="W26" i="1"/>
  <c r="W27" i="1"/>
  <c r="W28" i="1"/>
  <c r="W29" i="1"/>
  <c r="W30" i="1"/>
  <c r="W31" i="1"/>
  <c r="W8" i="1"/>
  <c r="W32" i="1"/>
  <c r="W33" i="1"/>
  <c r="W13" i="1"/>
  <c r="W9" i="1"/>
  <c r="W34" i="1"/>
  <c r="W35" i="1"/>
  <c r="W14" i="1"/>
  <c r="W36" i="1"/>
  <c r="W15" i="1"/>
  <c r="W37" i="1"/>
  <c r="W16" i="1"/>
  <c r="W38" i="1"/>
  <c r="W39" i="1"/>
  <c r="W40" i="1"/>
  <c r="W41" i="1"/>
  <c r="W42" i="1"/>
  <c r="W10" i="1"/>
  <c r="E7" i="5" s="1"/>
  <c r="W17" i="1"/>
  <c r="W43" i="1" l="1"/>
  <c r="CC43" i="1"/>
  <c r="CF3" i="1"/>
  <c r="CF4" i="1"/>
  <c r="AB43" i="1"/>
  <c r="CF7" i="1"/>
  <c r="CF6" i="1"/>
  <c r="CF5" i="1"/>
  <c r="CF9" i="1"/>
  <c r="CF10" i="1" l="1"/>
  <c r="CF42" i="1"/>
  <c r="CF16" i="1"/>
  <c r="CF33" i="1"/>
  <c r="CF28" i="1"/>
  <c r="CF37" i="1"/>
  <c r="CF12" i="1"/>
  <c r="CF23" i="1"/>
  <c r="CF17" i="1"/>
  <c r="CF27" i="1"/>
  <c r="CF24" i="1"/>
  <c r="CF35" i="1"/>
  <c r="CF11" i="1"/>
  <c r="CF25" i="1"/>
  <c r="CF40" i="1"/>
  <c r="CF29" i="1"/>
  <c r="CF19" i="1"/>
  <c r="CF34" i="1"/>
  <c r="CF41" i="1"/>
  <c r="CF39" i="1"/>
  <c r="CF26" i="1"/>
  <c r="CF15" i="1"/>
  <c r="CF36" i="1"/>
  <c r="CF32" i="1"/>
  <c r="CF38" i="1"/>
  <c r="CF14" i="1"/>
  <c r="CF31" i="1"/>
  <c r="CF20" i="1"/>
  <c r="CF22" i="1"/>
  <c r="CF13" i="1"/>
  <c r="CF21" i="1"/>
  <c r="CF18" i="1"/>
  <c r="CF30" i="1"/>
  <c r="CF8" i="1"/>
</calcChain>
</file>

<file path=xl/sharedStrings.xml><?xml version="1.0" encoding="utf-8"?>
<sst xmlns="http://schemas.openxmlformats.org/spreadsheetml/2006/main" count="923" uniqueCount="324">
  <si>
    <t>Region</t>
  </si>
  <si>
    <t>Region Number</t>
  </si>
  <si>
    <t>Regional Manager</t>
  </si>
  <si>
    <t>Location</t>
  </si>
  <si>
    <t>Manager</t>
  </si>
  <si>
    <t>Store Square Feet Total Area</t>
  </si>
  <si>
    <t>City</t>
  </si>
  <si>
    <t>State</t>
  </si>
  <si>
    <t>Age</t>
  </si>
  <si>
    <t>Lease Renewal Date</t>
  </si>
  <si>
    <t>LP Audit Date</t>
  </si>
  <si>
    <t>LP Audit Score</t>
  </si>
  <si>
    <t>EAS Audit Date</t>
  </si>
  <si>
    <t>EAS Audit Score</t>
  </si>
  <si>
    <t>Total Sales Dollars</t>
  </si>
  <si>
    <t>LY Sales</t>
  </si>
  <si>
    <t>Sales +/-</t>
  </si>
  <si>
    <t>Sales %</t>
  </si>
  <si>
    <t>Traffic - unfiltered</t>
  </si>
  <si>
    <t>Traffic LY - unfiltered</t>
  </si>
  <si>
    <t>Traffic Unfiltered +/-</t>
  </si>
  <si>
    <t>Traffic Unfiltered %</t>
  </si>
  <si>
    <t>Conversion Unfiltered</t>
  </si>
  <si>
    <t>Conversion LY Unfiltered</t>
  </si>
  <si>
    <t>Conversion +/- (Unfiltered)</t>
  </si>
  <si>
    <t>Conversion % (Unfiltered)</t>
  </si>
  <si>
    <t>TY UPT's</t>
  </si>
  <si>
    <t>LY UPT's</t>
  </si>
  <si>
    <t>UPT's +/-</t>
  </si>
  <si>
    <t>UPT's %</t>
  </si>
  <si>
    <t>TY $/Units</t>
  </si>
  <si>
    <t>LY $/Units</t>
  </si>
  <si>
    <t>$/Units +/-</t>
  </si>
  <si>
    <t>$/Units %</t>
  </si>
  <si>
    <t>AC</t>
  </si>
  <si>
    <t>GM%</t>
  </si>
  <si>
    <t>Pay</t>
  </si>
  <si>
    <t>Rent</t>
  </si>
  <si>
    <t>Adv</t>
  </si>
  <si>
    <t>OCC</t>
  </si>
  <si>
    <t>TY Cash Flow</t>
  </si>
  <si>
    <t>TY Operating Profit</t>
  </si>
  <si>
    <t>LY Cash Flow</t>
  </si>
  <si>
    <t>LY Operating Profit</t>
  </si>
  <si>
    <t>TY $</t>
  </si>
  <si>
    <t>TY %</t>
  </si>
  <si>
    <t>BOPUIS Acceptance Rate</t>
  </si>
  <si>
    <t>S2H Acceptance Rate</t>
  </si>
  <si>
    <t>S2H</t>
  </si>
  <si>
    <t>S2H % LY</t>
  </si>
  <si>
    <t>TY Loyalty %</t>
  </si>
  <si>
    <t>LY Loyalty %</t>
  </si>
  <si>
    <t>Mystery Shops Score %</t>
  </si>
  <si>
    <t>Shrinkage %</t>
  </si>
  <si>
    <t>Shrinkage % LY</t>
  </si>
  <si>
    <t>Stolen %</t>
  </si>
  <si>
    <t>Stolen % Total LY</t>
  </si>
  <si>
    <t>Stolen Dollars</t>
  </si>
  <si>
    <t>East</t>
  </si>
  <si>
    <t>West</t>
  </si>
  <si>
    <t>North</t>
  </si>
  <si>
    <t>South</t>
  </si>
  <si>
    <t>Atticus Berg</t>
  </si>
  <si>
    <t>Michael Morrison</t>
  </si>
  <si>
    <t>Tyshawn Monroe</t>
  </si>
  <si>
    <t>Lukas Hendricks</t>
  </si>
  <si>
    <t>Kameron Cochran</t>
  </si>
  <si>
    <t>Brian McClain</t>
  </si>
  <si>
    <t>Cristian Sawyer</t>
  </si>
  <si>
    <t>Zyaire Frost</t>
  </si>
  <si>
    <t>Royal Randall</t>
  </si>
  <si>
    <t>Derek Richards</t>
  </si>
  <si>
    <t>Thatcher Gentry</t>
  </si>
  <si>
    <t>Ahmed Huff</t>
  </si>
  <si>
    <t>Phoenix Jackson</t>
  </si>
  <si>
    <t>Armando Peterson</t>
  </si>
  <si>
    <t>Edison McKinney</t>
  </si>
  <si>
    <t>Yusuf Hensley</t>
  </si>
  <si>
    <t>Trenton Dixon</t>
  </si>
  <si>
    <t>Paul Potter</t>
  </si>
  <si>
    <t>Ahmed French</t>
  </si>
  <si>
    <t>Wes Chapman</t>
  </si>
  <si>
    <t>Patience Chan</t>
  </si>
  <si>
    <t>Alisha Freeman</t>
  </si>
  <si>
    <t>Leanna Alvarez</t>
  </si>
  <si>
    <t>Madalyn Parks</t>
  </si>
  <si>
    <t>Maya Harvey</t>
  </si>
  <si>
    <t>Brynn Clarke</t>
  </si>
  <si>
    <t>Harper Moss</t>
  </si>
  <si>
    <t>Zelda Sims</t>
  </si>
  <si>
    <t>Marleigh Sierra</t>
  </si>
  <si>
    <t>Holly Byrd</t>
  </si>
  <si>
    <t>Marina Blake</t>
  </si>
  <si>
    <t>Trinity Casey</t>
  </si>
  <si>
    <t>Christina Richard</t>
  </si>
  <si>
    <t>Karsyn Estrada</t>
  </si>
  <si>
    <t>Amelie Rosales</t>
  </si>
  <si>
    <t>Journee David</t>
  </si>
  <si>
    <t>Kelsey Griffin</t>
  </si>
  <si>
    <t>Juliet Arnold</t>
  </si>
  <si>
    <t>Persephone Randall</t>
  </si>
  <si>
    <t>Malaya Carlson</t>
  </si>
  <si>
    <t>The Galleria at Spring Valley</t>
  </si>
  <si>
    <t>Marketplace Plaza</t>
  </si>
  <si>
    <t>The Shops at Legacy</t>
  </si>
  <si>
    <t>Waterfront Mall</t>
  </si>
  <si>
    <t>Downtown Promenade</t>
  </si>
  <si>
    <t>The Boulevard Outlets</t>
  </si>
  <si>
    <t>Highland Park Center</t>
  </si>
  <si>
    <t>The Plaza at Westwood</t>
  </si>
  <si>
    <t>Eastside Shopping Square</t>
  </si>
  <si>
    <t>The Grove Retail Park</t>
  </si>
  <si>
    <t>The District at Greenway</t>
  </si>
  <si>
    <t>The Village at Oak Creek</t>
  </si>
  <si>
    <t>The Crossing at Riverbend</t>
  </si>
  <si>
    <t>The Gateway Shopping Center</t>
  </si>
  <si>
    <t>The Pinnacle at City Center</t>
  </si>
  <si>
    <t>The Commons at Fairview</t>
  </si>
  <si>
    <t>The Landing at Lakeview</t>
  </si>
  <si>
    <t>The Forum Shops</t>
  </si>
  <si>
    <t>The Highlands Retail Center</t>
  </si>
  <si>
    <t>The Quarry Marketplace</t>
  </si>
  <si>
    <t>The Meadows Shopping Plaza</t>
  </si>
  <si>
    <t>The Ridge Retail Park</t>
  </si>
  <si>
    <t>The Lakeside Promenade</t>
  </si>
  <si>
    <t>The Parkway Collection</t>
  </si>
  <si>
    <t>The Summit Shopping Center</t>
  </si>
  <si>
    <t>The Fountains at Rosewood</t>
  </si>
  <si>
    <t>The Palisades Retail Center</t>
  </si>
  <si>
    <t>The Plaza at Sunset</t>
  </si>
  <si>
    <t>The Oaks Shopping Village</t>
  </si>
  <si>
    <t>The Bridges at Brookfield</t>
  </si>
  <si>
    <t>The Watermark Shopping Center</t>
  </si>
  <si>
    <t>The Terrace at Hillcrest</t>
  </si>
  <si>
    <t>The Pines Retail Plaza</t>
  </si>
  <si>
    <t>The Gardens at Willow Creek</t>
  </si>
  <si>
    <t>The Crossroads Marketplace</t>
  </si>
  <si>
    <t>The Valley Shopping Center</t>
  </si>
  <si>
    <t>The Orchard at Maplewood</t>
  </si>
  <si>
    <t>The Gateway Promenade</t>
  </si>
  <si>
    <t>The Harbor Retail Park</t>
  </si>
  <si>
    <t>The Meadowlands Shopping Plaza</t>
  </si>
  <si>
    <t>Atlanta</t>
  </si>
  <si>
    <t>Boston</t>
  </si>
  <si>
    <t>Chicago</t>
  </si>
  <si>
    <t>Denver</t>
  </si>
  <si>
    <t>Houston</t>
  </si>
  <si>
    <t>Los Angeles</t>
  </si>
  <si>
    <t>Miami</t>
  </si>
  <si>
    <t>New York City</t>
  </si>
  <si>
    <t>Phoenix</t>
  </si>
  <si>
    <t>San Francisco</t>
  </si>
  <si>
    <t>Seattle</t>
  </si>
  <si>
    <t>Austin</t>
  </si>
  <si>
    <t>Charlotte</t>
  </si>
  <si>
    <t>Detroit</t>
  </si>
  <si>
    <t>Las Vegas</t>
  </si>
  <si>
    <t>Minneapolis</t>
  </si>
  <si>
    <t>Orlando</t>
  </si>
  <si>
    <t>Portland</t>
  </si>
  <si>
    <t>San Diego</t>
  </si>
  <si>
    <t>St. Louis</t>
  </si>
  <si>
    <t>Baltimore</t>
  </si>
  <si>
    <t>Cleveland</t>
  </si>
  <si>
    <t>Kansas City</t>
  </si>
  <si>
    <t>Nashville</t>
  </si>
  <si>
    <t>New Orleans</t>
  </si>
  <si>
    <t>Philadelphia</t>
  </si>
  <si>
    <t>Salt Lake City</t>
  </si>
  <si>
    <t>San Antonio</t>
  </si>
  <si>
    <t>Tampa</t>
  </si>
  <si>
    <t>Virginia Beach</t>
  </si>
  <si>
    <t>Indianapolis</t>
  </si>
  <si>
    <t>Milwaukee</t>
  </si>
  <si>
    <t>Oklahoma City</t>
  </si>
  <si>
    <t>Pittsburgh</t>
  </si>
  <si>
    <t>Raleigh</t>
  </si>
  <si>
    <t>Sacramento</t>
  </si>
  <si>
    <t>Tucson</t>
  </si>
  <si>
    <t>Albuquerque</t>
  </si>
  <si>
    <t>Louisville</t>
  </si>
  <si>
    <t>Stanley</t>
  </si>
  <si>
    <t xml:space="preserve"> AZ</t>
  </si>
  <si>
    <t xml:space="preserve"> CA</t>
  </si>
  <si>
    <t xml:space="preserve"> CO</t>
  </si>
  <si>
    <t xml:space="preserve"> FL</t>
  </si>
  <si>
    <t xml:space="preserve"> GA</t>
  </si>
  <si>
    <t xml:space="preserve"> IL</t>
  </si>
  <si>
    <t xml:space="preserve"> IN</t>
  </si>
  <si>
    <t xml:space="preserve"> KY</t>
  </si>
  <si>
    <t xml:space="preserve"> LA</t>
  </si>
  <si>
    <t xml:space="preserve"> MD</t>
  </si>
  <si>
    <t xml:space="preserve"> MA</t>
  </si>
  <si>
    <t xml:space="preserve"> MI</t>
  </si>
  <si>
    <t xml:space="preserve"> MN</t>
  </si>
  <si>
    <t xml:space="preserve"> MO</t>
  </si>
  <si>
    <t xml:space="preserve"> NV</t>
  </si>
  <si>
    <t xml:space="preserve"> NM</t>
  </si>
  <si>
    <t xml:space="preserve"> NY</t>
  </si>
  <si>
    <t xml:space="preserve"> NC</t>
  </si>
  <si>
    <t xml:space="preserve"> OH</t>
  </si>
  <si>
    <t xml:space="preserve"> OK</t>
  </si>
  <si>
    <t xml:space="preserve"> OR</t>
  </si>
  <si>
    <t xml:space="preserve"> PA</t>
  </si>
  <si>
    <t xml:space="preserve"> TN</t>
  </si>
  <si>
    <t xml:space="preserve"> TX</t>
  </si>
  <si>
    <t xml:space="preserve"> UT</t>
  </si>
  <si>
    <t xml:space="preserve"> VA</t>
  </si>
  <si>
    <t xml:space="preserve"> WA</t>
  </si>
  <si>
    <t xml:space="preserve"> WI</t>
  </si>
  <si>
    <t>OpenedDate</t>
  </si>
  <si>
    <t>O</t>
  </si>
  <si>
    <t>Old</t>
  </si>
  <si>
    <t>New</t>
  </si>
  <si>
    <t>Second Year</t>
  </si>
  <si>
    <t>Sales Rank</t>
  </si>
  <si>
    <t>Traffic Rank</t>
  </si>
  <si>
    <t>Center Type</t>
  </si>
  <si>
    <t>S</t>
  </si>
  <si>
    <t>M</t>
  </si>
  <si>
    <t>F</t>
  </si>
  <si>
    <t>Conversion Rank</t>
  </si>
  <si>
    <t>Rank</t>
  </si>
  <si>
    <t>In a retail store location, "GM%" stands for "Gross Margin Percentage." This metric represents the percentage of revenue that exceeds the cost of goods sold (COGS). It is a key financial metric used to assess the profitability of a retail store by indicating how much of each sales dollar remains after accounting for the cost of the goods sold</t>
  </si>
  <si>
    <t>Annualized capacity is an important metric for retailers because it helps them understand their potential sales volume, plan inventory levels, and make informed decisions about store operations and expansion.</t>
  </si>
  <si>
    <t>Shoes for kids</t>
  </si>
  <si>
    <t>TY</t>
  </si>
  <si>
    <t>LY</t>
  </si>
  <si>
    <t>+/-</t>
  </si>
  <si>
    <t>%</t>
  </si>
  <si>
    <t>TY OH</t>
  </si>
  <si>
    <t>LY OH</t>
  </si>
  <si>
    <t>OH%</t>
  </si>
  <si>
    <t>RRS</t>
  </si>
  <si>
    <t>Emily Johnson</t>
  </si>
  <si>
    <t>Michael Brown</t>
  </si>
  <si>
    <t>Sophia Davis</t>
  </si>
  <si>
    <t>Ethan Wilson</t>
  </si>
  <si>
    <t>Lease Renewal:</t>
  </si>
  <si>
    <t>Management Company</t>
  </si>
  <si>
    <t>THE ROSEN GROUP</t>
  </si>
  <si>
    <t>CBL</t>
  </si>
  <si>
    <t>WASHINGTON PRIME</t>
  </si>
  <si>
    <t>SIMON PROPERTY GROUP</t>
  </si>
  <si>
    <t>BROOKFIELD PROPERTIES</t>
  </si>
  <si>
    <t>SPINOSO REAL ESTATE GROUP</t>
  </si>
  <si>
    <t>WHEELER REIT</t>
  </si>
  <si>
    <t>TANGER</t>
  </si>
  <si>
    <t>SIMON - MILLS</t>
  </si>
  <si>
    <t>BELZ ENTERPRISES</t>
  </si>
  <si>
    <t>THE OUTLET RESOURCE GROUP</t>
  </si>
  <si>
    <t>LEXINGTON REALTY INTERNATIONAL</t>
  </si>
  <si>
    <t>FIRST NATIONAL REALTY PARTNERS</t>
  </si>
  <si>
    <t>SITES CENTERS</t>
  </si>
  <si>
    <t>ROANOKE VENTURE II, LLC</t>
  </si>
  <si>
    <t>GALLERIA ENTRANCEWAY PROPERTY, LLC</t>
  </si>
  <si>
    <t>BRIXMOR</t>
  </si>
  <si>
    <t>BEDRIN</t>
  </si>
  <si>
    <t>JLL / RREEF PROP TRUST</t>
  </si>
  <si>
    <t>ECHO REALTY</t>
  </si>
  <si>
    <t>AAC RE SERVICE, INC.</t>
  </si>
  <si>
    <t>KIMCO</t>
  </si>
  <si>
    <t>SAUL CENTERS, INC.</t>
  </si>
  <si>
    <t>BENDERSON DEVELOPMENT</t>
  </si>
  <si>
    <t>PINE TREE</t>
  </si>
  <si>
    <t>SCHOTTENSTEIN MGMT CO</t>
  </si>
  <si>
    <t>TSCG / SCT RIO HILL LLC</t>
  </si>
  <si>
    <t>CHASE PROPERTIES</t>
  </si>
  <si>
    <t>EAST WEST CROSSING LLC</t>
  </si>
  <si>
    <t>RIVERCREST REALTY</t>
  </si>
  <si>
    <t>DLC</t>
  </si>
  <si>
    <t>BIG V</t>
  </si>
  <si>
    <t>Open Date:</t>
  </si>
  <si>
    <t>Sq Ft:</t>
  </si>
  <si>
    <t>SHOE SHOP TRAVEL DASHBOARD</t>
  </si>
  <si>
    <t>SALES</t>
  </si>
  <si>
    <t>LAST YEAR END</t>
  </si>
  <si>
    <t>YE Sales 2023</t>
  </si>
  <si>
    <t>YE +/- 2023</t>
  </si>
  <si>
    <t>YE 2023 %</t>
  </si>
  <si>
    <t>Cash Flow</t>
  </si>
  <si>
    <t>MYSTERY</t>
  </si>
  <si>
    <t>CONVERSION</t>
  </si>
  <si>
    <t>TURN</t>
  </si>
  <si>
    <t>$/UNITS</t>
  </si>
  <si>
    <t>STORE TURN</t>
  </si>
  <si>
    <t>TRAFFIC / MISC KPIs</t>
  </si>
  <si>
    <t xml:space="preserve">TRAFFIC </t>
  </si>
  <si>
    <t>UPTs</t>
  </si>
  <si>
    <t>TY LOYALTY</t>
  </si>
  <si>
    <t>LY LOYALTY</t>
  </si>
  <si>
    <t>SHRINK</t>
  </si>
  <si>
    <t>COMPANY</t>
  </si>
  <si>
    <t>STOLENS %</t>
  </si>
  <si>
    <t>STOLEN $</t>
  </si>
  <si>
    <t>LY Stolen $</t>
  </si>
  <si>
    <t>Department</t>
  </si>
  <si>
    <t>Womens</t>
  </si>
  <si>
    <t>Womens Sandals</t>
  </si>
  <si>
    <t>Womens Boots</t>
  </si>
  <si>
    <t>Womens Athletics</t>
  </si>
  <si>
    <t>Mens</t>
  </si>
  <si>
    <t>Mens Athletics</t>
  </si>
  <si>
    <t xml:space="preserve">Kids </t>
  </si>
  <si>
    <t>Kids Athletics</t>
  </si>
  <si>
    <t>Accessories</t>
  </si>
  <si>
    <t>Concatenate Store &amp; Dept</t>
  </si>
  <si>
    <t>Store</t>
  </si>
  <si>
    <t>Dept</t>
  </si>
  <si>
    <t>Concatenate Region &amp; Dept</t>
  </si>
  <si>
    <t>OH %</t>
  </si>
  <si>
    <t>Total</t>
  </si>
  <si>
    <t>Geo</t>
  </si>
  <si>
    <t>Stoeln %</t>
  </si>
  <si>
    <t>Total Stolen dollars / Total sales</t>
  </si>
  <si>
    <t>Cash flow is the amount of money going in and out of your business. Cash inflows come from customer purchases while cash outflows happen when business expenses incurred such as inventory replenishment, operating bills, staff salaries, etc</t>
  </si>
  <si>
    <t>Operating Profit</t>
  </si>
  <si>
    <t>Operating profit is calculated by taking revenue and then subtracting the cost of goods sold, operating expenses, depreciation, and amortization.</t>
  </si>
  <si>
    <t>BOPUIS</t>
  </si>
  <si>
    <t>S2H %</t>
  </si>
  <si>
    <t>Store Turn</t>
  </si>
  <si>
    <t>S2H%</t>
  </si>
  <si>
    <t>CO RANK</t>
  </si>
  <si>
    <t>LOYALTY /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</si>
</sst>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
    <numFmt numFmtId="165" formatCode="0.00%;[Red]\(0.00%\)"/>
    <numFmt numFmtId="166" formatCode="###0.00_);[Red]\(###0.00\)"/>
    <numFmt numFmtId="167" formatCode="0.0%;\(0.0%\)"/>
    <numFmt numFmtId="168" formatCode="###0.0_);[Red]\(###0.0\)"/>
    <numFmt numFmtId="169" formatCode="0.0%;[Red]\(0.0%\)"/>
    <numFmt numFmtId="170" formatCode="0_);[Red]\(0\)"/>
    <numFmt numFmtId="171" formatCode="_(* #,##0_);_(* \(#,##0\);_(* &quot;-&quot;??_);_(@_)"/>
    <numFmt numFmtId="172" formatCode="0.00_);[Red]\(0.00\)"/>
    <numFmt numFmtId="173" formatCode="#,##0.0_);[Red]\(#,##0.0\)"/>
    <numFmt numFmtId="174" formatCode="0.0_);[Red]\(0.0\)"/>
    <numFmt numFmtId="175" formatCode="#,##0.0"/>
    <numFmt numFmtId="176" formatCode="0.0%"/>
    <numFmt numFmtId="177" formatCode="###0_);[Red]\(###0\)"/>
  </numFmts>
  <fonts count="8" x14ac:knownFonts="1">
    <font>
      <sz val="11"/>
      <color theme="1"/>
      <name val="Calibri"/>
      <family val="2"/>
      <scheme val="minor"/>
    </font>
    <font>
      <sz val="11"/>
      <name val="Calibri"/>
      <family val="2"/>
    </font>
    <font>
      <sz val="10"/>
      <name val="Arial"/>
      <family val="2"/>
    </font>
    <font>
      <sz val="14"/>
      <color theme="1"/>
      <name val="Calibri"/>
      <family val="2"/>
      <scheme val="minor"/>
    </font>
    <font>
      <sz val="11"/>
      <color theme="1"/>
      <name val="Calibri"/>
      <family val="2"/>
      <scheme val="minor"/>
    </font>
    <font>
      <b/>
      <sz val="14"/>
      <color theme="4"/>
      <name val="Calibri"/>
      <family val="2"/>
      <scheme val="minor"/>
    </font>
    <font>
      <b/>
      <sz val="16"/>
      <color theme="4"/>
      <name val="Calibri"/>
      <family val="2"/>
      <scheme val="minor"/>
    </font>
    <font>
      <sz val="14"/>
      <color rgb="FFFF0000"/>
      <name val="Calibri"/>
      <family val="2"/>
      <scheme val="minor"/>
    </font>
  </fonts>
  <fills count="7">
    <fill>
      <patternFill patternType="none"/>
    </fill>
    <fill>
      <patternFill patternType="gray125"/>
    </fill>
    <fill>
      <patternFill patternType="solid">
        <fgColor rgb="FFFFFFFF"/>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749992370372631"/>
        <bgColor indexed="64"/>
      </patternFill>
    </fill>
  </fills>
  <borders count="13">
    <border>
      <left/>
      <right/>
      <top/>
      <bottom/>
      <diagonal/>
    </border>
    <border>
      <left/>
      <right style="thin">
        <color rgb="FFE0E0E0"/>
      </right>
      <top/>
      <bottom style="thin">
        <color rgb="FFE0E0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0"/>
      </top>
      <bottom/>
      <diagonal/>
    </border>
    <border>
      <left style="thin">
        <color indexed="64"/>
      </left>
      <right/>
      <top/>
      <bottom/>
      <diagonal/>
    </border>
    <border>
      <left/>
      <right style="thin">
        <color indexed="64"/>
      </right>
      <top/>
      <bottom/>
      <diagonal/>
    </border>
    <border>
      <left/>
      <right style="thin">
        <color auto="1"/>
      </right>
      <top style="thin">
        <color theme="0"/>
      </top>
      <bottom/>
      <diagonal/>
    </border>
    <border>
      <left style="thin">
        <color indexed="64"/>
      </left>
      <right/>
      <top style="thin">
        <color theme="0"/>
      </top>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92">
    <xf numFmtId="0" fontId="0" fillId="0" borderId="0" xfId="0"/>
    <xf numFmtId="3" fontId="0" fillId="0" borderId="0" xfId="0" applyNumberFormat="1"/>
    <xf numFmtId="14" fontId="0" fillId="0" borderId="0" xfId="0" applyNumberFormat="1"/>
    <xf numFmtId="164" fontId="1" fillId="2" borderId="1" xfId="0" applyNumberFormat="1" applyFont="1" applyFill="1" applyBorder="1" applyAlignment="1">
      <alignment horizontal="left" vertical="top" wrapText="1"/>
    </xf>
    <xf numFmtId="14" fontId="1" fillId="2" borderId="1" xfId="0" applyNumberFormat="1" applyFont="1" applyFill="1" applyBorder="1" applyAlignment="1">
      <alignment horizontal="left" vertical="top" wrapText="1"/>
    </xf>
    <xf numFmtId="38" fontId="1" fillId="2" borderId="1" xfId="0" applyNumberFormat="1" applyFont="1" applyFill="1" applyBorder="1" applyAlignment="1">
      <alignment horizontal="right" vertical="top"/>
    </xf>
    <xf numFmtId="40" fontId="1" fillId="2" borderId="1" xfId="0" applyNumberFormat="1" applyFont="1" applyFill="1" applyBorder="1" applyAlignment="1">
      <alignment horizontal="right" vertical="top"/>
    </xf>
    <xf numFmtId="37" fontId="1" fillId="2" borderId="1" xfId="0" applyNumberFormat="1" applyFont="1" applyFill="1" applyBorder="1" applyAlignment="1">
      <alignment horizontal="right" vertical="top"/>
    </xf>
    <xf numFmtId="165" fontId="1" fillId="2" borderId="1" xfId="0" applyNumberFormat="1" applyFont="1" applyFill="1" applyBorder="1" applyAlignment="1">
      <alignment horizontal="right" vertical="top"/>
    </xf>
    <xf numFmtId="166" fontId="1" fillId="2" borderId="1" xfId="0" applyNumberFormat="1" applyFont="1" applyFill="1" applyBorder="1" applyAlignment="1">
      <alignment horizontal="right" vertical="top"/>
    </xf>
    <xf numFmtId="0" fontId="1" fillId="2" borderId="1" xfId="0" applyFont="1" applyFill="1" applyBorder="1" applyAlignment="1">
      <alignment horizontal="right" vertical="top"/>
    </xf>
    <xf numFmtId="167" fontId="1" fillId="2" borderId="1" xfId="0" applyNumberFormat="1" applyFont="1" applyFill="1" applyBorder="1" applyAlignment="1">
      <alignment horizontal="right" vertical="top"/>
    </xf>
    <xf numFmtId="39" fontId="1" fillId="2" borderId="1" xfId="0" applyNumberFormat="1" applyFont="1" applyFill="1" applyBorder="1" applyAlignment="1">
      <alignment horizontal="right" vertical="top"/>
    </xf>
    <xf numFmtId="168" fontId="1" fillId="2" borderId="1" xfId="0" applyNumberFormat="1" applyFont="1" applyFill="1" applyBorder="1" applyAlignment="1">
      <alignment horizontal="right" vertical="top"/>
    </xf>
    <xf numFmtId="169" fontId="1" fillId="2" borderId="1" xfId="0" applyNumberFormat="1" applyFont="1" applyFill="1" applyBorder="1" applyAlignment="1">
      <alignment horizontal="right" vertical="top"/>
    </xf>
    <xf numFmtId="0" fontId="1" fillId="2" borderId="1" xfId="0" applyNumberFormat="1" applyFont="1" applyFill="1" applyBorder="1" applyAlignment="1">
      <alignment horizontal="right" vertical="top"/>
    </xf>
    <xf numFmtId="0" fontId="2" fillId="0" borderId="0" xfId="0" applyFont="1"/>
    <xf numFmtId="0" fontId="0" fillId="0" borderId="0" xfId="0" quotePrefix="1"/>
    <xf numFmtId="171" fontId="1" fillId="2" borderId="1" xfId="1" applyNumberFormat="1" applyFont="1" applyFill="1" applyBorder="1" applyAlignment="1">
      <alignment horizontal="right" vertical="top"/>
    </xf>
    <xf numFmtId="38" fontId="1" fillId="2" borderId="1" xfId="1" applyNumberFormat="1" applyFont="1" applyFill="1" applyBorder="1" applyAlignment="1">
      <alignment horizontal="right" vertical="top"/>
    </xf>
    <xf numFmtId="172" fontId="1" fillId="0" borderId="0" xfId="2" applyNumberFormat="1" applyFont="1"/>
    <xf numFmtId="0" fontId="0" fillId="0" borderId="0" xfId="0" applyBorder="1"/>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3" xfId="0" quotePrefix="1" applyFont="1" applyFill="1" applyBorder="1" applyAlignment="1">
      <alignment horizontal="center"/>
    </xf>
    <xf numFmtId="0" fontId="3" fillId="4" borderId="8" xfId="0" applyFont="1" applyFill="1" applyBorder="1" applyAlignment="1">
      <alignment horizontal="center"/>
    </xf>
    <xf numFmtId="2" fontId="0" fillId="0" borderId="0" xfId="0" applyNumberFormat="1"/>
    <xf numFmtId="3" fontId="3" fillId="0" borderId="9" xfId="0" applyNumberFormat="1" applyFont="1" applyBorder="1" applyAlignment="1">
      <alignment horizontal="center"/>
    </xf>
    <xf numFmtId="3" fontId="3" fillId="0" borderId="0" xfId="1" applyNumberFormat="1" applyFont="1" applyBorder="1" applyAlignment="1">
      <alignment horizontal="center"/>
    </xf>
    <xf numFmtId="38" fontId="3" fillId="0" borderId="0" xfId="0" applyNumberFormat="1" applyFont="1" applyBorder="1" applyAlignment="1">
      <alignment horizontal="center"/>
    </xf>
    <xf numFmtId="0" fontId="3" fillId="4" borderId="11" xfId="0" applyFont="1" applyFill="1" applyBorder="1" applyAlignment="1">
      <alignment horizontal="center"/>
    </xf>
    <xf numFmtId="174" fontId="3" fillId="0" borderId="0" xfId="0" applyNumberFormat="1" applyFont="1" applyBorder="1" applyAlignment="1">
      <alignment horizontal="center"/>
    </xf>
    <xf numFmtId="0" fontId="0" fillId="0" borderId="2" xfId="0" applyBorder="1"/>
    <xf numFmtId="0" fontId="0" fillId="0" borderId="10" xfId="0" applyBorder="1"/>
    <xf numFmtId="0" fontId="0" fillId="0" borderId="6" xfId="0" applyBorder="1"/>
    <xf numFmtId="0" fontId="0" fillId="0" borderId="7" xfId="0" applyBorder="1"/>
    <xf numFmtId="0" fontId="3" fillId="4" borderId="9" xfId="0" applyFont="1" applyFill="1" applyBorder="1" applyAlignment="1">
      <alignment horizontal="center"/>
    </xf>
    <xf numFmtId="3" fontId="3" fillId="4" borderId="9" xfId="0" applyNumberFormat="1" applyFont="1" applyFill="1" applyBorder="1" applyAlignment="1">
      <alignment horizontal="center"/>
    </xf>
    <xf numFmtId="3" fontId="3" fillId="4" borderId="0" xfId="1" applyNumberFormat="1" applyFont="1" applyFill="1" applyBorder="1" applyAlignment="1">
      <alignment horizontal="center"/>
    </xf>
    <xf numFmtId="38" fontId="3" fillId="4" borderId="0" xfId="0" applyNumberFormat="1" applyFont="1" applyFill="1" applyBorder="1" applyAlignment="1">
      <alignment horizontal="center"/>
    </xf>
    <xf numFmtId="174" fontId="3" fillId="4" borderId="0" xfId="0" applyNumberFormat="1" applyFont="1" applyFill="1" applyBorder="1" applyAlignment="1">
      <alignment horizontal="center"/>
    </xf>
    <xf numFmtId="4" fontId="3" fillId="4" borderId="9" xfId="0" applyNumberFormat="1" applyFont="1" applyFill="1" applyBorder="1" applyAlignment="1">
      <alignment horizontal="center"/>
    </xf>
    <xf numFmtId="4" fontId="3" fillId="4" borderId="0" xfId="1" applyNumberFormat="1" applyFont="1" applyFill="1" applyBorder="1" applyAlignment="1">
      <alignment horizontal="center"/>
    </xf>
    <xf numFmtId="173" fontId="3" fillId="4" borderId="0" xfId="0" applyNumberFormat="1" applyFont="1" applyFill="1" applyBorder="1" applyAlignment="1">
      <alignment horizontal="center"/>
    </xf>
    <xf numFmtId="4" fontId="3" fillId="4" borderId="6" xfId="1" applyNumberFormat="1" applyFont="1" applyFill="1" applyBorder="1" applyAlignment="1">
      <alignment horizontal="center"/>
    </xf>
    <xf numFmtId="172" fontId="7" fillId="4" borderId="0" xfId="0" applyNumberFormat="1" applyFont="1" applyFill="1" applyBorder="1" applyAlignment="1">
      <alignment horizontal="center"/>
    </xf>
    <xf numFmtId="38" fontId="7" fillId="0" borderId="0" xfId="0" applyNumberFormat="1" applyFont="1" applyFill="1" applyBorder="1" applyAlignment="1">
      <alignment horizontal="center"/>
    </xf>
    <xf numFmtId="0" fontId="3" fillId="0" borderId="3" xfId="0" applyFont="1" applyBorder="1" applyAlignment="1">
      <alignment horizontal="center"/>
    </xf>
    <xf numFmtId="0" fontId="0" fillId="4" borderId="10" xfId="0" applyFill="1" applyBorder="1"/>
    <xf numFmtId="0" fontId="3" fillId="4" borderId="5" xfId="0" applyFont="1" applyFill="1" applyBorder="1" applyAlignment="1">
      <alignment horizontal="center"/>
    </xf>
    <xf numFmtId="172" fontId="7" fillId="4" borderId="6" xfId="0" applyNumberFormat="1" applyFont="1" applyFill="1" applyBorder="1" applyAlignment="1">
      <alignment horizontal="center"/>
    </xf>
    <xf numFmtId="3" fontId="3" fillId="0" borderId="10" xfId="0" applyNumberFormat="1" applyFont="1" applyBorder="1" applyAlignment="1">
      <alignment horizontal="center"/>
    </xf>
    <xf numFmtId="170" fontId="3" fillId="4" borderId="10" xfId="0" applyNumberFormat="1" applyFont="1" applyFill="1" applyBorder="1" applyAlignment="1">
      <alignment horizontal="center"/>
    </xf>
    <xf numFmtId="0" fontId="3" fillId="3" borderId="10" xfId="0" applyFont="1" applyFill="1" applyBorder="1"/>
    <xf numFmtId="0" fontId="0" fillId="0" borderId="0" xfId="0" applyAlignment="1">
      <alignment horizontal="left"/>
    </xf>
    <xf numFmtId="0" fontId="0" fillId="4" borderId="7" xfId="0" applyFill="1" applyBorder="1"/>
    <xf numFmtId="0" fontId="3" fillId="0" borderId="9" xfId="0" applyFont="1" applyBorder="1" applyAlignment="1">
      <alignment horizontal="center"/>
    </xf>
    <xf numFmtId="0" fontId="3" fillId="0" borderId="0" xfId="0" applyFont="1" applyBorder="1" applyAlignment="1">
      <alignment horizontal="center"/>
    </xf>
    <xf numFmtId="0" fontId="3" fillId="3" borderId="0" xfId="0" applyFont="1" applyFill="1" applyBorder="1"/>
    <xf numFmtId="0" fontId="0" fillId="3" borderId="0" xfId="0" applyFill="1" applyBorder="1"/>
    <xf numFmtId="0" fontId="3" fillId="0" borderId="9" xfId="0" applyFont="1" applyBorder="1"/>
    <xf numFmtId="14" fontId="3" fillId="0" borderId="0" xfId="0" applyNumberFormat="1" applyFont="1" applyBorder="1" applyAlignment="1">
      <alignment horizontal="left"/>
    </xf>
    <xf numFmtId="0" fontId="3" fillId="0" borderId="0" xfId="0" applyFont="1" applyBorder="1" applyAlignment="1">
      <alignment horizontal="right"/>
    </xf>
    <xf numFmtId="0" fontId="3" fillId="0" borderId="0" xfId="0" applyFont="1" applyBorder="1"/>
    <xf numFmtId="0" fontId="3" fillId="0" borderId="0" xfId="0" applyFont="1" applyBorder="1" applyAlignment="1"/>
    <xf numFmtId="0" fontId="3" fillId="0" borderId="0" xfId="0" applyFont="1" applyBorder="1" applyAlignment="1">
      <alignment horizontal="left"/>
    </xf>
    <xf numFmtId="14" fontId="3" fillId="3" borderId="9" xfId="0" applyNumberFormat="1" applyFont="1" applyFill="1" applyBorder="1"/>
    <xf numFmtId="0" fontId="3" fillId="3" borderId="0" xfId="0" applyFont="1" applyFill="1" applyBorder="1" applyAlignment="1">
      <alignment horizontal="left"/>
    </xf>
    <xf numFmtId="0" fontId="3" fillId="4" borderId="12" xfId="0" applyFont="1" applyFill="1" applyBorder="1" applyAlignment="1">
      <alignment horizontal="center"/>
    </xf>
    <xf numFmtId="164" fontId="3" fillId="0" borderId="9" xfId="0" applyNumberFormat="1" applyFont="1" applyBorder="1" applyAlignment="1">
      <alignment horizontal="center"/>
    </xf>
    <xf numFmtId="0" fontId="5" fillId="5" borderId="9" xfId="0" applyFont="1" applyFill="1" applyBorder="1" applyAlignment="1">
      <alignment horizontal="center"/>
    </xf>
    <xf numFmtId="0" fontId="3" fillId="0" borderId="9" xfId="0" applyFont="1" applyFill="1" applyBorder="1" applyAlignment="1">
      <alignment horizontal="center"/>
    </xf>
    <xf numFmtId="0" fontId="3" fillId="0" borderId="0" xfId="0" applyFont="1" applyFill="1" applyBorder="1" applyAlignment="1">
      <alignment horizontal="center"/>
    </xf>
    <xf numFmtId="176" fontId="3" fillId="4" borderId="0" xfId="2" applyNumberFormat="1" applyFont="1" applyFill="1" applyBorder="1" applyAlignment="1">
      <alignment horizontal="center"/>
    </xf>
    <xf numFmtId="3" fontId="3" fillId="4" borderId="0" xfId="0" applyNumberFormat="1" applyFont="1" applyFill="1" applyBorder="1" applyAlignment="1">
      <alignment horizontal="center"/>
    </xf>
    <xf numFmtId="177" fontId="1" fillId="2" borderId="1" xfId="0" applyNumberFormat="1" applyFont="1" applyFill="1" applyBorder="1" applyAlignment="1">
      <alignment horizontal="right" vertical="top"/>
    </xf>
    <xf numFmtId="175" fontId="3" fillId="4" borderId="5" xfId="0" applyNumberFormat="1" applyFont="1" applyFill="1" applyBorder="1" applyAlignment="1">
      <alignment horizontal="center"/>
    </xf>
    <xf numFmtId="170" fontId="3" fillId="4" borderId="0" xfId="0" applyNumberFormat="1" applyFont="1" applyFill="1" applyBorder="1" applyAlignment="1">
      <alignment horizontal="center"/>
    </xf>
    <xf numFmtId="0" fontId="6" fillId="6" borderId="2" xfId="0" applyFont="1" applyFill="1" applyBorder="1" applyAlignment="1">
      <alignment horizontal="center"/>
    </xf>
    <xf numFmtId="0" fontId="6" fillId="6" borderId="3" xfId="0" applyFont="1" applyFill="1" applyBorder="1" applyAlignment="1">
      <alignment horizontal="center"/>
    </xf>
    <xf numFmtId="0" fontId="6" fillId="6" borderId="10" xfId="0" applyFont="1" applyFill="1" applyBorder="1" applyAlignment="1">
      <alignment horizontal="center"/>
    </xf>
    <xf numFmtId="0" fontId="6" fillId="6" borderId="9" xfId="0" applyFont="1" applyFill="1" applyBorder="1" applyAlignment="1">
      <alignment horizontal="center"/>
    </xf>
    <xf numFmtId="0" fontId="6" fillId="6" borderId="0" xfId="0" applyFont="1" applyFill="1" applyBorder="1" applyAlignment="1">
      <alignment horizontal="center"/>
    </xf>
    <xf numFmtId="0" fontId="3" fillId="0" borderId="9" xfId="0" applyFont="1" applyBorder="1" applyAlignment="1">
      <alignment horizontal="center"/>
    </xf>
    <xf numFmtId="0" fontId="3" fillId="0" borderId="0" xfId="0" applyFont="1" applyBorder="1" applyAlignment="1">
      <alignment horizontal="center"/>
    </xf>
    <xf numFmtId="0" fontId="3" fillId="0" borderId="10" xfId="0" applyFont="1" applyBorder="1" applyAlignment="1">
      <alignment horizontal="center"/>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0" fillId="0" borderId="0" xfId="0" applyAlignment="1">
      <alignment horizontal="center"/>
    </xf>
    <xf numFmtId="2" fontId="3" fillId="3" borderId="0" xfId="0" applyNumberFormat="1" applyFont="1" applyFill="1" applyBorder="1" applyAlignment="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a:t>
            </a:r>
          </a:p>
        </c:rich>
      </c:tx>
      <c:layout>
        <c:manualLayout>
          <c:xMode val="edge"/>
          <c:yMode val="edge"/>
          <c:x val="0.46183051877357773"/>
          <c:y val="4.02800245145322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5518056223679441E-2"/>
          <c:y val="0.14715664323110958"/>
          <c:w val="0.91090209382991116"/>
          <c:h val="0.68016008363208225"/>
        </c:manualLayout>
      </c:layout>
      <c:barChart>
        <c:barDir val="col"/>
        <c:grouping val="clustered"/>
        <c:varyColors val="0"/>
        <c:ser>
          <c:idx val="0"/>
          <c:order val="0"/>
          <c:tx>
            <c:strRef>
              <c:f>'Department Charts'!$V$2</c:f>
              <c:strCache>
                <c:ptCount val="1"/>
                <c:pt idx="0">
                  <c:v>Sales %</c:v>
                </c:pt>
              </c:strCache>
            </c:strRef>
          </c:tx>
          <c:spPr>
            <a:solidFill>
              <a:schemeClr val="bg1"/>
            </a:solidFill>
            <a:ln>
              <a:noFill/>
            </a:ln>
            <a:effectLst>
              <a:outerShdw blurRad="57150" dist="19050" dir="5400000" algn="ctr" rotWithShape="0">
                <a:srgbClr val="000000">
                  <a:alpha val="63000"/>
                </a:srgbClr>
              </a:outerShdw>
            </a:effectLst>
          </c:spPr>
          <c:invertIfNegative val="0"/>
          <c:dLbls>
            <c:numFmt formatCode="#,##0.0_);[Red]\(#,##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 Charts'!$R$3:$R$12</c:f>
              <c:strCache>
                <c:ptCount val="10"/>
                <c:pt idx="0">
                  <c:v>Womens</c:v>
                </c:pt>
                <c:pt idx="1">
                  <c:v>Womens Sandals</c:v>
                </c:pt>
                <c:pt idx="2">
                  <c:v>Womens Boots</c:v>
                </c:pt>
                <c:pt idx="3">
                  <c:v>Womens Athletics</c:v>
                </c:pt>
                <c:pt idx="4">
                  <c:v>Mens</c:v>
                </c:pt>
                <c:pt idx="5">
                  <c:v>Mens Athletics</c:v>
                </c:pt>
                <c:pt idx="6">
                  <c:v>Kids </c:v>
                </c:pt>
                <c:pt idx="7">
                  <c:v>Kids Athletics</c:v>
                </c:pt>
                <c:pt idx="8">
                  <c:v>Accessories</c:v>
                </c:pt>
                <c:pt idx="9">
                  <c:v>Total</c:v>
                </c:pt>
              </c:strCache>
            </c:strRef>
          </c:cat>
          <c:val>
            <c:numRef>
              <c:f>'Department Charts'!$V$3:$V$12</c:f>
              <c:numCache>
                <c:formatCode>0.00</c:formatCode>
                <c:ptCount val="10"/>
                <c:pt idx="0">
                  <c:v>16.413306413957699</c:v>
                </c:pt>
                <c:pt idx="1">
                  <c:v>-3.13868161937134</c:v>
                </c:pt>
                <c:pt idx="2">
                  <c:v>-16.7431429530413</c:v>
                </c:pt>
                <c:pt idx="3">
                  <c:v>-4.8057926557165702</c:v>
                </c:pt>
                <c:pt idx="4">
                  <c:v>8.7402082821082203</c:v>
                </c:pt>
                <c:pt idx="5">
                  <c:v>8.0173993756883792</c:v>
                </c:pt>
                <c:pt idx="6">
                  <c:v>20.393809840887101</c:v>
                </c:pt>
                <c:pt idx="7">
                  <c:v>4.56658373381042</c:v>
                </c:pt>
                <c:pt idx="8">
                  <c:v>-1.8500801293781599</c:v>
                </c:pt>
                <c:pt idx="9">
                  <c:v>5.485679604285929</c:v>
                </c:pt>
              </c:numCache>
            </c:numRef>
          </c:val>
          <c:extLst>
            <c:ext xmlns:c16="http://schemas.microsoft.com/office/drawing/2014/chart" uri="{C3380CC4-5D6E-409C-BE32-E72D297353CC}">
              <c16:uniqueId val="{00000000-71A1-4011-A38F-77F964E9EDBB}"/>
            </c:ext>
          </c:extLst>
        </c:ser>
        <c:ser>
          <c:idx val="1"/>
          <c:order val="1"/>
          <c:tx>
            <c:strRef>
              <c:f>'Department Charts'!$Z$2</c:f>
              <c:strCache>
                <c:ptCount val="1"/>
                <c:pt idx="0">
                  <c:v>OH %</c:v>
                </c:pt>
              </c:strCache>
            </c:strRef>
          </c:tx>
          <c:spPr>
            <a:solidFill>
              <a:srgbClr val="4472C4"/>
            </a:solidFill>
            <a:ln>
              <a:noFill/>
            </a:ln>
            <a:effectLst>
              <a:outerShdw blurRad="57150" dist="19050" dir="5400000" algn="ctr" rotWithShape="0">
                <a:srgbClr val="000000">
                  <a:alpha val="63000"/>
                </a:srgbClr>
              </a:outerShdw>
            </a:effectLst>
          </c:spPr>
          <c:invertIfNegative val="0"/>
          <c:dLbls>
            <c:numFmt formatCode="#,##0.0_);[Red]\(#,##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 Charts'!$R$3:$R$12</c:f>
              <c:strCache>
                <c:ptCount val="10"/>
                <c:pt idx="0">
                  <c:v>Womens</c:v>
                </c:pt>
                <c:pt idx="1">
                  <c:v>Womens Sandals</c:v>
                </c:pt>
                <c:pt idx="2">
                  <c:v>Womens Boots</c:v>
                </c:pt>
                <c:pt idx="3">
                  <c:v>Womens Athletics</c:v>
                </c:pt>
                <c:pt idx="4">
                  <c:v>Mens</c:v>
                </c:pt>
                <c:pt idx="5">
                  <c:v>Mens Athletics</c:v>
                </c:pt>
                <c:pt idx="6">
                  <c:v>Kids </c:v>
                </c:pt>
                <c:pt idx="7">
                  <c:v>Kids Athletics</c:v>
                </c:pt>
                <c:pt idx="8">
                  <c:v>Accessories</c:v>
                </c:pt>
                <c:pt idx="9">
                  <c:v>Total</c:v>
                </c:pt>
              </c:strCache>
            </c:strRef>
          </c:cat>
          <c:val>
            <c:numRef>
              <c:f>'Department Charts'!$Z$3:$Z$12</c:f>
              <c:numCache>
                <c:formatCode>0.00</c:formatCode>
                <c:ptCount val="10"/>
                <c:pt idx="0">
                  <c:v>0.60606060606060597</c:v>
                </c:pt>
                <c:pt idx="1">
                  <c:v>14.725848563968698</c:v>
                </c:pt>
                <c:pt idx="2">
                  <c:v>38.8888888888889</c:v>
                </c:pt>
                <c:pt idx="3">
                  <c:v>36.285362853628499</c:v>
                </c:pt>
                <c:pt idx="4">
                  <c:v>3.7889039242219202</c:v>
                </c:pt>
                <c:pt idx="5">
                  <c:v>9.0497737556561102</c:v>
                </c:pt>
                <c:pt idx="6">
                  <c:v>17.642341619887699</c:v>
                </c:pt>
                <c:pt idx="7">
                  <c:v>24.434035909445701</c:v>
                </c:pt>
                <c:pt idx="8">
                  <c:v>80.514342235410496</c:v>
                </c:pt>
                <c:pt idx="9">
                  <c:v>23.443223443223442</c:v>
                </c:pt>
              </c:numCache>
            </c:numRef>
          </c:val>
          <c:extLst>
            <c:ext xmlns:c16="http://schemas.microsoft.com/office/drawing/2014/chart" uri="{C3380CC4-5D6E-409C-BE32-E72D297353CC}">
              <c16:uniqueId val="{00000001-71A1-4011-A38F-77F964E9EDBB}"/>
            </c:ext>
          </c:extLst>
        </c:ser>
        <c:dLbls>
          <c:showLegendKey val="0"/>
          <c:showVal val="0"/>
          <c:showCatName val="0"/>
          <c:showSerName val="0"/>
          <c:showPercent val="0"/>
          <c:showBubbleSize val="0"/>
        </c:dLbls>
        <c:gapWidth val="150"/>
        <c:axId val="655143167"/>
        <c:axId val="661603471"/>
      </c:barChart>
      <c:catAx>
        <c:axId val="655143167"/>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603471"/>
        <c:crosses val="autoZero"/>
        <c:auto val="1"/>
        <c:lblAlgn val="ctr"/>
        <c:lblOffset val="100"/>
        <c:noMultiLvlLbl val="0"/>
      </c:catAx>
      <c:valAx>
        <c:axId val="661603471"/>
        <c:scaling>
          <c:orientation val="minMax"/>
        </c:scaling>
        <c:delete val="0"/>
        <c:axPos val="l"/>
        <c:majorGridlines>
          <c:spPr>
            <a:ln w="9525" cap="flat" cmpd="sng" algn="ctr">
              <a:solidFill>
                <a:schemeClr val="lt1">
                  <a:lumMod val="95000"/>
                  <a:alpha val="10000"/>
                </a:schemeClr>
              </a:solidFill>
              <a:round/>
            </a:ln>
            <a:effectLst/>
          </c:spPr>
        </c:majorGridlines>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143167"/>
        <c:crosses val="autoZero"/>
        <c:crossBetween val="between"/>
      </c:valAx>
      <c:spPr>
        <a:noFill/>
        <a:ln>
          <a:noFill/>
        </a:ln>
        <a:effectLst/>
      </c:spPr>
    </c:plotArea>
    <c:legend>
      <c:legendPos val="b"/>
      <c:layout>
        <c:manualLayout>
          <c:xMode val="edge"/>
          <c:yMode val="edge"/>
          <c:x val="0.72976310437079628"/>
          <c:y val="4.5477787664998923E-2"/>
          <c:w val="0.18091827164263746"/>
          <c:h val="0.1128401712943776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layout>
        <c:manualLayout>
          <c:xMode val="edge"/>
          <c:yMode val="edge"/>
          <c:x val="0.46183051877357773"/>
          <c:y val="4.02800245145322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5518056223679441E-2"/>
          <c:y val="0.14715664323110958"/>
          <c:w val="0.91090209382991116"/>
          <c:h val="0.68016008363208225"/>
        </c:manualLayout>
      </c:layout>
      <c:barChart>
        <c:barDir val="col"/>
        <c:grouping val="clustered"/>
        <c:varyColors val="0"/>
        <c:ser>
          <c:idx val="0"/>
          <c:order val="0"/>
          <c:tx>
            <c:strRef>
              <c:f>'Department Charts'!$V$15</c:f>
              <c:strCache>
                <c:ptCount val="1"/>
                <c:pt idx="0">
                  <c:v>Sales %</c:v>
                </c:pt>
              </c:strCache>
            </c:strRef>
          </c:tx>
          <c:spPr>
            <a:solidFill>
              <a:schemeClr val="bg1"/>
            </a:solidFill>
            <a:ln>
              <a:noFill/>
            </a:ln>
            <a:effectLst>
              <a:outerShdw blurRad="57150" dist="19050" dir="5400000" algn="ctr" rotWithShape="0">
                <a:srgbClr val="000000">
                  <a:alpha val="63000"/>
                </a:srgbClr>
              </a:outerShdw>
            </a:effectLst>
          </c:spPr>
          <c:invertIfNegative val="0"/>
          <c:dLbls>
            <c:numFmt formatCode="#,##0.0_);[Red]\(#,##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 Charts'!$R$16:$R$25</c:f>
              <c:strCache>
                <c:ptCount val="10"/>
                <c:pt idx="0">
                  <c:v>Womens</c:v>
                </c:pt>
                <c:pt idx="1">
                  <c:v>Womens Sandals</c:v>
                </c:pt>
                <c:pt idx="2">
                  <c:v>Womens Boots</c:v>
                </c:pt>
                <c:pt idx="3">
                  <c:v>Womens Athletics</c:v>
                </c:pt>
                <c:pt idx="4">
                  <c:v>Mens</c:v>
                </c:pt>
                <c:pt idx="5">
                  <c:v>Mens Athletics</c:v>
                </c:pt>
                <c:pt idx="6">
                  <c:v>Kids </c:v>
                </c:pt>
                <c:pt idx="7">
                  <c:v>Kids Athletics</c:v>
                </c:pt>
                <c:pt idx="8">
                  <c:v>Accessories</c:v>
                </c:pt>
                <c:pt idx="9">
                  <c:v>Total</c:v>
                </c:pt>
              </c:strCache>
            </c:strRef>
          </c:cat>
          <c:val>
            <c:numRef>
              <c:f>'Department Charts'!$V$16:$V$25</c:f>
              <c:numCache>
                <c:formatCode>General</c:formatCode>
                <c:ptCount val="10"/>
                <c:pt idx="0">
                  <c:v>7.9882059562897298</c:v>
                </c:pt>
                <c:pt idx="1">
                  <c:v>-10.2397417786392</c:v>
                </c:pt>
                <c:pt idx="2">
                  <c:v>-24.821159017194301</c:v>
                </c:pt>
                <c:pt idx="3">
                  <c:v>-9.1830121120800605</c:v>
                </c:pt>
                <c:pt idx="4">
                  <c:v>4.5439379961916497</c:v>
                </c:pt>
                <c:pt idx="5">
                  <c:v>4.0606019658125696</c:v>
                </c:pt>
                <c:pt idx="6">
                  <c:v>11.222689294868401</c:v>
                </c:pt>
                <c:pt idx="7">
                  <c:v>-5.1586142590384698</c:v>
                </c:pt>
                <c:pt idx="8">
                  <c:v>-12.8458462224031</c:v>
                </c:pt>
                <c:pt idx="9">
                  <c:v>-0.32114014366567467</c:v>
                </c:pt>
              </c:numCache>
            </c:numRef>
          </c:val>
          <c:extLst>
            <c:ext xmlns:c16="http://schemas.microsoft.com/office/drawing/2014/chart" uri="{C3380CC4-5D6E-409C-BE32-E72D297353CC}">
              <c16:uniqueId val="{00000000-8264-4675-B3C8-B3DB5D470024}"/>
            </c:ext>
          </c:extLst>
        </c:ser>
        <c:ser>
          <c:idx val="1"/>
          <c:order val="1"/>
          <c:tx>
            <c:strRef>
              <c:f>'Department Charts'!$Z$15</c:f>
              <c:strCache>
                <c:ptCount val="1"/>
                <c:pt idx="0">
                  <c:v>OH %</c:v>
                </c:pt>
              </c:strCache>
            </c:strRef>
          </c:tx>
          <c:spPr>
            <a:solidFill>
              <a:srgbClr val="4472C4"/>
            </a:solidFill>
            <a:ln>
              <a:noFill/>
            </a:ln>
            <a:effectLst>
              <a:outerShdw blurRad="57150" dist="19050" dir="5400000" algn="ctr" rotWithShape="0">
                <a:srgbClr val="000000">
                  <a:alpha val="63000"/>
                </a:srgbClr>
              </a:outerShdw>
            </a:effectLst>
          </c:spPr>
          <c:invertIfNegative val="0"/>
          <c:dLbls>
            <c:numFmt formatCode="#,##0.0_);[Red]\(#,##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 Charts'!$R$16:$R$25</c:f>
              <c:strCache>
                <c:ptCount val="10"/>
                <c:pt idx="0">
                  <c:v>Womens</c:v>
                </c:pt>
                <c:pt idx="1">
                  <c:v>Womens Sandals</c:v>
                </c:pt>
                <c:pt idx="2">
                  <c:v>Womens Boots</c:v>
                </c:pt>
                <c:pt idx="3">
                  <c:v>Womens Athletics</c:v>
                </c:pt>
                <c:pt idx="4">
                  <c:v>Mens</c:v>
                </c:pt>
                <c:pt idx="5">
                  <c:v>Mens Athletics</c:v>
                </c:pt>
                <c:pt idx="6">
                  <c:v>Kids </c:v>
                </c:pt>
                <c:pt idx="7">
                  <c:v>Kids Athletics</c:v>
                </c:pt>
                <c:pt idx="8">
                  <c:v>Accessories</c:v>
                </c:pt>
                <c:pt idx="9">
                  <c:v>Total</c:v>
                </c:pt>
              </c:strCache>
            </c:strRef>
          </c:cat>
          <c:val>
            <c:numRef>
              <c:f>'Department Charts'!$Z$16:$Z$25</c:f>
              <c:numCache>
                <c:formatCode>0.00</c:formatCode>
                <c:ptCount val="10"/>
                <c:pt idx="0">
                  <c:v>8.8908195771792595</c:v>
                </c:pt>
                <c:pt idx="1">
                  <c:v>30.797481636936002</c:v>
                </c:pt>
                <c:pt idx="2">
                  <c:v>84.454756380510403</c:v>
                </c:pt>
                <c:pt idx="3">
                  <c:v>66.572398190045305</c:v>
                </c:pt>
                <c:pt idx="4">
                  <c:v>10.918774966711101</c:v>
                </c:pt>
                <c:pt idx="5">
                  <c:v>3.5048049745619001</c:v>
                </c:pt>
                <c:pt idx="6">
                  <c:v>30.477528089887603</c:v>
                </c:pt>
                <c:pt idx="7">
                  <c:v>44.780635400907698</c:v>
                </c:pt>
                <c:pt idx="8">
                  <c:v>145.77205882352899</c:v>
                </c:pt>
                <c:pt idx="9">
                  <c:v>42.061568294752149</c:v>
                </c:pt>
              </c:numCache>
            </c:numRef>
          </c:val>
          <c:extLst>
            <c:ext xmlns:c16="http://schemas.microsoft.com/office/drawing/2014/chart" uri="{C3380CC4-5D6E-409C-BE32-E72D297353CC}">
              <c16:uniqueId val="{00000001-8264-4675-B3C8-B3DB5D470024}"/>
            </c:ext>
          </c:extLst>
        </c:ser>
        <c:dLbls>
          <c:showLegendKey val="0"/>
          <c:showVal val="0"/>
          <c:showCatName val="0"/>
          <c:showSerName val="0"/>
          <c:showPercent val="0"/>
          <c:showBubbleSize val="0"/>
        </c:dLbls>
        <c:gapWidth val="219"/>
        <c:overlap val="-24"/>
        <c:axId val="655143167"/>
        <c:axId val="661603471"/>
      </c:barChart>
      <c:catAx>
        <c:axId val="655143167"/>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603471"/>
        <c:crosses val="autoZero"/>
        <c:auto val="1"/>
        <c:lblAlgn val="ctr"/>
        <c:lblOffset val="100"/>
        <c:noMultiLvlLbl val="0"/>
      </c:catAx>
      <c:valAx>
        <c:axId val="661603471"/>
        <c:scaling>
          <c:orientation val="minMax"/>
        </c:scaling>
        <c:delete val="0"/>
        <c:axPos val="l"/>
        <c:majorGridlines>
          <c:spPr>
            <a:ln w="9525" cap="flat" cmpd="sng" algn="ctr">
              <a:solidFill>
                <a:schemeClr val="lt1">
                  <a:lumMod val="95000"/>
                  <a:alpha val="10000"/>
                </a:schemeClr>
              </a:solidFill>
              <a:round/>
            </a:ln>
            <a:effectLst/>
          </c:spPr>
        </c:majorGridlines>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143167"/>
        <c:crosses val="autoZero"/>
        <c:crossBetween val="between"/>
      </c:valAx>
      <c:spPr>
        <a:noFill/>
        <a:ln>
          <a:noFill/>
        </a:ln>
        <a:effectLst/>
      </c:spPr>
    </c:plotArea>
    <c:legend>
      <c:legendPos val="b"/>
      <c:layout>
        <c:manualLayout>
          <c:xMode val="edge"/>
          <c:yMode val="edge"/>
          <c:x val="0.72976310437079628"/>
          <c:y val="4.5477787664998923E-2"/>
          <c:w val="0.20164096851237648"/>
          <c:h val="0.125316128214740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a:t>
            </a:r>
          </a:p>
        </c:rich>
      </c:tx>
      <c:layout>
        <c:manualLayout>
          <c:xMode val="edge"/>
          <c:yMode val="edge"/>
          <c:x val="0.46183051877357773"/>
          <c:y val="4.02800245145322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5518056223679441E-2"/>
          <c:y val="0.14715664323110958"/>
          <c:w val="0.91090209382991116"/>
          <c:h val="0.68016008363208225"/>
        </c:manualLayout>
      </c:layout>
      <c:barChart>
        <c:barDir val="col"/>
        <c:grouping val="clustered"/>
        <c:varyColors val="0"/>
        <c:ser>
          <c:idx val="0"/>
          <c:order val="0"/>
          <c:tx>
            <c:strRef>
              <c:f>'Department Charts'!$V$28</c:f>
              <c:strCache>
                <c:ptCount val="1"/>
                <c:pt idx="0">
                  <c:v>Sales %</c:v>
                </c:pt>
              </c:strCache>
            </c:strRef>
          </c:tx>
          <c:spPr>
            <a:solidFill>
              <a:schemeClr val="bg1"/>
            </a:solidFill>
            <a:ln>
              <a:noFill/>
            </a:ln>
            <a:effectLst>
              <a:outerShdw blurRad="57150" dist="19050" dir="5400000" algn="ctr" rotWithShape="0">
                <a:srgbClr val="000000">
                  <a:alpha val="63000"/>
                </a:srgbClr>
              </a:outerShdw>
            </a:effectLst>
          </c:spPr>
          <c:invertIfNegative val="0"/>
          <c:dLbls>
            <c:numFmt formatCode="#,##0.0_);[Red]\(#,##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 Charts'!$R$29:$R$38</c:f>
              <c:strCache>
                <c:ptCount val="10"/>
                <c:pt idx="0">
                  <c:v>Womens</c:v>
                </c:pt>
                <c:pt idx="1">
                  <c:v>Womens Sandals</c:v>
                </c:pt>
                <c:pt idx="2">
                  <c:v>Womens Boots</c:v>
                </c:pt>
                <c:pt idx="3">
                  <c:v>Womens Athletics</c:v>
                </c:pt>
                <c:pt idx="4">
                  <c:v>Mens</c:v>
                </c:pt>
                <c:pt idx="5">
                  <c:v>Mens Athletics</c:v>
                </c:pt>
                <c:pt idx="6">
                  <c:v>Kids </c:v>
                </c:pt>
                <c:pt idx="7">
                  <c:v>Kids Athletics</c:v>
                </c:pt>
                <c:pt idx="8">
                  <c:v>Accessories</c:v>
                </c:pt>
                <c:pt idx="9">
                  <c:v>Total</c:v>
                </c:pt>
              </c:strCache>
            </c:strRef>
          </c:cat>
          <c:val>
            <c:numRef>
              <c:f>'Department Charts'!$V$29:$V$38</c:f>
              <c:numCache>
                <c:formatCode>General</c:formatCode>
                <c:ptCount val="10"/>
                <c:pt idx="0">
                  <c:v>12.106031432225137</c:v>
                </c:pt>
                <c:pt idx="1">
                  <c:v>-5.2937693243812678</c:v>
                </c:pt>
                <c:pt idx="2">
                  <c:v>-18.713908391135824</c:v>
                </c:pt>
                <c:pt idx="3">
                  <c:v>-9.6795776198359835</c:v>
                </c:pt>
                <c:pt idx="4">
                  <c:v>6.5280031788547301</c:v>
                </c:pt>
                <c:pt idx="5">
                  <c:v>-5.9877490661115651</c:v>
                </c:pt>
                <c:pt idx="6">
                  <c:v>3.1898763087344615</c:v>
                </c:pt>
                <c:pt idx="7">
                  <c:v>-4.4084738076772112</c:v>
                </c:pt>
                <c:pt idx="8">
                  <c:v>-2.390510486148552</c:v>
                </c:pt>
                <c:pt idx="9">
                  <c:v>-1.3483907979659608</c:v>
                </c:pt>
              </c:numCache>
            </c:numRef>
          </c:val>
          <c:extLst>
            <c:ext xmlns:c16="http://schemas.microsoft.com/office/drawing/2014/chart" uri="{C3380CC4-5D6E-409C-BE32-E72D297353CC}">
              <c16:uniqueId val="{00000000-4CBB-4E78-B955-98C77046302B}"/>
            </c:ext>
          </c:extLst>
        </c:ser>
        <c:ser>
          <c:idx val="1"/>
          <c:order val="1"/>
          <c:tx>
            <c:strRef>
              <c:f>'Department Charts'!$Z$28</c:f>
              <c:strCache>
                <c:ptCount val="1"/>
                <c:pt idx="0">
                  <c:v>OH %</c:v>
                </c:pt>
              </c:strCache>
            </c:strRef>
          </c:tx>
          <c:spPr>
            <a:solidFill>
              <a:srgbClr val="4472C4"/>
            </a:solidFill>
            <a:ln>
              <a:noFill/>
            </a:ln>
            <a:effectLst>
              <a:outerShdw blurRad="57150" dist="19050" dir="5400000" algn="ctr" rotWithShape="0">
                <a:srgbClr val="000000">
                  <a:alpha val="63000"/>
                </a:srgbClr>
              </a:outerShdw>
            </a:effectLst>
          </c:spPr>
          <c:invertIfNegative val="0"/>
          <c:dLbls>
            <c:numFmt formatCode="#,##0.0_);[Red]\(#,##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 Charts'!$R$29:$R$38</c:f>
              <c:strCache>
                <c:ptCount val="10"/>
                <c:pt idx="0">
                  <c:v>Womens</c:v>
                </c:pt>
                <c:pt idx="1">
                  <c:v>Womens Sandals</c:v>
                </c:pt>
                <c:pt idx="2">
                  <c:v>Womens Boots</c:v>
                </c:pt>
                <c:pt idx="3">
                  <c:v>Womens Athletics</c:v>
                </c:pt>
                <c:pt idx="4">
                  <c:v>Mens</c:v>
                </c:pt>
                <c:pt idx="5">
                  <c:v>Mens Athletics</c:v>
                </c:pt>
                <c:pt idx="6">
                  <c:v>Kids </c:v>
                </c:pt>
                <c:pt idx="7">
                  <c:v>Kids Athletics</c:v>
                </c:pt>
                <c:pt idx="8">
                  <c:v>Accessories</c:v>
                </c:pt>
                <c:pt idx="9">
                  <c:v>Total</c:v>
                </c:pt>
              </c:strCache>
            </c:strRef>
          </c:cat>
          <c:val>
            <c:numRef>
              <c:f>'Department Charts'!$Z$29:$Z$38</c:f>
              <c:numCache>
                <c:formatCode>General</c:formatCode>
                <c:ptCount val="10"/>
                <c:pt idx="0">
                  <c:v>9.291436412862069</c:v>
                </c:pt>
                <c:pt idx="1">
                  <c:v>24.213645423634873</c:v>
                </c:pt>
                <c:pt idx="2">
                  <c:v>65.683857090394</c:v>
                </c:pt>
                <c:pt idx="3">
                  <c:v>37.92130147917014</c:v>
                </c:pt>
                <c:pt idx="4">
                  <c:v>10.659771038361116</c:v>
                </c:pt>
                <c:pt idx="5">
                  <c:v>-0.56143818004199564</c:v>
                </c:pt>
                <c:pt idx="6">
                  <c:v>29.475509962049333</c:v>
                </c:pt>
                <c:pt idx="7">
                  <c:v>18.708639152929852</c:v>
                </c:pt>
                <c:pt idx="8">
                  <c:v>95.037536325476268</c:v>
                </c:pt>
                <c:pt idx="9">
                  <c:v>29.422770081348272</c:v>
                </c:pt>
              </c:numCache>
            </c:numRef>
          </c:val>
          <c:extLst>
            <c:ext xmlns:c16="http://schemas.microsoft.com/office/drawing/2014/chart" uri="{C3380CC4-5D6E-409C-BE32-E72D297353CC}">
              <c16:uniqueId val="{00000001-4CBB-4E78-B955-98C77046302B}"/>
            </c:ext>
          </c:extLst>
        </c:ser>
        <c:dLbls>
          <c:showLegendKey val="0"/>
          <c:showVal val="0"/>
          <c:showCatName val="0"/>
          <c:showSerName val="0"/>
          <c:showPercent val="0"/>
          <c:showBubbleSize val="0"/>
        </c:dLbls>
        <c:gapWidth val="219"/>
        <c:overlap val="-24"/>
        <c:axId val="655143167"/>
        <c:axId val="661603471"/>
      </c:barChart>
      <c:catAx>
        <c:axId val="655143167"/>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603471"/>
        <c:crosses val="autoZero"/>
        <c:auto val="1"/>
        <c:lblAlgn val="ctr"/>
        <c:lblOffset val="100"/>
        <c:noMultiLvlLbl val="0"/>
      </c:catAx>
      <c:valAx>
        <c:axId val="661603471"/>
        <c:scaling>
          <c:orientation val="minMax"/>
        </c:scaling>
        <c:delete val="0"/>
        <c:axPos val="l"/>
        <c:majorGridlines>
          <c:spPr>
            <a:ln w="9525" cap="flat" cmpd="sng" algn="ctr">
              <a:solidFill>
                <a:schemeClr val="lt1">
                  <a:lumMod val="95000"/>
                  <a:alpha val="10000"/>
                </a:schemeClr>
              </a:solidFill>
              <a:round/>
            </a:ln>
            <a:effectLst/>
          </c:spPr>
        </c:majorGridlines>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143167"/>
        <c:crosses val="autoZero"/>
        <c:crossBetween val="between"/>
      </c:valAx>
      <c:spPr>
        <a:noFill/>
        <a:ln>
          <a:noFill/>
        </a:ln>
        <a:effectLst/>
      </c:spPr>
    </c:plotArea>
    <c:legend>
      <c:legendPos val="b"/>
      <c:layout>
        <c:manualLayout>
          <c:xMode val="edge"/>
          <c:yMode val="edge"/>
          <c:x val="0.72976310437079628"/>
          <c:y val="4.5477787664998923E-2"/>
          <c:w val="0.20164096851237648"/>
          <c:h val="0.125316128214740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12</xdr:col>
      <xdr:colOff>161924</xdr:colOff>
      <xdr:row>0</xdr:row>
      <xdr:rowOff>0</xdr:rowOff>
    </xdr:from>
    <xdr:to>
      <xdr:col>13</xdr:col>
      <xdr:colOff>647699</xdr:colOff>
      <xdr:row>5</xdr:row>
      <xdr:rowOff>12114</xdr:rowOff>
    </xdr:to>
    <xdr:pic>
      <xdr:nvPicPr>
        <xdr:cNvPr id="3" name="Picture 2">
          <a:extLst>
            <a:ext uri="{FF2B5EF4-FFF2-40B4-BE49-F238E27FC236}">
              <a16:creationId xmlns:a16="http://schemas.microsoft.com/office/drawing/2014/main" id="{CF8551D7-7D0C-5885-1D76-A446562069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29974" y="0"/>
          <a:ext cx="1095375" cy="1259889"/>
        </a:xfrm>
        <a:prstGeom prst="rect">
          <a:avLst/>
        </a:prstGeom>
      </xdr:spPr>
    </xdr:pic>
    <xdr:clientData/>
  </xdr:twoCellAnchor>
  <xdr:twoCellAnchor>
    <xdr:from>
      <xdr:col>5</xdr:col>
      <xdr:colOff>0</xdr:colOff>
      <xdr:row>4</xdr:row>
      <xdr:rowOff>1</xdr:rowOff>
    </xdr:from>
    <xdr:to>
      <xdr:col>13</xdr:col>
      <xdr:colOff>638175</xdr:colOff>
      <xdr:row>12</xdr:row>
      <xdr:rowOff>209551</xdr:rowOff>
    </xdr:to>
    <xdr:graphicFrame macro="">
      <xdr:nvGraphicFramePr>
        <xdr:cNvPr id="2" name="Chart 1">
          <a:extLst>
            <a:ext uri="{FF2B5EF4-FFF2-40B4-BE49-F238E27FC236}">
              <a16:creationId xmlns:a16="http://schemas.microsoft.com/office/drawing/2014/main" id="{BC83EAD7-4E1D-AF65-6203-04C5A3BB0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12</xdr:row>
      <xdr:rowOff>219075</xdr:rowOff>
    </xdr:from>
    <xdr:to>
      <xdr:col>13</xdr:col>
      <xdr:colOff>638175</xdr:colOff>
      <xdr:row>22</xdr:row>
      <xdr:rowOff>0</xdr:rowOff>
    </xdr:to>
    <xdr:graphicFrame macro="">
      <xdr:nvGraphicFramePr>
        <xdr:cNvPr id="4" name="Chart 4">
          <a:extLst>
            <a:ext uri="{FF2B5EF4-FFF2-40B4-BE49-F238E27FC236}">
              <a16:creationId xmlns:a16="http://schemas.microsoft.com/office/drawing/2014/main" id="{99EC11E0-DD88-9858-98BB-B368F4FA1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19049</xdr:colOff>
      <xdr:row>22</xdr:row>
      <xdr:rowOff>0</xdr:rowOff>
    </xdr:from>
    <xdr:to>
      <xdr:col>14</xdr:col>
      <xdr:colOff>8762</xdr:colOff>
      <xdr:row>30</xdr:row>
      <xdr:rowOff>233171</xdr:rowOff>
    </xdr:to>
    <xdr:graphicFrame macro="">
      <xdr:nvGraphicFramePr>
        <xdr:cNvPr id="5" name="Chart 4">
          <a:extLst>
            <a:ext uri="{FF2B5EF4-FFF2-40B4-BE49-F238E27FC236}">
              <a16:creationId xmlns:a16="http://schemas.microsoft.com/office/drawing/2014/main" id="{6702180F-C402-5625-3B93-5EE63667A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8-Jill%20Reports\Travel%20Report\2023\FW%2026\Travel%20Report%20FW%2026.xlsx" TargetMode="External"/><Relationship Id="rId1" Type="http://schemas.openxmlformats.org/officeDocument/2006/relationships/externalLinkPath" Target="file:///G:\8-Jill%20Reports\Travel%20Report\2023\FW%2026\Travel%20Report%20FW%2026.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G:\8-Jill%20Reports\Travel%20Report\2022\FW%2052\Travel%20Report%20FW%2052.xlsx" TargetMode="External"/><Relationship Id="rId1" Type="http://schemas.openxmlformats.org/officeDocument/2006/relationships/externalLinkPath" Target="file:///G:\8-Jill%20Reports\Travel%20Report\2022\FW%2052\Travel%20Report%20FW%2052.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G:\8-Jill%20Reports\Travel%20Report\2019\FW%2015\Travel%20Report%20FW%2015.xlsx" TargetMode="External"/><Relationship Id="rId1" Type="http://schemas.openxmlformats.org/officeDocument/2006/relationships/externalLinkPath" Target="file:///G:\8-Jill%20Reports\Travel%20Report\2019\FW%2015\Travel%20Report%20FW%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sheetName val="Sales"/>
      <sheetName val="Dept"/>
      <sheetName val="Dept Chart"/>
      <sheetName val="Year End Sales"/>
    </sheetNames>
    <sheetDataSet>
      <sheetData sheetId="0"/>
      <sheetData sheetId="1">
        <row r="1">
          <cell r="A1" t="str">
            <v>Excel File</v>
          </cell>
        </row>
        <row r="3">
          <cell r="A3" t="str">
            <v>Store</v>
          </cell>
          <cell r="T3" t="str">
            <v>Total Sales Dollars</v>
          </cell>
        </row>
        <row r="4">
          <cell r="A4">
            <v>7</v>
          </cell>
          <cell r="T4">
            <v>1291956.71</v>
          </cell>
        </row>
        <row r="5">
          <cell r="A5">
            <v>10</v>
          </cell>
          <cell r="T5">
            <v>1208618.04</v>
          </cell>
        </row>
        <row r="6">
          <cell r="A6">
            <v>12</v>
          </cell>
          <cell r="T6">
            <v>914293.14</v>
          </cell>
        </row>
        <row r="7">
          <cell r="A7">
            <v>13</v>
          </cell>
          <cell r="T7">
            <v>907578.81</v>
          </cell>
        </row>
        <row r="8">
          <cell r="A8">
            <v>14</v>
          </cell>
          <cell r="T8">
            <v>1515731.21</v>
          </cell>
        </row>
        <row r="9">
          <cell r="A9">
            <v>15</v>
          </cell>
          <cell r="T9">
            <v>776934.71</v>
          </cell>
        </row>
        <row r="10">
          <cell r="A10">
            <v>17</v>
          </cell>
          <cell r="T10">
            <v>1053453.21</v>
          </cell>
        </row>
        <row r="11">
          <cell r="A11">
            <v>18</v>
          </cell>
          <cell r="T11">
            <v>749544.91</v>
          </cell>
        </row>
        <row r="12">
          <cell r="A12">
            <v>20</v>
          </cell>
          <cell r="T12">
            <v>1091268.33</v>
          </cell>
        </row>
        <row r="13">
          <cell r="A13">
            <v>29</v>
          </cell>
          <cell r="T13">
            <v>1383704.67</v>
          </cell>
        </row>
        <row r="14">
          <cell r="A14">
            <v>30</v>
          </cell>
          <cell r="T14">
            <v>1086674.73</v>
          </cell>
        </row>
        <row r="15">
          <cell r="A15">
            <v>31</v>
          </cell>
          <cell r="T15">
            <v>977133.01</v>
          </cell>
        </row>
        <row r="16">
          <cell r="A16">
            <v>39</v>
          </cell>
          <cell r="T16">
            <v>604756.47999999998</v>
          </cell>
        </row>
        <row r="17">
          <cell r="A17">
            <v>40</v>
          </cell>
          <cell r="T17">
            <v>442749.08</v>
          </cell>
        </row>
        <row r="18">
          <cell r="A18">
            <v>42</v>
          </cell>
          <cell r="T18">
            <v>1128686.78</v>
          </cell>
        </row>
        <row r="19">
          <cell r="A19">
            <v>45</v>
          </cell>
          <cell r="T19">
            <v>635310.02</v>
          </cell>
        </row>
        <row r="20">
          <cell r="A20">
            <v>52</v>
          </cell>
          <cell r="T20">
            <v>1285867.8799999999</v>
          </cell>
        </row>
        <row r="21">
          <cell r="A21">
            <v>53</v>
          </cell>
          <cell r="T21">
            <v>434386.93</v>
          </cell>
        </row>
        <row r="22">
          <cell r="A22">
            <v>59</v>
          </cell>
          <cell r="T22">
            <v>1246671.6100000001</v>
          </cell>
        </row>
        <row r="23">
          <cell r="A23">
            <v>66</v>
          </cell>
          <cell r="T23">
            <v>784490.11</v>
          </cell>
        </row>
        <row r="24">
          <cell r="A24">
            <v>67</v>
          </cell>
          <cell r="T24">
            <v>839765.34</v>
          </cell>
        </row>
        <row r="25">
          <cell r="A25">
            <v>68</v>
          </cell>
          <cell r="T25">
            <v>1333376.72</v>
          </cell>
        </row>
        <row r="26">
          <cell r="A26">
            <v>72</v>
          </cell>
          <cell r="T26">
            <v>1464970.22</v>
          </cell>
        </row>
        <row r="27">
          <cell r="A27">
            <v>73</v>
          </cell>
          <cell r="T27">
            <v>741717.32</v>
          </cell>
        </row>
        <row r="28">
          <cell r="A28">
            <v>75</v>
          </cell>
          <cell r="T28">
            <v>538630.18999999994</v>
          </cell>
        </row>
        <row r="29">
          <cell r="A29">
            <v>76</v>
          </cell>
          <cell r="T29">
            <v>807631.15</v>
          </cell>
        </row>
        <row r="30">
          <cell r="A30">
            <v>79</v>
          </cell>
          <cell r="T30">
            <v>601993.32999999996</v>
          </cell>
        </row>
        <row r="31">
          <cell r="A31">
            <v>83</v>
          </cell>
          <cell r="T31">
            <v>1061964.8</v>
          </cell>
        </row>
        <row r="32">
          <cell r="A32">
            <v>84</v>
          </cell>
          <cell r="T32">
            <v>795132.31000000099</v>
          </cell>
        </row>
        <row r="33">
          <cell r="A33">
            <v>92</v>
          </cell>
          <cell r="T33">
            <v>1100787.3500000001</v>
          </cell>
        </row>
        <row r="34">
          <cell r="A34">
            <v>96</v>
          </cell>
          <cell r="T34">
            <v>772900.42</v>
          </cell>
        </row>
        <row r="35">
          <cell r="A35">
            <v>102</v>
          </cell>
          <cell r="T35">
            <v>552161.32999999996</v>
          </cell>
        </row>
        <row r="36">
          <cell r="A36">
            <v>103</v>
          </cell>
          <cell r="T36">
            <v>585621.9</v>
          </cell>
        </row>
        <row r="37">
          <cell r="A37">
            <v>108</v>
          </cell>
          <cell r="T37">
            <v>1129033.95</v>
          </cell>
        </row>
        <row r="38">
          <cell r="A38">
            <v>109</v>
          </cell>
          <cell r="T38">
            <v>812403.22</v>
          </cell>
        </row>
        <row r="39">
          <cell r="A39">
            <v>115</v>
          </cell>
          <cell r="T39">
            <v>1327427.78</v>
          </cell>
        </row>
        <row r="40">
          <cell r="A40">
            <v>116</v>
          </cell>
          <cell r="T40">
            <v>1554759.28</v>
          </cell>
        </row>
        <row r="41">
          <cell r="A41">
            <v>117</v>
          </cell>
          <cell r="T41">
            <v>537901.18999999994</v>
          </cell>
        </row>
        <row r="42">
          <cell r="A42">
            <v>119</v>
          </cell>
          <cell r="T42">
            <v>891840.47</v>
          </cell>
        </row>
        <row r="43">
          <cell r="A43">
            <v>120</v>
          </cell>
          <cell r="T43">
            <v>727783.07</v>
          </cell>
        </row>
        <row r="44">
          <cell r="A44">
            <v>126</v>
          </cell>
          <cell r="T44">
            <v>2176245.0499999998</v>
          </cell>
        </row>
        <row r="45">
          <cell r="A45">
            <v>129</v>
          </cell>
          <cell r="T45">
            <v>651955.67000000004</v>
          </cell>
        </row>
        <row r="46">
          <cell r="A46">
            <v>130</v>
          </cell>
          <cell r="T46">
            <v>827548.24</v>
          </cell>
        </row>
        <row r="47">
          <cell r="A47">
            <v>134</v>
          </cell>
          <cell r="T47">
            <v>1104699.06</v>
          </cell>
        </row>
        <row r="48">
          <cell r="A48">
            <v>138</v>
          </cell>
          <cell r="T48">
            <v>1892039.3</v>
          </cell>
        </row>
        <row r="49">
          <cell r="A49">
            <v>142</v>
          </cell>
        </row>
        <row r="50">
          <cell r="A50">
            <v>146</v>
          </cell>
          <cell r="T50">
            <v>616796.41</v>
          </cell>
        </row>
        <row r="51">
          <cell r="A51">
            <v>148</v>
          </cell>
          <cell r="T51">
            <v>1191751.3400000001</v>
          </cell>
        </row>
        <row r="52">
          <cell r="A52">
            <v>151</v>
          </cell>
          <cell r="T52">
            <v>1048930.3999999999</v>
          </cell>
        </row>
        <row r="53">
          <cell r="A53">
            <v>152</v>
          </cell>
          <cell r="T53">
            <v>739905.89</v>
          </cell>
        </row>
        <row r="54">
          <cell r="A54">
            <v>153</v>
          </cell>
          <cell r="T54">
            <v>718840.83</v>
          </cell>
        </row>
        <row r="55">
          <cell r="A55">
            <v>154</v>
          </cell>
          <cell r="T55">
            <v>774219.62</v>
          </cell>
        </row>
        <row r="56">
          <cell r="A56">
            <v>155</v>
          </cell>
          <cell r="T56">
            <v>1031119.99</v>
          </cell>
        </row>
        <row r="57">
          <cell r="A57">
            <v>156</v>
          </cell>
          <cell r="T57">
            <v>827010.61000000103</v>
          </cell>
        </row>
        <row r="58">
          <cell r="A58">
            <v>157</v>
          </cell>
          <cell r="T58">
            <v>597193.24</v>
          </cell>
        </row>
        <row r="59">
          <cell r="A59">
            <v>164</v>
          </cell>
          <cell r="T59">
            <v>606062.75</v>
          </cell>
        </row>
        <row r="60">
          <cell r="A60">
            <v>167</v>
          </cell>
          <cell r="T60">
            <v>480023.8</v>
          </cell>
        </row>
        <row r="61">
          <cell r="A61">
            <v>169</v>
          </cell>
          <cell r="T61">
            <v>218671.87</v>
          </cell>
        </row>
        <row r="62">
          <cell r="A62">
            <v>174</v>
          </cell>
          <cell r="T62">
            <v>961984.63</v>
          </cell>
        </row>
        <row r="63">
          <cell r="A63">
            <v>179</v>
          </cell>
          <cell r="T63">
            <v>561122.47</v>
          </cell>
        </row>
        <row r="64">
          <cell r="A64">
            <v>181</v>
          </cell>
          <cell r="T64">
            <v>955283.85</v>
          </cell>
        </row>
        <row r="65">
          <cell r="A65">
            <v>182</v>
          </cell>
          <cell r="T65">
            <v>1067389.56</v>
          </cell>
        </row>
        <row r="66">
          <cell r="A66">
            <v>184</v>
          </cell>
        </row>
        <row r="68">
          <cell r="A68">
            <v>185</v>
          </cell>
          <cell r="T68">
            <v>1594398.33</v>
          </cell>
        </row>
        <row r="69">
          <cell r="A69">
            <v>187</v>
          </cell>
          <cell r="T69">
            <v>1390382.41</v>
          </cell>
        </row>
        <row r="70">
          <cell r="A70">
            <v>189</v>
          </cell>
          <cell r="T70">
            <v>984181.78</v>
          </cell>
        </row>
        <row r="71">
          <cell r="A71">
            <v>190</v>
          </cell>
          <cell r="T71">
            <v>698767.7</v>
          </cell>
        </row>
        <row r="72">
          <cell r="A72">
            <v>194</v>
          </cell>
          <cell r="T72">
            <v>991828.47</v>
          </cell>
        </row>
        <row r="73">
          <cell r="A73">
            <v>195</v>
          </cell>
          <cell r="T73">
            <v>426699.97</v>
          </cell>
        </row>
        <row r="74">
          <cell r="A74">
            <v>196</v>
          </cell>
          <cell r="T74">
            <v>526781.09</v>
          </cell>
        </row>
        <row r="75">
          <cell r="A75">
            <v>199</v>
          </cell>
          <cell r="T75">
            <v>1241712.17</v>
          </cell>
        </row>
        <row r="76">
          <cell r="A76">
            <v>200</v>
          </cell>
          <cell r="T76">
            <v>1475181.65</v>
          </cell>
        </row>
        <row r="77">
          <cell r="A77">
            <v>201</v>
          </cell>
          <cell r="T77">
            <v>578275.49</v>
          </cell>
        </row>
        <row r="78">
          <cell r="A78">
            <v>203</v>
          </cell>
          <cell r="T78">
            <v>387064.33</v>
          </cell>
        </row>
        <row r="79">
          <cell r="A79">
            <v>205</v>
          </cell>
          <cell r="T79">
            <v>1242005.92</v>
          </cell>
        </row>
        <row r="80">
          <cell r="A80">
            <v>210</v>
          </cell>
          <cell r="T80">
            <v>1372934.73</v>
          </cell>
        </row>
        <row r="81">
          <cell r="A81">
            <v>215</v>
          </cell>
          <cell r="T81">
            <v>407079.44</v>
          </cell>
        </row>
        <row r="82">
          <cell r="A82">
            <v>222</v>
          </cell>
          <cell r="T82">
            <v>1135020.67</v>
          </cell>
        </row>
        <row r="83">
          <cell r="A83">
            <v>223</v>
          </cell>
          <cell r="T83">
            <v>954771.39</v>
          </cell>
        </row>
        <row r="84">
          <cell r="A84">
            <v>225</v>
          </cell>
          <cell r="T84">
            <v>970479.51</v>
          </cell>
        </row>
        <row r="85">
          <cell r="A85">
            <v>230</v>
          </cell>
          <cell r="T85">
            <v>977680.15000000095</v>
          </cell>
        </row>
        <row r="86">
          <cell r="A86">
            <v>232</v>
          </cell>
          <cell r="T86">
            <v>293740.99</v>
          </cell>
        </row>
        <row r="87">
          <cell r="A87">
            <v>233</v>
          </cell>
          <cell r="T87">
            <v>1283016.77</v>
          </cell>
        </row>
        <row r="88">
          <cell r="A88">
            <v>236</v>
          </cell>
          <cell r="T88">
            <v>986539.65</v>
          </cell>
        </row>
        <row r="89">
          <cell r="A89">
            <v>238</v>
          </cell>
          <cell r="T89">
            <v>479312.34</v>
          </cell>
        </row>
        <row r="90">
          <cell r="A90">
            <v>239</v>
          </cell>
          <cell r="T90">
            <v>701693.91</v>
          </cell>
        </row>
        <row r="91">
          <cell r="A91">
            <v>240</v>
          </cell>
          <cell r="T91">
            <v>481996.16</v>
          </cell>
        </row>
        <row r="92">
          <cell r="A92">
            <v>245</v>
          </cell>
          <cell r="T92">
            <v>700135.04</v>
          </cell>
        </row>
        <row r="93">
          <cell r="A93">
            <v>247</v>
          </cell>
          <cell r="T93">
            <v>1969523.82</v>
          </cell>
        </row>
        <row r="94">
          <cell r="A94">
            <v>248</v>
          </cell>
          <cell r="T94">
            <v>1477428.78</v>
          </cell>
        </row>
        <row r="95">
          <cell r="A95">
            <v>249</v>
          </cell>
          <cell r="T95">
            <v>1544672.46</v>
          </cell>
        </row>
        <row r="96">
          <cell r="A96">
            <v>252</v>
          </cell>
          <cell r="T96">
            <v>1643772.31</v>
          </cell>
        </row>
        <row r="97">
          <cell r="A97">
            <v>254</v>
          </cell>
          <cell r="T97">
            <v>502860.28</v>
          </cell>
        </row>
        <row r="98">
          <cell r="A98">
            <v>255</v>
          </cell>
          <cell r="T98">
            <v>1204904.8999999999</v>
          </cell>
        </row>
        <row r="99">
          <cell r="A99">
            <v>258</v>
          </cell>
          <cell r="T99">
            <v>712716.08</v>
          </cell>
        </row>
        <row r="100">
          <cell r="A100">
            <v>259</v>
          </cell>
          <cell r="T100">
            <v>929720</v>
          </cell>
        </row>
        <row r="101">
          <cell r="A101">
            <v>260</v>
          </cell>
          <cell r="T101">
            <v>700704</v>
          </cell>
        </row>
        <row r="102">
          <cell r="A102">
            <v>261</v>
          </cell>
          <cell r="T102">
            <v>468747.72</v>
          </cell>
        </row>
        <row r="103">
          <cell r="A103">
            <v>262</v>
          </cell>
          <cell r="T103">
            <v>2067877.84</v>
          </cell>
        </row>
        <row r="104">
          <cell r="A104">
            <v>263</v>
          </cell>
          <cell r="T104">
            <v>762364.57</v>
          </cell>
        </row>
        <row r="105">
          <cell r="A105">
            <v>264</v>
          </cell>
          <cell r="T105">
            <v>1385543.9</v>
          </cell>
        </row>
        <row r="106">
          <cell r="A106">
            <v>265</v>
          </cell>
          <cell r="T106">
            <v>1074108.6100000001</v>
          </cell>
        </row>
        <row r="107">
          <cell r="A107">
            <v>266</v>
          </cell>
          <cell r="T107">
            <v>751389.21</v>
          </cell>
        </row>
        <row r="108">
          <cell r="A108">
            <v>268</v>
          </cell>
          <cell r="T108">
            <v>1900730.15</v>
          </cell>
        </row>
        <row r="109">
          <cell r="A109">
            <v>272</v>
          </cell>
          <cell r="T109">
            <v>611778.44999999995</v>
          </cell>
        </row>
        <row r="110">
          <cell r="A110">
            <v>273</v>
          </cell>
          <cell r="T110">
            <v>679366.92</v>
          </cell>
        </row>
        <row r="111">
          <cell r="A111">
            <v>275</v>
          </cell>
          <cell r="T111">
            <v>504166.81</v>
          </cell>
        </row>
        <row r="112">
          <cell r="A112">
            <v>276</v>
          </cell>
          <cell r="T112">
            <v>779644.64</v>
          </cell>
        </row>
        <row r="113">
          <cell r="A113">
            <v>277</v>
          </cell>
          <cell r="T113">
            <v>848714.99</v>
          </cell>
        </row>
        <row r="114">
          <cell r="A114">
            <v>278</v>
          </cell>
        </row>
        <row r="116">
          <cell r="A116">
            <v>279</v>
          </cell>
        </row>
        <row r="118">
          <cell r="A118">
            <v>281</v>
          </cell>
          <cell r="T118">
            <v>877109.00999999896</v>
          </cell>
        </row>
        <row r="119">
          <cell r="A119">
            <v>284</v>
          </cell>
          <cell r="T119">
            <v>893461.92</v>
          </cell>
        </row>
        <row r="120">
          <cell r="A120">
            <v>286</v>
          </cell>
          <cell r="T120">
            <v>1253681.47</v>
          </cell>
        </row>
        <row r="121">
          <cell r="A121">
            <v>287</v>
          </cell>
          <cell r="T121">
            <v>554859.12</v>
          </cell>
        </row>
        <row r="122">
          <cell r="A122">
            <v>288</v>
          </cell>
          <cell r="T122">
            <v>750102.22</v>
          </cell>
        </row>
        <row r="123">
          <cell r="A123">
            <v>289</v>
          </cell>
          <cell r="T123">
            <v>610147.96</v>
          </cell>
        </row>
        <row r="124">
          <cell r="A124">
            <v>294</v>
          </cell>
          <cell r="T124">
            <v>1042057.45</v>
          </cell>
        </row>
        <row r="125">
          <cell r="A125">
            <v>295</v>
          </cell>
          <cell r="T125">
            <v>448389.64</v>
          </cell>
        </row>
        <row r="126">
          <cell r="A126">
            <v>300</v>
          </cell>
          <cell r="T126">
            <v>1070647.19</v>
          </cell>
        </row>
        <row r="127">
          <cell r="A127">
            <v>303</v>
          </cell>
          <cell r="T127">
            <v>478398.56</v>
          </cell>
        </row>
        <row r="128">
          <cell r="A128">
            <v>309</v>
          </cell>
          <cell r="T128">
            <v>533601.86</v>
          </cell>
        </row>
        <row r="129">
          <cell r="A129">
            <v>313</v>
          </cell>
          <cell r="T129">
            <v>1241391.6000000001</v>
          </cell>
        </row>
        <row r="130">
          <cell r="A130">
            <v>315</v>
          </cell>
          <cell r="T130">
            <v>834715.69</v>
          </cell>
        </row>
        <row r="131">
          <cell r="A131">
            <v>319</v>
          </cell>
          <cell r="T131">
            <v>1744316.86</v>
          </cell>
        </row>
        <row r="132">
          <cell r="A132">
            <v>320</v>
          </cell>
          <cell r="T132">
            <v>1024978.03</v>
          </cell>
        </row>
        <row r="133">
          <cell r="A133">
            <v>323</v>
          </cell>
          <cell r="T133">
            <v>574791.56999999995</v>
          </cell>
        </row>
        <row r="134">
          <cell r="A134">
            <v>324</v>
          </cell>
          <cell r="T134">
            <v>931390.99000000104</v>
          </cell>
        </row>
        <row r="135">
          <cell r="A135">
            <v>326</v>
          </cell>
          <cell r="T135">
            <v>1273301.6200000001</v>
          </cell>
        </row>
        <row r="136">
          <cell r="A136">
            <v>327</v>
          </cell>
          <cell r="T136">
            <v>624282.71</v>
          </cell>
        </row>
        <row r="137">
          <cell r="A137">
            <v>328</v>
          </cell>
          <cell r="T137">
            <v>1839177.48</v>
          </cell>
        </row>
        <row r="138">
          <cell r="A138">
            <v>331</v>
          </cell>
        </row>
        <row r="140">
          <cell r="A140">
            <v>332</v>
          </cell>
          <cell r="T140">
            <v>947479.43</v>
          </cell>
        </row>
        <row r="141">
          <cell r="A141">
            <v>333</v>
          </cell>
          <cell r="T141">
            <v>906527.68</v>
          </cell>
        </row>
        <row r="142">
          <cell r="A142">
            <v>334</v>
          </cell>
          <cell r="T142">
            <v>891039.26</v>
          </cell>
        </row>
        <row r="143">
          <cell r="A143">
            <v>336</v>
          </cell>
          <cell r="T143">
            <v>892703.14999999898</v>
          </cell>
        </row>
        <row r="144">
          <cell r="A144">
            <v>337</v>
          </cell>
          <cell r="T144">
            <v>1394678.6</v>
          </cell>
        </row>
        <row r="145">
          <cell r="A145">
            <v>339</v>
          </cell>
          <cell r="T145">
            <v>619605.24</v>
          </cell>
        </row>
        <row r="146">
          <cell r="A146">
            <v>341</v>
          </cell>
          <cell r="T146">
            <v>541642.22</v>
          </cell>
        </row>
        <row r="147">
          <cell r="A147">
            <v>342</v>
          </cell>
          <cell r="T147">
            <v>668548.25</v>
          </cell>
        </row>
        <row r="148">
          <cell r="A148">
            <v>343</v>
          </cell>
          <cell r="T148">
            <v>710417.81</v>
          </cell>
        </row>
        <row r="149">
          <cell r="A149">
            <v>344</v>
          </cell>
          <cell r="T149">
            <v>477763.12</v>
          </cell>
        </row>
        <row r="150">
          <cell r="A150">
            <v>347</v>
          </cell>
          <cell r="T150">
            <v>1015082.18</v>
          </cell>
        </row>
        <row r="151">
          <cell r="A151">
            <v>348</v>
          </cell>
          <cell r="T151">
            <v>809326.42</v>
          </cell>
        </row>
        <row r="152">
          <cell r="A152">
            <v>349</v>
          </cell>
        </row>
        <row r="154">
          <cell r="A154">
            <v>352</v>
          </cell>
          <cell r="T154">
            <v>1314760.24</v>
          </cell>
        </row>
        <row r="155">
          <cell r="A155">
            <v>355</v>
          </cell>
          <cell r="T155">
            <v>637982.97</v>
          </cell>
        </row>
        <row r="156">
          <cell r="A156">
            <v>356</v>
          </cell>
          <cell r="T156">
            <v>778853.25</v>
          </cell>
        </row>
        <row r="157">
          <cell r="A157">
            <v>358</v>
          </cell>
          <cell r="T157">
            <v>1116051.95</v>
          </cell>
        </row>
        <row r="158">
          <cell r="A158">
            <v>361</v>
          </cell>
          <cell r="T158">
            <v>687810.34</v>
          </cell>
        </row>
        <row r="159">
          <cell r="A159">
            <v>362</v>
          </cell>
          <cell r="T159">
            <v>681029.09</v>
          </cell>
        </row>
        <row r="160">
          <cell r="A160">
            <v>363</v>
          </cell>
          <cell r="T160">
            <v>1481775.87</v>
          </cell>
        </row>
        <row r="161">
          <cell r="A161">
            <v>365</v>
          </cell>
          <cell r="T161">
            <v>450444.62</v>
          </cell>
        </row>
        <row r="162">
          <cell r="A162">
            <v>369</v>
          </cell>
          <cell r="T162">
            <v>722138.69</v>
          </cell>
        </row>
        <row r="163">
          <cell r="A163">
            <v>370</v>
          </cell>
          <cell r="T163">
            <v>948972.21</v>
          </cell>
        </row>
        <row r="164">
          <cell r="A164">
            <v>372</v>
          </cell>
          <cell r="T164">
            <v>618464.77999999898</v>
          </cell>
        </row>
        <row r="165">
          <cell r="A165">
            <v>376</v>
          </cell>
          <cell r="T165">
            <v>1605979.83</v>
          </cell>
        </row>
        <row r="166">
          <cell r="A166">
            <v>377</v>
          </cell>
          <cell r="T166">
            <v>2075190.64</v>
          </cell>
        </row>
        <row r="167">
          <cell r="A167">
            <v>378</v>
          </cell>
          <cell r="T167">
            <v>1228201.1000000001</v>
          </cell>
        </row>
        <row r="168">
          <cell r="A168">
            <v>381</v>
          </cell>
          <cell r="T168">
            <v>908115.06</v>
          </cell>
        </row>
        <row r="169">
          <cell r="A169">
            <v>382</v>
          </cell>
        </row>
        <row r="171">
          <cell r="A171">
            <v>386</v>
          </cell>
          <cell r="T171">
            <v>985003.67</v>
          </cell>
        </row>
        <row r="172">
          <cell r="A172">
            <v>388</v>
          </cell>
        </row>
        <row r="174">
          <cell r="A174">
            <v>389</v>
          </cell>
          <cell r="T174">
            <v>748639.34</v>
          </cell>
        </row>
        <row r="175">
          <cell r="A175">
            <v>390</v>
          </cell>
          <cell r="T175">
            <v>992944.75</v>
          </cell>
        </row>
        <row r="176">
          <cell r="A176">
            <v>393</v>
          </cell>
          <cell r="T176">
            <v>573810.26</v>
          </cell>
        </row>
        <row r="177">
          <cell r="A177">
            <v>395</v>
          </cell>
          <cell r="T177">
            <v>752983.43000000098</v>
          </cell>
        </row>
        <row r="178">
          <cell r="A178">
            <v>396</v>
          </cell>
          <cell r="T178">
            <v>445326.55</v>
          </cell>
        </row>
        <row r="179">
          <cell r="A179">
            <v>398</v>
          </cell>
          <cell r="T179">
            <v>1047134.39</v>
          </cell>
        </row>
        <row r="180">
          <cell r="A180">
            <v>402</v>
          </cell>
          <cell r="T180">
            <v>1524575.93</v>
          </cell>
        </row>
        <row r="181">
          <cell r="A181">
            <v>405</v>
          </cell>
          <cell r="T181">
            <v>940214.1</v>
          </cell>
        </row>
        <row r="182">
          <cell r="A182">
            <v>411</v>
          </cell>
          <cell r="T182">
            <v>801627.54</v>
          </cell>
        </row>
        <row r="183">
          <cell r="A183">
            <v>416</v>
          </cell>
          <cell r="T183">
            <v>1466373.94</v>
          </cell>
        </row>
        <row r="184">
          <cell r="A184">
            <v>420</v>
          </cell>
          <cell r="T184">
            <v>971393.93</v>
          </cell>
        </row>
        <row r="185">
          <cell r="A185">
            <v>421</v>
          </cell>
          <cell r="T185">
            <v>542069.69999999995</v>
          </cell>
        </row>
        <row r="186">
          <cell r="A186">
            <v>423</v>
          </cell>
          <cell r="T186">
            <v>676952.55</v>
          </cell>
        </row>
        <row r="187">
          <cell r="A187">
            <v>425</v>
          </cell>
          <cell r="T187">
            <v>1955757.79</v>
          </cell>
        </row>
        <row r="188">
          <cell r="A188">
            <v>426</v>
          </cell>
          <cell r="T188">
            <v>1401831.94</v>
          </cell>
        </row>
        <row r="189">
          <cell r="A189">
            <v>427</v>
          </cell>
          <cell r="T189">
            <v>696851.52</v>
          </cell>
        </row>
        <row r="190">
          <cell r="A190">
            <v>428</v>
          </cell>
          <cell r="T190">
            <v>1042715.2</v>
          </cell>
        </row>
        <row r="191">
          <cell r="A191">
            <v>429</v>
          </cell>
          <cell r="T191">
            <v>1334153.29</v>
          </cell>
        </row>
        <row r="192">
          <cell r="A192">
            <v>431</v>
          </cell>
          <cell r="T192">
            <v>828286.04</v>
          </cell>
        </row>
        <row r="193">
          <cell r="A193">
            <v>434</v>
          </cell>
          <cell r="T193">
            <v>1482999.86</v>
          </cell>
        </row>
        <row r="194">
          <cell r="A194">
            <v>436</v>
          </cell>
          <cell r="T194">
            <v>701373.75</v>
          </cell>
        </row>
        <row r="195">
          <cell r="A195">
            <v>437</v>
          </cell>
          <cell r="T195">
            <v>1371891.25</v>
          </cell>
        </row>
        <row r="196">
          <cell r="A196">
            <v>438</v>
          </cell>
          <cell r="T196">
            <v>805970.37</v>
          </cell>
        </row>
        <row r="197">
          <cell r="A197">
            <v>439</v>
          </cell>
          <cell r="T197">
            <v>919509.73</v>
          </cell>
        </row>
        <row r="198">
          <cell r="A198">
            <v>441</v>
          </cell>
          <cell r="T198">
            <v>677028.78</v>
          </cell>
        </row>
        <row r="199">
          <cell r="A199">
            <v>442</v>
          </cell>
          <cell r="T199">
            <v>1502537.77</v>
          </cell>
        </row>
        <row r="200">
          <cell r="A200">
            <v>444</v>
          </cell>
          <cell r="T200">
            <v>1038139.52</v>
          </cell>
        </row>
        <row r="201">
          <cell r="A201">
            <v>445</v>
          </cell>
          <cell r="T201">
            <v>1039972.82</v>
          </cell>
        </row>
        <row r="202">
          <cell r="A202">
            <v>446</v>
          </cell>
          <cell r="T202">
            <v>1262683.83</v>
          </cell>
        </row>
        <row r="203">
          <cell r="A203">
            <v>448</v>
          </cell>
          <cell r="T203">
            <v>881657.65</v>
          </cell>
        </row>
        <row r="204">
          <cell r="A204">
            <v>454</v>
          </cell>
          <cell r="T204">
            <v>821871.55</v>
          </cell>
        </row>
        <row r="205">
          <cell r="A205">
            <v>455</v>
          </cell>
          <cell r="T205">
            <v>912452.96</v>
          </cell>
        </row>
        <row r="206">
          <cell r="A206">
            <v>456</v>
          </cell>
          <cell r="T206">
            <v>2288661.44</v>
          </cell>
        </row>
        <row r="207">
          <cell r="A207">
            <v>458</v>
          </cell>
          <cell r="T207">
            <v>847906.08</v>
          </cell>
        </row>
        <row r="208">
          <cell r="A208">
            <v>460</v>
          </cell>
          <cell r="T208">
            <v>1344782.38</v>
          </cell>
        </row>
        <row r="209">
          <cell r="A209">
            <v>461</v>
          </cell>
          <cell r="T209">
            <v>577560.68000000005</v>
          </cell>
        </row>
        <row r="210">
          <cell r="A210">
            <v>462</v>
          </cell>
          <cell r="T210">
            <v>1450592.64</v>
          </cell>
        </row>
        <row r="211">
          <cell r="A211">
            <v>463</v>
          </cell>
          <cell r="T211">
            <v>1663115.93</v>
          </cell>
        </row>
        <row r="212">
          <cell r="A212">
            <v>464</v>
          </cell>
          <cell r="T212">
            <v>437624.2</v>
          </cell>
        </row>
        <row r="213">
          <cell r="A213">
            <v>465</v>
          </cell>
          <cell r="T213">
            <v>889120.35</v>
          </cell>
        </row>
        <row r="214">
          <cell r="A214">
            <v>466</v>
          </cell>
          <cell r="T214">
            <v>874952.06</v>
          </cell>
        </row>
        <row r="215">
          <cell r="A215">
            <v>467</v>
          </cell>
          <cell r="T215">
            <v>1133697.33</v>
          </cell>
        </row>
        <row r="216">
          <cell r="A216">
            <v>468</v>
          </cell>
          <cell r="T216">
            <v>780477.23</v>
          </cell>
        </row>
        <row r="217">
          <cell r="A217">
            <v>469</v>
          </cell>
          <cell r="T217">
            <v>814200.54</v>
          </cell>
        </row>
        <row r="218">
          <cell r="A218">
            <v>470</v>
          </cell>
          <cell r="T218">
            <v>932946.9</v>
          </cell>
        </row>
        <row r="219">
          <cell r="A219">
            <v>471</v>
          </cell>
          <cell r="T219">
            <v>960884.34</v>
          </cell>
        </row>
        <row r="220">
          <cell r="A220">
            <v>472</v>
          </cell>
          <cell r="T220">
            <v>1171984.71</v>
          </cell>
        </row>
        <row r="221">
          <cell r="A221">
            <v>474</v>
          </cell>
          <cell r="T221">
            <v>1039036.16</v>
          </cell>
        </row>
        <row r="222">
          <cell r="A222">
            <v>475</v>
          </cell>
          <cell r="T222">
            <v>804974.31</v>
          </cell>
        </row>
        <row r="223">
          <cell r="A223">
            <v>476</v>
          </cell>
          <cell r="T223">
            <v>843589.48999999894</v>
          </cell>
        </row>
        <row r="224">
          <cell r="A224">
            <v>478</v>
          </cell>
          <cell r="T224">
            <v>1096011.31</v>
          </cell>
        </row>
        <row r="225">
          <cell r="A225">
            <v>479</v>
          </cell>
          <cell r="T225">
            <v>1125675.51</v>
          </cell>
        </row>
        <row r="226">
          <cell r="A226">
            <v>482</v>
          </cell>
          <cell r="T226">
            <v>710640.29</v>
          </cell>
        </row>
        <row r="227">
          <cell r="A227">
            <v>484</v>
          </cell>
          <cell r="T227">
            <v>604468.66</v>
          </cell>
        </row>
        <row r="228">
          <cell r="A228">
            <v>485</v>
          </cell>
          <cell r="T228">
            <v>738560.06000000099</v>
          </cell>
        </row>
        <row r="229">
          <cell r="A229">
            <v>487</v>
          </cell>
          <cell r="T229">
            <v>796028.34</v>
          </cell>
        </row>
        <row r="230">
          <cell r="A230">
            <v>488</v>
          </cell>
          <cell r="T230">
            <v>690251.98</v>
          </cell>
        </row>
        <row r="231">
          <cell r="A231">
            <v>489</v>
          </cell>
          <cell r="T231">
            <v>847342.91</v>
          </cell>
        </row>
        <row r="232">
          <cell r="A232">
            <v>490</v>
          </cell>
          <cell r="T232">
            <v>954779.88999999897</v>
          </cell>
        </row>
        <row r="233">
          <cell r="A233">
            <v>494</v>
          </cell>
          <cell r="T233">
            <v>1118989.21</v>
          </cell>
        </row>
        <row r="234">
          <cell r="A234">
            <v>496</v>
          </cell>
          <cell r="T234">
            <v>1197604.44</v>
          </cell>
        </row>
        <row r="235">
          <cell r="A235">
            <v>497</v>
          </cell>
          <cell r="T235">
            <v>999879.34</v>
          </cell>
        </row>
        <row r="236">
          <cell r="A236">
            <v>498</v>
          </cell>
          <cell r="T236">
            <v>885707.74</v>
          </cell>
        </row>
        <row r="237">
          <cell r="A237">
            <v>499</v>
          </cell>
          <cell r="T237">
            <v>604530.95999999903</v>
          </cell>
        </row>
        <row r="238">
          <cell r="A238">
            <v>500</v>
          </cell>
          <cell r="T238">
            <v>1219278.43</v>
          </cell>
        </row>
        <row r="239">
          <cell r="A239">
            <v>501</v>
          </cell>
          <cell r="T239">
            <v>1169521.1499999999</v>
          </cell>
        </row>
        <row r="240">
          <cell r="A240">
            <v>503</v>
          </cell>
          <cell r="T240">
            <v>650441.59</v>
          </cell>
        </row>
        <row r="241">
          <cell r="A241">
            <v>504</v>
          </cell>
          <cell r="T241">
            <v>622491.98</v>
          </cell>
        </row>
        <row r="242">
          <cell r="A242">
            <v>506</v>
          </cell>
          <cell r="T242">
            <v>1335501.56</v>
          </cell>
        </row>
        <row r="243">
          <cell r="A243">
            <v>508</v>
          </cell>
          <cell r="T243">
            <v>1068271.7</v>
          </cell>
        </row>
        <row r="244">
          <cell r="A244">
            <v>510</v>
          </cell>
          <cell r="T244">
            <v>423458.37</v>
          </cell>
        </row>
        <row r="245">
          <cell r="A245">
            <v>512</v>
          </cell>
          <cell r="T245">
            <v>1340985.3400000001</v>
          </cell>
        </row>
        <row r="246">
          <cell r="A246">
            <v>513</v>
          </cell>
          <cell r="T246">
            <v>964491.19</v>
          </cell>
        </row>
        <row r="247">
          <cell r="A247">
            <v>517</v>
          </cell>
          <cell r="T247">
            <v>977168.27000000095</v>
          </cell>
        </row>
        <row r="248">
          <cell r="A248">
            <v>519</v>
          </cell>
          <cell r="T248">
            <v>564148.049999999</v>
          </cell>
        </row>
        <row r="249">
          <cell r="A249">
            <v>521</v>
          </cell>
          <cell r="T249">
            <v>829158.44</v>
          </cell>
        </row>
        <row r="250">
          <cell r="A250">
            <v>523</v>
          </cell>
          <cell r="T250">
            <v>546931.18999999994</v>
          </cell>
        </row>
        <row r="251">
          <cell r="A251">
            <v>524</v>
          </cell>
          <cell r="T251">
            <v>858272.06</v>
          </cell>
        </row>
        <row r="252">
          <cell r="A252">
            <v>526</v>
          </cell>
          <cell r="T252">
            <v>828657.03</v>
          </cell>
        </row>
        <row r="253">
          <cell r="A253">
            <v>528</v>
          </cell>
          <cell r="T253">
            <v>981797.3</v>
          </cell>
        </row>
        <row r="254">
          <cell r="A254">
            <v>531</v>
          </cell>
          <cell r="T254">
            <v>510307.63</v>
          </cell>
        </row>
        <row r="255">
          <cell r="A255">
            <v>532</v>
          </cell>
          <cell r="T255">
            <v>1030278.11</v>
          </cell>
        </row>
        <row r="256">
          <cell r="A256">
            <v>533</v>
          </cell>
          <cell r="T256">
            <v>1020371.81</v>
          </cell>
        </row>
        <row r="257">
          <cell r="A257">
            <v>535</v>
          </cell>
          <cell r="T257">
            <v>526625.81000000006</v>
          </cell>
        </row>
        <row r="258">
          <cell r="A258">
            <v>537</v>
          </cell>
          <cell r="T258">
            <v>1149870.02</v>
          </cell>
        </row>
        <row r="259">
          <cell r="A259">
            <v>539</v>
          </cell>
          <cell r="T259">
            <v>627127.97</v>
          </cell>
        </row>
        <row r="260">
          <cell r="A260">
            <v>540</v>
          </cell>
          <cell r="T260">
            <v>658609.43000000005</v>
          </cell>
        </row>
        <row r="261">
          <cell r="A261">
            <v>541</v>
          </cell>
          <cell r="T261">
            <v>1005552.78</v>
          </cell>
        </row>
        <row r="262">
          <cell r="A262">
            <v>543</v>
          </cell>
          <cell r="T262">
            <v>1150027.6299999999</v>
          </cell>
        </row>
        <row r="263">
          <cell r="A263">
            <v>544</v>
          </cell>
          <cell r="T263">
            <v>578914.11</v>
          </cell>
        </row>
        <row r="264">
          <cell r="A264">
            <v>547</v>
          </cell>
          <cell r="T264">
            <v>713633.57</v>
          </cell>
        </row>
        <row r="265">
          <cell r="A265">
            <v>549</v>
          </cell>
          <cell r="T265">
            <v>1838620.19</v>
          </cell>
        </row>
        <row r="266">
          <cell r="A266">
            <v>550</v>
          </cell>
          <cell r="T266">
            <v>550445.16</v>
          </cell>
        </row>
        <row r="267">
          <cell r="A267">
            <v>551</v>
          </cell>
          <cell r="T267">
            <v>959611.08</v>
          </cell>
        </row>
        <row r="268">
          <cell r="A268">
            <v>553</v>
          </cell>
          <cell r="T268">
            <v>1328316.3400000001</v>
          </cell>
        </row>
        <row r="269">
          <cell r="A269">
            <v>554</v>
          </cell>
          <cell r="T269">
            <v>725181.08</v>
          </cell>
        </row>
        <row r="270">
          <cell r="A270">
            <v>555</v>
          </cell>
          <cell r="T270">
            <v>779443.61</v>
          </cell>
        </row>
        <row r="271">
          <cell r="A271">
            <v>558</v>
          </cell>
          <cell r="T271">
            <v>1746824.82</v>
          </cell>
        </row>
        <row r="272">
          <cell r="A272">
            <v>559</v>
          </cell>
          <cell r="T272">
            <v>795835.87</v>
          </cell>
        </row>
        <row r="273">
          <cell r="A273">
            <v>562</v>
          </cell>
          <cell r="T273">
            <v>1022529.99</v>
          </cell>
        </row>
        <row r="274">
          <cell r="A274">
            <v>565</v>
          </cell>
          <cell r="T274">
            <v>611013.24</v>
          </cell>
        </row>
        <row r="275">
          <cell r="A275">
            <v>572</v>
          </cell>
          <cell r="T275">
            <v>613054.69999999995</v>
          </cell>
        </row>
        <row r="276">
          <cell r="A276">
            <v>573</v>
          </cell>
          <cell r="T276">
            <v>586094.18000000005</v>
          </cell>
        </row>
        <row r="277">
          <cell r="A277">
            <v>574</v>
          </cell>
          <cell r="T277">
            <v>891620.08</v>
          </cell>
        </row>
        <row r="278">
          <cell r="A278">
            <v>575</v>
          </cell>
          <cell r="T278">
            <v>528598.51</v>
          </cell>
        </row>
        <row r="279">
          <cell r="A279">
            <v>577</v>
          </cell>
          <cell r="T279">
            <v>1090438.5900000001</v>
          </cell>
        </row>
        <row r="280">
          <cell r="A280">
            <v>578</v>
          </cell>
          <cell r="T280">
            <v>788314.44</v>
          </cell>
        </row>
        <row r="281">
          <cell r="A281">
            <v>580</v>
          </cell>
          <cell r="T281">
            <v>1242200.92</v>
          </cell>
        </row>
        <row r="282">
          <cell r="A282">
            <v>582</v>
          </cell>
          <cell r="T282">
            <v>698912.75</v>
          </cell>
        </row>
        <row r="283">
          <cell r="A283">
            <v>583</v>
          </cell>
          <cell r="T283">
            <v>578364.64</v>
          </cell>
        </row>
        <row r="284">
          <cell r="A284">
            <v>585</v>
          </cell>
          <cell r="T284">
            <v>867929.4</v>
          </cell>
        </row>
        <row r="285">
          <cell r="A285">
            <v>591</v>
          </cell>
          <cell r="T285">
            <v>995181.72</v>
          </cell>
        </row>
        <row r="286">
          <cell r="A286">
            <v>593</v>
          </cell>
          <cell r="T286">
            <v>663011.62</v>
          </cell>
        </row>
        <row r="287">
          <cell r="A287">
            <v>601</v>
          </cell>
          <cell r="T287">
            <v>907042.26</v>
          </cell>
        </row>
        <row r="288">
          <cell r="A288">
            <v>602</v>
          </cell>
          <cell r="T288">
            <v>551312.30000000005</v>
          </cell>
        </row>
        <row r="289">
          <cell r="A289">
            <v>603</v>
          </cell>
          <cell r="T289">
            <v>579594.6</v>
          </cell>
        </row>
        <row r="290">
          <cell r="A290">
            <v>604</v>
          </cell>
          <cell r="T290">
            <v>448236.55</v>
          </cell>
        </row>
        <row r="291">
          <cell r="A291">
            <v>605</v>
          </cell>
          <cell r="T291">
            <v>527481.31999999995</v>
          </cell>
        </row>
        <row r="292">
          <cell r="A292">
            <v>607</v>
          </cell>
          <cell r="T292">
            <v>1385862.66</v>
          </cell>
        </row>
        <row r="293">
          <cell r="A293">
            <v>608</v>
          </cell>
          <cell r="T293">
            <v>897808.36</v>
          </cell>
        </row>
        <row r="294">
          <cell r="A294">
            <v>609</v>
          </cell>
          <cell r="T294">
            <v>961682.9</v>
          </cell>
        </row>
        <row r="295">
          <cell r="A295">
            <v>610</v>
          </cell>
          <cell r="T295">
            <v>528241.62</v>
          </cell>
        </row>
        <row r="296">
          <cell r="A296">
            <v>611</v>
          </cell>
          <cell r="T296">
            <v>1390614.9</v>
          </cell>
        </row>
        <row r="297">
          <cell r="A297">
            <v>613</v>
          </cell>
          <cell r="T297">
            <v>1174780.1499999999</v>
          </cell>
        </row>
        <row r="298">
          <cell r="A298">
            <v>614</v>
          </cell>
          <cell r="T298">
            <v>1235863.33</v>
          </cell>
        </row>
        <row r="299">
          <cell r="A299">
            <v>615</v>
          </cell>
          <cell r="T299">
            <v>803602.57</v>
          </cell>
        </row>
        <row r="300">
          <cell r="A300">
            <v>617</v>
          </cell>
          <cell r="T300">
            <v>1047263.27</v>
          </cell>
        </row>
        <row r="301">
          <cell r="A301">
            <v>618</v>
          </cell>
          <cell r="T301">
            <v>1063232.95</v>
          </cell>
        </row>
        <row r="302">
          <cell r="A302">
            <v>620</v>
          </cell>
          <cell r="T302">
            <v>1282366.8600000001</v>
          </cell>
        </row>
        <row r="303">
          <cell r="A303">
            <v>621</v>
          </cell>
          <cell r="T303">
            <v>780782.31</v>
          </cell>
        </row>
        <row r="304">
          <cell r="A304">
            <v>622</v>
          </cell>
          <cell r="T304">
            <v>782821.04</v>
          </cell>
        </row>
        <row r="305">
          <cell r="A305">
            <v>623</v>
          </cell>
          <cell r="T305">
            <v>751094.42</v>
          </cell>
        </row>
        <row r="306">
          <cell r="A306">
            <v>624</v>
          </cell>
          <cell r="T306">
            <v>814329.94</v>
          </cell>
        </row>
        <row r="307">
          <cell r="A307">
            <v>625</v>
          </cell>
          <cell r="T307">
            <v>744428.52</v>
          </cell>
        </row>
        <row r="308">
          <cell r="A308">
            <v>626</v>
          </cell>
          <cell r="T308">
            <v>501664.36</v>
          </cell>
        </row>
        <row r="309">
          <cell r="A309">
            <v>627</v>
          </cell>
          <cell r="T309">
            <v>1697290.74</v>
          </cell>
        </row>
        <row r="310">
          <cell r="A310">
            <v>628</v>
          </cell>
          <cell r="T310">
            <v>721060.52</v>
          </cell>
        </row>
        <row r="311">
          <cell r="A311">
            <v>629</v>
          </cell>
          <cell r="T311">
            <v>728349.87</v>
          </cell>
        </row>
        <row r="312">
          <cell r="A312">
            <v>630</v>
          </cell>
          <cell r="T312">
            <v>1092244.49</v>
          </cell>
        </row>
        <row r="313">
          <cell r="A313">
            <v>631</v>
          </cell>
          <cell r="T313">
            <v>778031.13999999897</v>
          </cell>
        </row>
        <row r="314">
          <cell r="A314">
            <v>632</v>
          </cell>
          <cell r="T314">
            <v>644690.92000000004</v>
          </cell>
        </row>
        <row r="315">
          <cell r="A315">
            <v>633</v>
          </cell>
          <cell r="T315">
            <v>1179398.76</v>
          </cell>
        </row>
        <row r="316">
          <cell r="A316">
            <v>635</v>
          </cell>
          <cell r="T316">
            <v>1192604.03</v>
          </cell>
        </row>
        <row r="317">
          <cell r="A317">
            <v>636</v>
          </cell>
          <cell r="T317">
            <v>549144.75</v>
          </cell>
        </row>
        <row r="318">
          <cell r="A318">
            <v>637</v>
          </cell>
          <cell r="T318">
            <v>691556.55</v>
          </cell>
        </row>
        <row r="319">
          <cell r="A319">
            <v>638</v>
          </cell>
          <cell r="T319">
            <v>432267.99</v>
          </cell>
        </row>
        <row r="320">
          <cell r="A320">
            <v>639</v>
          </cell>
          <cell r="T320">
            <v>469278.04</v>
          </cell>
        </row>
        <row r="321">
          <cell r="A321">
            <v>640</v>
          </cell>
          <cell r="T321">
            <v>1181490.8700000001</v>
          </cell>
        </row>
        <row r="322">
          <cell r="A322">
            <v>641</v>
          </cell>
          <cell r="T322">
            <v>920076.97</v>
          </cell>
        </row>
        <row r="323">
          <cell r="A323">
            <v>642</v>
          </cell>
          <cell r="T323">
            <v>762042.83</v>
          </cell>
        </row>
        <row r="324">
          <cell r="A324">
            <v>644</v>
          </cell>
          <cell r="T324">
            <v>1200590.82</v>
          </cell>
        </row>
        <row r="325">
          <cell r="A325">
            <v>645</v>
          </cell>
          <cell r="T325">
            <v>1327475.29</v>
          </cell>
        </row>
        <row r="326">
          <cell r="A326">
            <v>648</v>
          </cell>
          <cell r="T326">
            <v>876110.87</v>
          </cell>
        </row>
        <row r="327">
          <cell r="A327">
            <v>649</v>
          </cell>
          <cell r="T327">
            <v>661215.17000000004</v>
          </cell>
        </row>
        <row r="328">
          <cell r="A328">
            <v>650</v>
          </cell>
          <cell r="T328">
            <v>939253.7</v>
          </cell>
        </row>
        <row r="329">
          <cell r="A329">
            <v>651</v>
          </cell>
          <cell r="T329">
            <v>1083139.4099999999</v>
          </cell>
        </row>
        <row r="330">
          <cell r="A330">
            <v>654</v>
          </cell>
          <cell r="T330">
            <v>967172.43</v>
          </cell>
        </row>
        <row r="331">
          <cell r="A331">
            <v>656</v>
          </cell>
          <cell r="T331">
            <v>1263437.08</v>
          </cell>
        </row>
        <row r="332">
          <cell r="A332">
            <v>658</v>
          </cell>
          <cell r="T332">
            <v>991929.87</v>
          </cell>
        </row>
        <row r="333">
          <cell r="A333">
            <v>661</v>
          </cell>
          <cell r="T333">
            <v>877466.41</v>
          </cell>
        </row>
        <row r="334">
          <cell r="A334">
            <v>662</v>
          </cell>
          <cell r="T334">
            <v>960868.1</v>
          </cell>
        </row>
        <row r="335">
          <cell r="A335">
            <v>663</v>
          </cell>
          <cell r="T335">
            <v>875350.95</v>
          </cell>
        </row>
        <row r="336">
          <cell r="A336">
            <v>664</v>
          </cell>
          <cell r="T336">
            <v>1073926.6299999999</v>
          </cell>
        </row>
        <row r="337">
          <cell r="A337">
            <v>665</v>
          </cell>
          <cell r="T337">
            <v>1565685.59</v>
          </cell>
        </row>
        <row r="338">
          <cell r="A338">
            <v>667</v>
          </cell>
          <cell r="T338">
            <v>1286317.24</v>
          </cell>
        </row>
        <row r="339">
          <cell r="A339">
            <v>668</v>
          </cell>
          <cell r="T339">
            <v>696413.16</v>
          </cell>
        </row>
        <row r="340">
          <cell r="A340">
            <v>669</v>
          </cell>
          <cell r="T340">
            <v>434185.53</v>
          </cell>
        </row>
        <row r="341">
          <cell r="A341">
            <v>670</v>
          </cell>
          <cell r="T341">
            <v>956336.27</v>
          </cell>
        </row>
        <row r="342">
          <cell r="A342">
            <v>671</v>
          </cell>
          <cell r="T342">
            <v>648366.96</v>
          </cell>
        </row>
        <row r="343">
          <cell r="A343">
            <v>672</v>
          </cell>
          <cell r="T343">
            <v>643591.37</v>
          </cell>
        </row>
        <row r="344">
          <cell r="A344">
            <v>673</v>
          </cell>
          <cell r="T344">
            <v>669941.19999999995</v>
          </cell>
        </row>
        <row r="345">
          <cell r="A345">
            <v>675</v>
          </cell>
          <cell r="T345">
            <v>1034442.44</v>
          </cell>
        </row>
        <row r="346">
          <cell r="A346">
            <v>676</v>
          </cell>
          <cell r="T346">
            <v>1233206.94</v>
          </cell>
        </row>
        <row r="347">
          <cell r="A347">
            <v>677</v>
          </cell>
          <cell r="T347">
            <v>523964.32</v>
          </cell>
        </row>
        <row r="348">
          <cell r="A348">
            <v>678</v>
          </cell>
        </row>
        <row r="350">
          <cell r="A350">
            <v>679</v>
          </cell>
          <cell r="T350">
            <v>693676.93</v>
          </cell>
        </row>
        <row r="351">
          <cell r="A351">
            <v>680</v>
          </cell>
          <cell r="T351">
            <v>851851.21</v>
          </cell>
        </row>
        <row r="352">
          <cell r="A352">
            <v>681</v>
          </cell>
          <cell r="T352">
            <v>422581.19</v>
          </cell>
        </row>
        <row r="353">
          <cell r="A353">
            <v>682</v>
          </cell>
          <cell r="T353">
            <v>653507.02</v>
          </cell>
        </row>
        <row r="354">
          <cell r="A354">
            <v>683</v>
          </cell>
          <cell r="T354">
            <v>623942.35</v>
          </cell>
        </row>
        <row r="355">
          <cell r="A355">
            <v>685</v>
          </cell>
          <cell r="T355">
            <v>1131140.3799999999</v>
          </cell>
        </row>
        <row r="356">
          <cell r="A356">
            <v>686</v>
          </cell>
          <cell r="T356">
            <v>614246.81000000006</v>
          </cell>
        </row>
        <row r="357">
          <cell r="A357">
            <v>687</v>
          </cell>
          <cell r="T357">
            <v>535311.5</v>
          </cell>
        </row>
        <row r="358">
          <cell r="A358">
            <v>688</v>
          </cell>
          <cell r="T358">
            <v>842088.94000000099</v>
          </cell>
        </row>
        <row r="359">
          <cell r="A359">
            <v>689</v>
          </cell>
          <cell r="T359">
            <v>785772.01</v>
          </cell>
        </row>
        <row r="360">
          <cell r="A360">
            <v>690</v>
          </cell>
          <cell r="T360">
            <v>641994.64</v>
          </cell>
        </row>
        <row r="361">
          <cell r="A361">
            <v>691</v>
          </cell>
          <cell r="T361">
            <v>841064.95999999996</v>
          </cell>
        </row>
        <row r="362">
          <cell r="A362">
            <v>693</v>
          </cell>
          <cell r="T362">
            <v>963564.96</v>
          </cell>
        </row>
        <row r="363">
          <cell r="A363">
            <v>695</v>
          </cell>
          <cell r="T363">
            <v>716854.320000001</v>
          </cell>
        </row>
        <row r="364">
          <cell r="A364">
            <v>696</v>
          </cell>
          <cell r="T364">
            <v>536051.64</v>
          </cell>
        </row>
        <row r="365">
          <cell r="A365">
            <v>698</v>
          </cell>
          <cell r="T365">
            <v>1162527.94</v>
          </cell>
        </row>
        <row r="366">
          <cell r="A366">
            <v>699</v>
          </cell>
          <cell r="T366">
            <v>1357989.03</v>
          </cell>
        </row>
        <row r="367">
          <cell r="A367">
            <v>700</v>
          </cell>
          <cell r="T367">
            <v>699670.6</v>
          </cell>
        </row>
        <row r="368">
          <cell r="A368">
            <v>701</v>
          </cell>
          <cell r="T368">
            <v>642426.79</v>
          </cell>
        </row>
        <row r="369">
          <cell r="A369">
            <v>703</v>
          </cell>
          <cell r="T369">
            <v>391705.66</v>
          </cell>
        </row>
        <row r="370">
          <cell r="A370">
            <v>704</v>
          </cell>
          <cell r="T370">
            <v>680007.74</v>
          </cell>
        </row>
        <row r="371">
          <cell r="A371">
            <v>705</v>
          </cell>
          <cell r="T371">
            <v>1157758.57</v>
          </cell>
        </row>
        <row r="372">
          <cell r="A372">
            <v>706</v>
          </cell>
          <cell r="T372">
            <v>808257.46</v>
          </cell>
        </row>
        <row r="373">
          <cell r="A373">
            <v>707</v>
          </cell>
          <cell r="T373">
            <v>826874.8</v>
          </cell>
        </row>
        <row r="374">
          <cell r="A374">
            <v>708</v>
          </cell>
          <cell r="T374">
            <v>591953.97</v>
          </cell>
        </row>
        <row r="375">
          <cell r="A375">
            <v>712</v>
          </cell>
          <cell r="T375">
            <v>940777.71</v>
          </cell>
        </row>
        <row r="376">
          <cell r="A376">
            <v>713</v>
          </cell>
          <cell r="T376">
            <v>781553.80000000098</v>
          </cell>
        </row>
        <row r="377">
          <cell r="A377">
            <v>714</v>
          </cell>
          <cell r="T377">
            <v>974921.17</v>
          </cell>
        </row>
        <row r="378">
          <cell r="A378">
            <v>715</v>
          </cell>
          <cell r="T378">
            <v>904911.4</v>
          </cell>
        </row>
        <row r="379">
          <cell r="A379">
            <v>716</v>
          </cell>
          <cell r="T379">
            <v>1046867.97</v>
          </cell>
        </row>
        <row r="380">
          <cell r="A380">
            <v>718</v>
          </cell>
          <cell r="T380">
            <v>563790.54</v>
          </cell>
        </row>
        <row r="381">
          <cell r="A381">
            <v>719</v>
          </cell>
          <cell r="T381">
            <v>497848.11</v>
          </cell>
        </row>
        <row r="382">
          <cell r="A382">
            <v>720</v>
          </cell>
          <cell r="T382">
            <v>701590.43000000098</v>
          </cell>
        </row>
        <row r="383">
          <cell r="A383">
            <v>721</v>
          </cell>
          <cell r="T383">
            <v>629322.49</v>
          </cell>
        </row>
        <row r="384">
          <cell r="A384">
            <v>722</v>
          </cell>
          <cell r="T384">
            <v>615725.24</v>
          </cell>
        </row>
        <row r="385">
          <cell r="A385">
            <v>723</v>
          </cell>
          <cell r="T385">
            <v>605165.18000000005</v>
          </cell>
        </row>
        <row r="386">
          <cell r="A386">
            <v>724</v>
          </cell>
          <cell r="T386">
            <v>1410171.88</v>
          </cell>
        </row>
        <row r="387">
          <cell r="A387">
            <v>725</v>
          </cell>
          <cell r="T387">
            <v>1152120.01</v>
          </cell>
        </row>
        <row r="388">
          <cell r="A388">
            <v>726</v>
          </cell>
          <cell r="T388">
            <v>382182.88</v>
          </cell>
        </row>
        <row r="389">
          <cell r="A389">
            <v>728</v>
          </cell>
          <cell r="T389">
            <v>542561.06000000006</v>
          </cell>
        </row>
        <row r="390">
          <cell r="A390">
            <v>729</v>
          </cell>
          <cell r="T390">
            <v>482122.46</v>
          </cell>
        </row>
        <row r="391">
          <cell r="A391">
            <v>730</v>
          </cell>
          <cell r="T391">
            <v>987887.38</v>
          </cell>
        </row>
        <row r="392">
          <cell r="A392">
            <v>731</v>
          </cell>
          <cell r="T392">
            <v>819407.35999999999</v>
          </cell>
        </row>
        <row r="393">
          <cell r="A393">
            <v>732</v>
          </cell>
          <cell r="T393">
            <v>978042.76</v>
          </cell>
        </row>
        <row r="394">
          <cell r="A394">
            <v>734</v>
          </cell>
          <cell r="T394">
            <v>613114.51</v>
          </cell>
        </row>
        <row r="395">
          <cell r="A395">
            <v>735</v>
          </cell>
          <cell r="T395">
            <v>928560.06</v>
          </cell>
        </row>
        <row r="396">
          <cell r="A396">
            <v>736</v>
          </cell>
          <cell r="T396">
            <v>494576.97</v>
          </cell>
        </row>
        <row r="397">
          <cell r="A397">
            <v>737</v>
          </cell>
          <cell r="T397">
            <v>483822.34</v>
          </cell>
        </row>
        <row r="398">
          <cell r="A398">
            <v>738</v>
          </cell>
          <cell r="T398">
            <v>930700.01</v>
          </cell>
        </row>
        <row r="399">
          <cell r="A399">
            <v>739</v>
          </cell>
          <cell r="T399">
            <v>704275.21</v>
          </cell>
        </row>
        <row r="400">
          <cell r="A400">
            <v>740</v>
          </cell>
          <cell r="T400">
            <v>659981</v>
          </cell>
        </row>
        <row r="401">
          <cell r="A401">
            <v>741</v>
          </cell>
          <cell r="T401">
            <v>758635.97</v>
          </cell>
        </row>
        <row r="402">
          <cell r="A402">
            <v>742</v>
          </cell>
          <cell r="T402">
            <v>442240.72</v>
          </cell>
        </row>
        <row r="403">
          <cell r="A403">
            <v>743</v>
          </cell>
          <cell r="T403">
            <v>377199.91</v>
          </cell>
        </row>
        <row r="404">
          <cell r="A404">
            <v>744</v>
          </cell>
          <cell r="T404">
            <v>728712.61</v>
          </cell>
        </row>
        <row r="405">
          <cell r="A405">
            <v>745</v>
          </cell>
          <cell r="T405">
            <v>476915.31</v>
          </cell>
        </row>
        <row r="406">
          <cell r="A406">
            <v>746</v>
          </cell>
          <cell r="T406">
            <v>886254.86</v>
          </cell>
        </row>
        <row r="407">
          <cell r="A407">
            <v>747</v>
          </cell>
          <cell r="T407">
            <v>780998.32</v>
          </cell>
        </row>
        <row r="408">
          <cell r="A408">
            <v>748</v>
          </cell>
          <cell r="T408">
            <v>727501.38</v>
          </cell>
        </row>
        <row r="409">
          <cell r="A409">
            <v>749</v>
          </cell>
          <cell r="T409">
            <v>532674.11</v>
          </cell>
        </row>
        <row r="410">
          <cell r="A410">
            <v>750</v>
          </cell>
          <cell r="T410">
            <v>662236.84</v>
          </cell>
        </row>
        <row r="411">
          <cell r="A411">
            <v>751</v>
          </cell>
          <cell r="T411">
            <v>555007.19999999995</v>
          </cell>
        </row>
        <row r="412">
          <cell r="A412">
            <v>752</v>
          </cell>
          <cell r="T412">
            <v>482987.13</v>
          </cell>
        </row>
        <row r="413">
          <cell r="A413">
            <v>753</v>
          </cell>
          <cell r="T413">
            <v>761799.08</v>
          </cell>
        </row>
        <row r="414">
          <cell r="A414">
            <v>755</v>
          </cell>
          <cell r="T414">
            <v>466162.61</v>
          </cell>
        </row>
        <row r="415">
          <cell r="A415">
            <v>756</v>
          </cell>
          <cell r="T415">
            <v>781169.37</v>
          </cell>
        </row>
        <row r="416">
          <cell r="A416">
            <v>757</v>
          </cell>
          <cell r="T416">
            <v>681208.06</v>
          </cell>
        </row>
        <row r="417">
          <cell r="A417">
            <v>758</v>
          </cell>
          <cell r="T417">
            <v>967316.21</v>
          </cell>
        </row>
        <row r="418">
          <cell r="A418">
            <v>759</v>
          </cell>
          <cell r="T418">
            <v>459329.99</v>
          </cell>
        </row>
        <row r="419">
          <cell r="A419">
            <v>760</v>
          </cell>
          <cell r="T419">
            <v>650907.34</v>
          </cell>
        </row>
        <row r="420">
          <cell r="A420">
            <v>761</v>
          </cell>
          <cell r="T420">
            <v>762361.92</v>
          </cell>
        </row>
        <row r="421">
          <cell r="A421">
            <v>762</v>
          </cell>
          <cell r="T421">
            <v>604878.37</v>
          </cell>
        </row>
        <row r="422">
          <cell r="A422">
            <v>764</v>
          </cell>
          <cell r="T422">
            <v>551470.44999999995</v>
          </cell>
        </row>
        <row r="423">
          <cell r="A423">
            <v>765</v>
          </cell>
          <cell r="T423">
            <v>556788.13</v>
          </cell>
        </row>
        <row r="424">
          <cell r="A424">
            <v>766</v>
          </cell>
          <cell r="T424">
            <v>1341600.49</v>
          </cell>
        </row>
        <row r="425">
          <cell r="A425">
            <v>767</v>
          </cell>
          <cell r="T425">
            <v>945913.75</v>
          </cell>
        </row>
        <row r="426">
          <cell r="A426">
            <v>770</v>
          </cell>
          <cell r="T426">
            <v>570957</v>
          </cell>
        </row>
        <row r="427">
          <cell r="A427">
            <v>771</v>
          </cell>
          <cell r="T427">
            <v>496739.1</v>
          </cell>
        </row>
        <row r="428">
          <cell r="A428">
            <v>773</v>
          </cell>
          <cell r="T428">
            <v>523832.14</v>
          </cell>
        </row>
        <row r="429">
          <cell r="A429">
            <v>775</v>
          </cell>
          <cell r="T429">
            <v>595344.54</v>
          </cell>
        </row>
        <row r="430">
          <cell r="A430">
            <v>776</v>
          </cell>
          <cell r="T430">
            <v>599183.99</v>
          </cell>
        </row>
        <row r="431">
          <cell r="A431">
            <v>777</v>
          </cell>
          <cell r="T431">
            <v>1654171.93</v>
          </cell>
        </row>
        <row r="432">
          <cell r="A432">
            <v>778</v>
          </cell>
          <cell r="T432">
            <v>410754.76</v>
          </cell>
        </row>
        <row r="433">
          <cell r="A433">
            <v>779</v>
          </cell>
          <cell r="T433">
            <v>991277.7</v>
          </cell>
        </row>
        <row r="434">
          <cell r="A434">
            <v>781</v>
          </cell>
          <cell r="T434">
            <v>1123078.71</v>
          </cell>
        </row>
        <row r="435">
          <cell r="A435">
            <v>782</v>
          </cell>
          <cell r="T435">
            <v>981071.85</v>
          </cell>
        </row>
        <row r="436">
          <cell r="A436">
            <v>785</v>
          </cell>
          <cell r="T436">
            <v>794197.42</v>
          </cell>
        </row>
        <row r="437">
          <cell r="A437">
            <v>786</v>
          </cell>
          <cell r="T437">
            <v>500925.08</v>
          </cell>
        </row>
        <row r="438">
          <cell r="A438">
            <v>787</v>
          </cell>
          <cell r="T438">
            <v>431120.29</v>
          </cell>
        </row>
        <row r="439">
          <cell r="A439">
            <v>788</v>
          </cell>
          <cell r="T439">
            <v>299908.47999999998</v>
          </cell>
        </row>
        <row r="440">
          <cell r="A440">
            <v>790</v>
          </cell>
          <cell r="T440">
            <v>626476.80000000005</v>
          </cell>
        </row>
        <row r="441">
          <cell r="A441">
            <v>791</v>
          </cell>
          <cell r="T441">
            <v>797768.54</v>
          </cell>
        </row>
        <row r="442">
          <cell r="A442">
            <v>792</v>
          </cell>
          <cell r="T442">
            <v>553658.79</v>
          </cell>
        </row>
        <row r="443">
          <cell r="A443">
            <v>793</v>
          </cell>
          <cell r="T443">
            <v>516024.68</v>
          </cell>
        </row>
        <row r="444">
          <cell r="A444">
            <v>795</v>
          </cell>
          <cell r="T444">
            <v>529469.12</v>
          </cell>
        </row>
        <row r="445">
          <cell r="A445">
            <v>799</v>
          </cell>
          <cell r="T445">
            <v>482669.2</v>
          </cell>
        </row>
        <row r="446">
          <cell r="A446">
            <v>814</v>
          </cell>
          <cell r="T446">
            <v>551149.16</v>
          </cell>
        </row>
        <row r="447">
          <cell r="A447">
            <v>822</v>
          </cell>
          <cell r="T447">
            <v>604282.5</v>
          </cell>
        </row>
        <row r="448">
          <cell r="A448">
            <v>825</v>
          </cell>
          <cell r="T448">
            <v>316130.89</v>
          </cell>
        </row>
        <row r="449">
          <cell r="A449">
            <v>826</v>
          </cell>
          <cell r="T449">
            <v>419001.18</v>
          </cell>
        </row>
        <row r="450">
          <cell r="A450">
            <v>1000</v>
          </cell>
          <cell r="T450">
            <v>474641.58</v>
          </cell>
        </row>
        <row r="451">
          <cell r="A451">
            <v>1001</v>
          </cell>
          <cell r="T451">
            <v>398121.97</v>
          </cell>
        </row>
        <row r="452">
          <cell r="A452">
            <v>1002</v>
          </cell>
          <cell r="T452">
            <v>850076.9</v>
          </cell>
        </row>
        <row r="453">
          <cell r="A453">
            <v>1003</v>
          </cell>
          <cell r="T453">
            <v>490625.29</v>
          </cell>
        </row>
        <row r="454">
          <cell r="A454">
            <v>1005</v>
          </cell>
          <cell r="T454">
            <v>305910.82</v>
          </cell>
        </row>
        <row r="455">
          <cell r="A455">
            <v>1006</v>
          </cell>
          <cell r="T455">
            <v>544736.38</v>
          </cell>
        </row>
        <row r="456">
          <cell r="A456">
            <v>1007</v>
          </cell>
          <cell r="T456">
            <v>677021.36</v>
          </cell>
        </row>
        <row r="457">
          <cell r="A457">
            <v>1009</v>
          </cell>
          <cell r="T457">
            <v>415609.63</v>
          </cell>
        </row>
        <row r="458">
          <cell r="A458">
            <v>1010</v>
          </cell>
          <cell r="T458">
            <v>1244002.8400000001</v>
          </cell>
        </row>
        <row r="459">
          <cell r="A459">
            <v>1016</v>
          </cell>
          <cell r="T459">
            <v>704859.52</v>
          </cell>
        </row>
        <row r="460">
          <cell r="A460">
            <v>1017</v>
          </cell>
          <cell r="T460">
            <v>701238.52</v>
          </cell>
        </row>
        <row r="461">
          <cell r="A461">
            <v>1018</v>
          </cell>
          <cell r="T461">
            <v>493569.78</v>
          </cell>
        </row>
        <row r="462">
          <cell r="A462">
            <v>1019</v>
          </cell>
          <cell r="T462">
            <v>185220.53</v>
          </cell>
        </row>
        <row r="463">
          <cell r="A463">
            <v>1020</v>
          </cell>
          <cell r="T463">
            <v>636412.61</v>
          </cell>
        </row>
        <row r="464">
          <cell r="A464">
            <v>1022</v>
          </cell>
          <cell r="T464">
            <v>582816.01</v>
          </cell>
        </row>
        <row r="465">
          <cell r="A465">
            <v>1023</v>
          </cell>
          <cell r="T465">
            <v>427557.16</v>
          </cell>
        </row>
        <row r="466">
          <cell r="A466">
            <v>1024</v>
          </cell>
          <cell r="T466">
            <v>356176.29</v>
          </cell>
        </row>
        <row r="467">
          <cell r="A467">
            <v>1025</v>
          </cell>
          <cell r="T467">
            <v>620976.18999999994</v>
          </cell>
        </row>
        <row r="468">
          <cell r="A468">
            <v>1026</v>
          </cell>
          <cell r="T468">
            <v>455910.16</v>
          </cell>
        </row>
        <row r="469">
          <cell r="A469">
            <v>1027</v>
          </cell>
          <cell r="T469">
            <v>739145.21</v>
          </cell>
        </row>
        <row r="470">
          <cell r="A470">
            <v>1029</v>
          </cell>
          <cell r="T470">
            <v>229894.14</v>
          </cell>
        </row>
        <row r="471">
          <cell r="A471">
            <v>1030</v>
          </cell>
          <cell r="T471">
            <v>355027.13</v>
          </cell>
        </row>
        <row r="472">
          <cell r="A472">
            <v>1034</v>
          </cell>
          <cell r="T472">
            <v>645764.13</v>
          </cell>
        </row>
        <row r="473">
          <cell r="A473">
            <v>1035</v>
          </cell>
          <cell r="T473">
            <v>336446.23</v>
          </cell>
        </row>
        <row r="474">
          <cell r="A474">
            <v>1184</v>
          </cell>
          <cell r="T474">
            <v>593685.24</v>
          </cell>
        </row>
        <row r="475">
          <cell r="A475">
            <v>1211</v>
          </cell>
          <cell r="T475">
            <v>690925.18</v>
          </cell>
        </row>
        <row r="476">
          <cell r="A476">
            <v>3016</v>
          </cell>
          <cell r="T476">
            <v>1029861.3</v>
          </cell>
        </row>
        <row r="477">
          <cell r="A477">
            <v>3020</v>
          </cell>
          <cell r="T477">
            <v>1175550.8</v>
          </cell>
        </row>
        <row r="478">
          <cell r="A478">
            <v>3022</v>
          </cell>
          <cell r="T478">
            <v>1988147.01</v>
          </cell>
        </row>
        <row r="479">
          <cell r="A479">
            <v>3024</v>
          </cell>
          <cell r="T479">
            <v>1501447.67</v>
          </cell>
        </row>
        <row r="480">
          <cell r="A480">
            <v>3025</v>
          </cell>
          <cell r="T480">
            <v>1831772.31</v>
          </cell>
        </row>
        <row r="481">
          <cell r="A481">
            <v>3026</v>
          </cell>
          <cell r="T481">
            <v>2350045.33</v>
          </cell>
        </row>
        <row r="482">
          <cell r="A482">
            <v>3030</v>
          </cell>
          <cell r="T482">
            <v>3021895.04</v>
          </cell>
        </row>
        <row r="483">
          <cell r="A483">
            <v>3032</v>
          </cell>
          <cell r="T483">
            <v>2393443.23</v>
          </cell>
        </row>
        <row r="484">
          <cell r="A484">
            <v>3035</v>
          </cell>
        </row>
        <row r="486">
          <cell r="A486">
            <v>3038</v>
          </cell>
          <cell r="T486">
            <v>1284197.44</v>
          </cell>
        </row>
        <row r="487">
          <cell r="A487">
            <v>3045</v>
          </cell>
          <cell r="T487">
            <v>1742308.75</v>
          </cell>
        </row>
        <row r="488">
          <cell r="A488">
            <v>3046</v>
          </cell>
          <cell r="T488">
            <v>1608070.36</v>
          </cell>
        </row>
        <row r="489">
          <cell r="A489">
            <v>3051</v>
          </cell>
          <cell r="T489">
            <v>1457264.2</v>
          </cell>
        </row>
        <row r="490">
          <cell r="A490">
            <v>3052</v>
          </cell>
          <cell r="T490">
            <v>2062729.84</v>
          </cell>
        </row>
        <row r="491">
          <cell r="A491">
            <v>3056</v>
          </cell>
          <cell r="T491">
            <v>3117238.68</v>
          </cell>
        </row>
        <row r="492">
          <cell r="A492">
            <v>3057</v>
          </cell>
          <cell r="T492">
            <v>723537.13</v>
          </cell>
        </row>
        <row r="493">
          <cell r="A493">
            <v>3058</v>
          </cell>
          <cell r="T493">
            <v>2087346.25</v>
          </cell>
        </row>
        <row r="494">
          <cell r="A494">
            <v>3059</v>
          </cell>
          <cell r="T494">
            <v>871757.11</v>
          </cell>
        </row>
        <row r="495">
          <cell r="A495">
            <v>3060</v>
          </cell>
          <cell r="T495">
            <v>1167150.8700000001</v>
          </cell>
        </row>
        <row r="496">
          <cell r="A496">
            <v>3062</v>
          </cell>
          <cell r="T496">
            <v>1825587.99</v>
          </cell>
        </row>
        <row r="497">
          <cell r="A497">
            <v>3063</v>
          </cell>
          <cell r="T497">
            <v>1540739.97</v>
          </cell>
        </row>
        <row r="498">
          <cell r="A498">
            <v>3064</v>
          </cell>
          <cell r="T498">
            <v>1134026.93</v>
          </cell>
        </row>
        <row r="499">
          <cell r="A499">
            <v>3066</v>
          </cell>
          <cell r="T499">
            <v>2132402.44</v>
          </cell>
        </row>
        <row r="500">
          <cell r="A500">
            <v>3067</v>
          </cell>
          <cell r="T500">
            <v>1133539.8999999999</v>
          </cell>
        </row>
        <row r="501">
          <cell r="A501">
            <v>3069</v>
          </cell>
          <cell r="T501">
            <v>2997346.76</v>
          </cell>
        </row>
        <row r="502">
          <cell r="A502">
            <v>3071</v>
          </cell>
          <cell r="T502">
            <v>1654165.34</v>
          </cell>
        </row>
        <row r="503">
          <cell r="A503">
            <v>3072</v>
          </cell>
          <cell r="T503">
            <v>1569428.24</v>
          </cell>
        </row>
        <row r="504">
          <cell r="A504">
            <v>3077</v>
          </cell>
          <cell r="T504">
            <v>1993901.25</v>
          </cell>
        </row>
        <row r="505">
          <cell r="A505">
            <v>3079</v>
          </cell>
          <cell r="T505">
            <v>2092513.42</v>
          </cell>
        </row>
        <row r="506">
          <cell r="A506">
            <v>3080</v>
          </cell>
          <cell r="T506">
            <v>938186.52</v>
          </cell>
        </row>
        <row r="507">
          <cell r="A507">
            <v>3084</v>
          </cell>
          <cell r="T507">
            <v>1413133.68</v>
          </cell>
        </row>
        <row r="508">
          <cell r="A508">
            <v>3085</v>
          </cell>
          <cell r="T508">
            <v>1752253.71</v>
          </cell>
        </row>
        <row r="509">
          <cell r="A509">
            <v>3086</v>
          </cell>
        </row>
        <row r="511">
          <cell r="A511">
            <v>3088</v>
          </cell>
          <cell r="T511">
            <v>2887985.74</v>
          </cell>
        </row>
        <row r="512">
          <cell r="A512">
            <v>3089</v>
          </cell>
          <cell r="T512">
            <v>1875659.5</v>
          </cell>
        </row>
        <row r="513">
          <cell r="A513">
            <v>3090</v>
          </cell>
          <cell r="T513">
            <v>1748215.79</v>
          </cell>
        </row>
        <row r="514">
          <cell r="A514">
            <v>3092</v>
          </cell>
          <cell r="T514">
            <v>1269052.95</v>
          </cell>
        </row>
        <row r="515">
          <cell r="A515">
            <v>3093</v>
          </cell>
          <cell r="T515">
            <v>1007964.44</v>
          </cell>
        </row>
        <row r="516">
          <cell r="A516">
            <v>3094</v>
          </cell>
          <cell r="T516">
            <v>912162.96</v>
          </cell>
        </row>
        <row r="517">
          <cell r="A517">
            <v>3097</v>
          </cell>
          <cell r="T517">
            <v>789584.14</v>
          </cell>
        </row>
        <row r="518">
          <cell r="A518">
            <v>3098</v>
          </cell>
          <cell r="T518">
            <v>1438113.44</v>
          </cell>
        </row>
        <row r="519">
          <cell r="A519">
            <v>3099</v>
          </cell>
          <cell r="T519">
            <v>1603221.46</v>
          </cell>
        </row>
        <row r="520">
          <cell r="A520">
            <v>3100</v>
          </cell>
          <cell r="T520">
            <v>1510745.62</v>
          </cell>
        </row>
        <row r="521">
          <cell r="A521">
            <v>3103</v>
          </cell>
          <cell r="T521">
            <v>892375.91999999899</v>
          </cell>
        </row>
        <row r="522">
          <cell r="A522">
            <v>3104</v>
          </cell>
          <cell r="T522">
            <v>1785715.63</v>
          </cell>
        </row>
        <row r="523">
          <cell r="A523">
            <v>3107</v>
          </cell>
          <cell r="T523">
            <v>959700.65</v>
          </cell>
        </row>
        <row r="524">
          <cell r="A524">
            <v>3108</v>
          </cell>
          <cell r="T524">
            <v>1283386.1399999999</v>
          </cell>
        </row>
        <row r="525">
          <cell r="A525">
            <v>3110</v>
          </cell>
          <cell r="T525">
            <v>1058711.26</v>
          </cell>
        </row>
        <row r="526">
          <cell r="A526">
            <v>3112</v>
          </cell>
          <cell r="T526">
            <v>808269.74</v>
          </cell>
        </row>
        <row r="527">
          <cell r="A527">
            <v>3117</v>
          </cell>
          <cell r="T527">
            <v>1592092.6</v>
          </cell>
        </row>
        <row r="528">
          <cell r="A528">
            <v>3118</v>
          </cell>
          <cell r="T528">
            <v>1345125.22</v>
          </cell>
        </row>
        <row r="529">
          <cell r="A529">
            <v>3119</v>
          </cell>
          <cell r="T529">
            <v>3550066.6</v>
          </cell>
        </row>
        <row r="530">
          <cell r="A530">
            <v>3120</v>
          </cell>
          <cell r="T530">
            <v>698570.95</v>
          </cell>
        </row>
        <row r="531">
          <cell r="A531">
            <v>3121</v>
          </cell>
          <cell r="T531">
            <v>806341.01</v>
          </cell>
        </row>
        <row r="532">
          <cell r="A532">
            <v>3122</v>
          </cell>
          <cell r="T532">
            <v>1536768.43</v>
          </cell>
        </row>
        <row r="533">
          <cell r="A533">
            <v>3123</v>
          </cell>
          <cell r="T533">
            <v>887199.04</v>
          </cell>
        </row>
        <row r="534">
          <cell r="A534">
            <v>3125</v>
          </cell>
          <cell r="T534">
            <v>1240134.8700000001</v>
          </cell>
        </row>
        <row r="535">
          <cell r="A535">
            <v>3128</v>
          </cell>
          <cell r="T535">
            <v>1033969.27</v>
          </cell>
        </row>
        <row r="536">
          <cell r="A536">
            <v>3130</v>
          </cell>
        </row>
        <row r="538">
          <cell r="A538">
            <v>3149</v>
          </cell>
          <cell r="T538">
            <v>852944.57</v>
          </cell>
        </row>
        <row r="539">
          <cell r="A539">
            <v>9101</v>
          </cell>
        </row>
        <row r="540">
          <cell r="A540">
            <v>9550</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sheetName val="Sales"/>
      <sheetName val="Dept"/>
      <sheetName val="Dept Chart"/>
      <sheetName val="Store Info"/>
      <sheetName val="Contributions"/>
      <sheetName val="Training"/>
      <sheetName val="Training Charts"/>
      <sheetName val="Training Store Dept"/>
      <sheetName val="Training Region Dept"/>
      <sheetName val="Month Beat Co Avg"/>
      <sheetName val="Learning Plans"/>
      <sheetName val="Prior Year Contributions"/>
      <sheetName val="Year End Sales"/>
    </sheetNames>
    <sheetDataSet>
      <sheetData sheetId="0" refreshError="1"/>
      <sheetData sheetId="1">
        <row r="1">
          <cell r="A1" t="str">
            <v>Store</v>
          </cell>
          <cell r="B1" t="str">
            <v>Region Combined</v>
          </cell>
          <cell r="D1" t="str">
            <v>District Combined</v>
          </cell>
          <cell r="F1" t="str">
            <v>Manager</v>
          </cell>
          <cell r="G1" t="str">
            <v>Location</v>
          </cell>
          <cell r="H1" t="str">
            <v>Store Square Feet Total Area</v>
          </cell>
          <cell r="I1" t="str">
            <v>City</v>
          </cell>
          <cell r="J1" t="str">
            <v>State</v>
          </cell>
          <cell r="K1" t="str">
            <v>Total Sales Dollars</v>
          </cell>
          <cell r="L1" t="str">
            <v>Total Sales Dollars LY</v>
          </cell>
          <cell r="M1" t="str">
            <v>Sales +/-</v>
          </cell>
          <cell r="N1" t="str">
            <v>Sales %</v>
          </cell>
        </row>
        <row r="2">
          <cell r="A2">
            <v>7</v>
          </cell>
          <cell r="B2" t="str">
            <v>T. CLARK</v>
          </cell>
          <cell r="C2">
            <v>6</v>
          </cell>
          <cell r="D2" t="str">
            <v>BRIAN EBERWEIN</v>
          </cell>
          <cell r="E2">
            <v>2</v>
          </cell>
          <cell r="F2" t="str">
            <v>NICOLE MCLAUGHLIN</v>
          </cell>
          <cell r="G2" t="str">
            <v>MAYFAIR TOWN CENTER</v>
          </cell>
          <cell r="H2">
            <v>6289</v>
          </cell>
          <cell r="I2" t="str">
            <v>WILMINGTON</v>
          </cell>
          <cell r="J2" t="str">
            <v>NC</v>
          </cell>
          <cell r="K2">
            <v>2784433.94</v>
          </cell>
          <cell r="L2">
            <v>2431654.14</v>
          </cell>
          <cell r="M2">
            <v>352779.8</v>
          </cell>
          <cell r="N2">
            <v>14.507811542639899</v>
          </cell>
        </row>
        <row r="3">
          <cell r="A3">
            <v>10</v>
          </cell>
          <cell r="B3" t="str">
            <v>T. CLARK</v>
          </cell>
          <cell r="C3">
            <v>6</v>
          </cell>
          <cell r="D3" t="str">
            <v>BONNIE MCMILLION</v>
          </cell>
          <cell r="E3">
            <v>5</v>
          </cell>
          <cell r="F3" t="str">
            <v>PATRICIA HARDEE</v>
          </cell>
          <cell r="G3" t="str">
            <v>HIGH POINT MALL</v>
          </cell>
          <cell r="H3">
            <v>9314</v>
          </cell>
          <cell r="I3" t="str">
            <v>HIGH POINT</v>
          </cell>
          <cell r="J3" t="str">
            <v>NC</v>
          </cell>
          <cell r="K3">
            <v>2537794.91</v>
          </cell>
          <cell r="L3">
            <v>2726527.89</v>
          </cell>
          <cell r="M3">
            <v>-188732.98</v>
          </cell>
          <cell r="N3">
            <v>-6.92209974056051</v>
          </cell>
        </row>
        <row r="4">
          <cell r="A4">
            <v>12</v>
          </cell>
          <cell r="B4" t="str">
            <v>ANGIE MOLLOHAN</v>
          </cell>
          <cell r="C4">
            <v>5</v>
          </cell>
          <cell r="D4" t="str">
            <v>MICHAEL JONES</v>
          </cell>
          <cell r="E4">
            <v>6</v>
          </cell>
          <cell r="F4" t="str">
            <v>ANDREW GRZESZCZAK</v>
          </cell>
          <cell r="G4" t="str">
            <v>TANGER OUTLET CENTER - HWY. 501</v>
          </cell>
          <cell r="H4">
            <v>6433</v>
          </cell>
          <cell r="I4" t="str">
            <v>MYRTLE BEACH</v>
          </cell>
          <cell r="J4" t="str">
            <v>SC</v>
          </cell>
          <cell r="K4">
            <v>2445173.5499999998</v>
          </cell>
          <cell r="L4">
            <v>2728610.08</v>
          </cell>
          <cell r="M4">
            <v>-283436.53000000003</v>
          </cell>
          <cell r="N4">
            <v>-10.387579085686101</v>
          </cell>
        </row>
        <row r="5">
          <cell r="A5">
            <v>13</v>
          </cell>
          <cell r="B5" t="str">
            <v>T. CLARK</v>
          </cell>
          <cell r="C5">
            <v>6</v>
          </cell>
          <cell r="D5" t="str">
            <v>BRIAN EBERWEIN</v>
          </cell>
          <cell r="E5">
            <v>2</v>
          </cell>
          <cell r="F5" t="str">
            <v>ETTA MCNEILL</v>
          </cell>
          <cell r="G5" t="str">
            <v>FAYETTEVILLE PAVILLION</v>
          </cell>
          <cell r="H5">
            <v>7500</v>
          </cell>
          <cell r="I5" t="str">
            <v>FAYETTEVILLE</v>
          </cell>
          <cell r="J5" t="str">
            <v>NC</v>
          </cell>
          <cell r="K5">
            <v>1977376.64</v>
          </cell>
          <cell r="L5">
            <v>2028999.01</v>
          </cell>
          <cell r="M5">
            <v>-51622.37</v>
          </cell>
          <cell r="N5">
            <v>-2.5442284469128502</v>
          </cell>
        </row>
        <row r="6">
          <cell r="A6">
            <v>14</v>
          </cell>
          <cell r="B6" t="str">
            <v>GARY LEWIS</v>
          </cell>
          <cell r="C6">
            <v>7</v>
          </cell>
          <cell r="D6" t="str">
            <v>DOUGLAS ELLER</v>
          </cell>
          <cell r="E6">
            <v>5</v>
          </cell>
          <cell r="F6" t="str">
            <v>DOUGLAS ELLER</v>
          </cell>
          <cell r="G6" t="str">
            <v>VALLEY VIEW STATION</v>
          </cell>
          <cell r="H6">
            <v>8144</v>
          </cell>
          <cell r="I6" t="str">
            <v>ROANOKE</v>
          </cell>
          <cell r="J6" t="str">
            <v>VA</v>
          </cell>
          <cell r="K6">
            <v>3330813.97</v>
          </cell>
          <cell r="L6">
            <v>3033356.17</v>
          </cell>
          <cell r="M6">
            <v>297457.8</v>
          </cell>
          <cell r="N6">
            <v>9.8062272720186794</v>
          </cell>
        </row>
        <row r="7">
          <cell r="A7">
            <v>15</v>
          </cell>
          <cell r="B7" t="str">
            <v>T. CLARK</v>
          </cell>
          <cell r="C7">
            <v>6</v>
          </cell>
          <cell r="D7" t="str">
            <v>BONNIE MCMILLION</v>
          </cell>
          <cell r="E7">
            <v>5</v>
          </cell>
          <cell r="F7" t="str">
            <v>JASON HARMON</v>
          </cell>
          <cell r="G7" t="str">
            <v>HANES MALL</v>
          </cell>
          <cell r="H7">
            <v>7149</v>
          </cell>
          <cell r="I7" t="str">
            <v>WINSTON-SALEM</v>
          </cell>
          <cell r="J7" t="str">
            <v>NC</v>
          </cell>
          <cell r="K7">
            <v>1778707.61</v>
          </cell>
          <cell r="L7">
            <v>1886128.15</v>
          </cell>
          <cell r="M7">
            <v>-107420.54</v>
          </cell>
          <cell r="N7">
            <v>-5.6952938218964499</v>
          </cell>
        </row>
        <row r="8">
          <cell r="A8">
            <v>17</v>
          </cell>
          <cell r="B8" t="str">
            <v>JON SALGE</v>
          </cell>
          <cell r="C8">
            <v>9</v>
          </cell>
          <cell r="D8" t="str">
            <v>BELINDA NICHOLS</v>
          </cell>
          <cell r="E8">
            <v>2</v>
          </cell>
          <cell r="F8" t="str">
            <v>JAMES MURRAY</v>
          </cell>
          <cell r="G8" t="str">
            <v>THE MALL AT JOHNSON CITY</v>
          </cell>
          <cell r="H8">
            <v>6027</v>
          </cell>
          <cell r="I8" t="str">
            <v>JOHNSON CITY</v>
          </cell>
          <cell r="J8" t="str">
            <v>TN</v>
          </cell>
          <cell r="K8">
            <v>2446745.29</v>
          </cell>
          <cell r="L8">
            <v>2253365.7599999998</v>
          </cell>
          <cell r="M8">
            <v>193379.53</v>
          </cell>
          <cell r="N8">
            <v>8.5818083079419694</v>
          </cell>
        </row>
        <row r="9">
          <cell r="A9">
            <v>18</v>
          </cell>
          <cell r="B9" t="str">
            <v>T. CLARK</v>
          </cell>
          <cell r="C9">
            <v>6</v>
          </cell>
          <cell r="D9" t="str">
            <v>BRIAN EBERWEIN</v>
          </cell>
          <cell r="E9">
            <v>2</v>
          </cell>
          <cell r="F9" t="str">
            <v>DESHAUN UPCHURCH</v>
          </cell>
          <cell r="G9" t="str">
            <v>ABERDEEN COMMONS</v>
          </cell>
          <cell r="H9">
            <v>6000</v>
          </cell>
          <cell r="I9" t="str">
            <v>ABERDEEN</v>
          </cell>
          <cell r="J9" t="str">
            <v>NC</v>
          </cell>
          <cell r="K9">
            <v>1532089.24</v>
          </cell>
          <cell r="L9">
            <v>1534521.07</v>
          </cell>
          <cell r="M9">
            <v>-2431.8299999999899</v>
          </cell>
          <cell r="N9">
            <v>-0.15847485235244199</v>
          </cell>
        </row>
        <row r="10">
          <cell r="A10">
            <v>20</v>
          </cell>
          <cell r="B10" t="str">
            <v>T. CLARK</v>
          </cell>
          <cell r="C10">
            <v>6</v>
          </cell>
          <cell r="D10" t="str">
            <v>MICHAEL PALKEWICK</v>
          </cell>
          <cell r="E10">
            <v>8</v>
          </cell>
          <cell r="F10" t="str">
            <v>DANIEL DINEEN</v>
          </cell>
          <cell r="G10" t="str">
            <v>ROCK HILL GALLERIA</v>
          </cell>
          <cell r="H10">
            <v>7520</v>
          </cell>
          <cell r="I10" t="str">
            <v>ROCK HILL</v>
          </cell>
          <cell r="J10" t="str">
            <v>SC</v>
          </cell>
          <cell r="K10">
            <v>2437883.17</v>
          </cell>
          <cell r="L10">
            <v>2285156.9700000002</v>
          </cell>
          <cell r="M10">
            <v>152726.20000000001</v>
          </cell>
          <cell r="N10">
            <v>6.68340083438558</v>
          </cell>
        </row>
        <row r="11">
          <cell r="A11">
            <v>29</v>
          </cell>
          <cell r="B11" t="str">
            <v>ANGIE MOLLOHAN</v>
          </cell>
          <cell r="C11">
            <v>5</v>
          </cell>
          <cell r="D11" t="str">
            <v>LAMONTE HENDRICKS</v>
          </cell>
          <cell r="E11">
            <v>2</v>
          </cell>
          <cell r="F11" t="str">
            <v>LAMONTE HENDRICKS</v>
          </cell>
          <cell r="G11" t="str">
            <v>FAIRVIEW CORNERS</v>
          </cell>
          <cell r="H11">
            <v>6000</v>
          </cell>
          <cell r="I11" t="str">
            <v>SIMPSONVILLE</v>
          </cell>
          <cell r="J11" t="str">
            <v>SC</v>
          </cell>
          <cell r="K11">
            <v>2822554.03</v>
          </cell>
          <cell r="L11">
            <v>2782042.35</v>
          </cell>
          <cell r="M11">
            <v>40511.68</v>
          </cell>
          <cell r="N11">
            <v>1.45618487799081</v>
          </cell>
        </row>
        <row r="12">
          <cell r="A12">
            <v>30</v>
          </cell>
          <cell r="B12" t="str">
            <v>JON SALGE</v>
          </cell>
          <cell r="C12">
            <v>9</v>
          </cell>
          <cell r="D12" t="str">
            <v>CECIL OWNBY</v>
          </cell>
          <cell r="E12">
            <v>1</v>
          </cell>
          <cell r="F12" t="str">
            <v>MICHELE PEETS</v>
          </cell>
          <cell r="G12" t="str">
            <v>WEST TOWN MALL</v>
          </cell>
          <cell r="H12">
            <v>5281</v>
          </cell>
          <cell r="I12" t="str">
            <v>KNOXVILLE</v>
          </cell>
          <cell r="J12" t="str">
            <v>TN</v>
          </cell>
          <cell r="K12">
            <v>2360143.1</v>
          </cell>
          <cell r="L12">
            <v>1590827.82</v>
          </cell>
          <cell r="M12">
            <v>769315.28</v>
          </cell>
          <cell r="N12">
            <v>48.359430877943801</v>
          </cell>
        </row>
        <row r="13">
          <cell r="A13">
            <v>31</v>
          </cell>
          <cell r="B13" t="str">
            <v>GARY LEWIS</v>
          </cell>
          <cell r="C13">
            <v>7</v>
          </cell>
          <cell r="D13" t="str">
            <v>PATRICIA VEALE</v>
          </cell>
          <cell r="E13">
            <v>4</v>
          </cell>
          <cell r="F13" t="str">
            <v>WILLIAN GOMEZ</v>
          </cell>
          <cell r="G13" t="str">
            <v>POTOMAC MILLS</v>
          </cell>
          <cell r="H13">
            <v>5070</v>
          </cell>
          <cell r="I13" t="str">
            <v>WOODBRIDGE</v>
          </cell>
          <cell r="J13" t="str">
            <v>VA</v>
          </cell>
          <cell r="K13">
            <v>2462933.42</v>
          </cell>
          <cell r="L13">
            <v>2454919.2400000002</v>
          </cell>
          <cell r="M13">
            <v>8014.1799999999903</v>
          </cell>
          <cell r="N13">
            <v>0.32645391625999798</v>
          </cell>
        </row>
        <row r="14">
          <cell r="A14">
            <v>39</v>
          </cell>
          <cell r="B14" t="str">
            <v>T. CLARK</v>
          </cell>
          <cell r="C14">
            <v>6</v>
          </cell>
          <cell r="D14" t="str">
            <v>IVEY PETERSON</v>
          </cell>
          <cell r="E14">
            <v>1</v>
          </cell>
          <cell r="F14" t="str">
            <v>JOHN GREENE</v>
          </cell>
          <cell r="G14" t="str">
            <v>NORTHWEST CENTRE</v>
          </cell>
          <cell r="H14">
            <v>5854</v>
          </cell>
          <cell r="I14" t="str">
            <v>GREENSBORO</v>
          </cell>
          <cell r="J14" t="str">
            <v>NC</v>
          </cell>
          <cell r="K14">
            <v>1288412.8999999999</v>
          </cell>
          <cell r="L14">
            <v>1320557.1100000001</v>
          </cell>
          <cell r="M14">
            <v>-32144.21</v>
          </cell>
          <cell r="N14">
            <v>-2.43414008804208</v>
          </cell>
        </row>
        <row r="15">
          <cell r="A15">
            <v>40</v>
          </cell>
          <cell r="B15" t="str">
            <v>JON COBB</v>
          </cell>
          <cell r="C15">
            <v>4</v>
          </cell>
          <cell r="D15" t="str">
            <v>DISTRICT 2</v>
          </cell>
          <cell r="E15">
            <v>2</v>
          </cell>
          <cell r="F15" t="str">
            <v>SONG KO</v>
          </cell>
          <cell r="G15" t="str">
            <v>PROVIDENCE SQUARE</v>
          </cell>
          <cell r="H15">
            <v>6000</v>
          </cell>
          <cell r="I15" t="str">
            <v>MARIETTA</v>
          </cell>
          <cell r="J15" t="str">
            <v>GA</v>
          </cell>
          <cell r="K15">
            <v>990765.92</v>
          </cell>
          <cell r="L15">
            <v>961727.83</v>
          </cell>
          <cell r="M15">
            <v>29038.09</v>
          </cell>
          <cell r="N15">
            <v>3.01936671625695</v>
          </cell>
        </row>
        <row r="16">
          <cell r="A16">
            <v>42</v>
          </cell>
          <cell r="B16" t="str">
            <v>T. CLARK</v>
          </cell>
          <cell r="C16">
            <v>6</v>
          </cell>
          <cell r="D16" t="str">
            <v>IVEY PETERSON</v>
          </cell>
          <cell r="E16">
            <v>1</v>
          </cell>
          <cell r="F16" t="str">
            <v>IVEY PETERSON</v>
          </cell>
          <cell r="G16" t="str">
            <v>THE STREETS AT SOUTHPOINT</v>
          </cell>
          <cell r="H16">
            <v>6608</v>
          </cell>
          <cell r="I16" t="str">
            <v>DURHAM</v>
          </cell>
          <cell r="J16" t="str">
            <v>NC</v>
          </cell>
          <cell r="K16">
            <v>2716627.12</v>
          </cell>
          <cell r="L16">
            <v>2443250.87</v>
          </cell>
          <cell r="M16">
            <v>273376.25</v>
          </cell>
          <cell r="N16">
            <v>11.1890372518316</v>
          </cell>
        </row>
        <row r="17">
          <cell r="A17">
            <v>45</v>
          </cell>
          <cell r="B17" t="str">
            <v>T. CLARK</v>
          </cell>
          <cell r="C17">
            <v>6</v>
          </cell>
          <cell r="D17" t="str">
            <v>BRIAN SAFRIT</v>
          </cell>
          <cell r="E17">
            <v>6</v>
          </cell>
          <cell r="F17" t="str">
            <v>SONYA BOSTON</v>
          </cell>
          <cell r="G17" t="str">
            <v>MATTHEWS FESTIVAL</v>
          </cell>
          <cell r="H17">
            <v>5258</v>
          </cell>
          <cell r="I17" t="str">
            <v>MATTHEWS</v>
          </cell>
          <cell r="J17" t="str">
            <v>NC</v>
          </cell>
          <cell r="K17">
            <v>1417580.6</v>
          </cell>
          <cell r="L17">
            <v>1321867.8999999999</v>
          </cell>
          <cell r="M17">
            <v>95712.7</v>
          </cell>
          <cell r="N17">
            <v>7.2407159595901698</v>
          </cell>
        </row>
        <row r="18">
          <cell r="A18">
            <v>52</v>
          </cell>
          <cell r="B18" t="str">
            <v>T. CLARK</v>
          </cell>
          <cell r="C18">
            <v>6</v>
          </cell>
          <cell r="D18" t="str">
            <v>ERIC STEPNOSKI</v>
          </cell>
          <cell r="E18">
            <v>3</v>
          </cell>
          <cell r="F18" t="str">
            <v>MAURICIO GARNICA LUIS</v>
          </cell>
          <cell r="G18" t="str">
            <v>BRIER CREEK COMMONS</v>
          </cell>
          <cell r="H18">
            <v>6975</v>
          </cell>
          <cell r="I18" t="str">
            <v>RALEIGH</v>
          </cell>
          <cell r="J18" t="str">
            <v>NC</v>
          </cell>
          <cell r="K18">
            <v>2728620.49</v>
          </cell>
          <cell r="L18">
            <v>2496615.52</v>
          </cell>
          <cell r="M18">
            <v>232004.97</v>
          </cell>
          <cell r="N18">
            <v>9.2927792902609507</v>
          </cell>
        </row>
        <row r="19">
          <cell r="A19">
            <v>53</v>
          </cell>
          <cell r="B19" t="str">
            <v>ANGIE MOLLOHAN</v>
          </cell>
          <cell r="C19">
            <v>5</v>
          </cell>
          <cell r="D19" t="str">
            <v>DARRYL PEE</v>
          </cell>
          <cell r="E19">
            <v>5</v>
          </cell>
          <cell r="F19" t="str">
            <v>ADAM BUTCHER</v>
          </cell>
          <cell r="G19" t="str">
            <v>SAVANNAH CENTRE</v>
          </cell>
          <cell r="H19">
            <v>3910</v>
          </cell>
          <cell r="I19" t="str">
            <v>SAVANNAH</v>
          </cell>
          <cell r="J19" t="str">
            <v>GA</v>
          </cell>
          <cell r="K19">
            <v>1144999.1200000001</v>
          </cell>
          <cell r="L19">
            <v>1314187.82</v>
          </cell>
          <cell r="M19">
            <v>-169188.7</v>
          </cell>
          <cell r="N19">
            <v>-12.874012178868</v>
          </cell>
        </row>
        <row r="20">
          <cell r="A20">
            <v>59</v>
          </cell>
          <cell r="B20" t="str">
            <v>BOB CORCORAN</v>
          </cell>
          <cell r="C20">
            <v>2</v>
          </cell>
          <cell r="D20" t="str">
            <v>JAMES ROPER</v>
          </cell>
          <cell r="E20">
            <v>2</v>
          </cell>
          <cell r="F20" t="str">
            <v>ERNEST BRYAN</v>
          </cell>
          <cell r="G20" t="str">
            <v>MERCHANTS WALK</v>
          </cell>
          <cell r="H20">
            <v>4950</v>
          </cell>
          <cell r="I20" t="str">
            <v>LAKELAND</v>
          </cell>
          <cell r="J20" t="str">
            <v>FL</v>
          </cell>
          <cell r="K20">
            <v>2774900.52</v>
          </cell>
          <cell r="L20">
            <v>2650124.4</v>
          </cell>
          <cell r="M20">
            <v>124776.12</v>
          </cell>
          <cell r="N20">
            <v>4.70831180604198</v>
          </cell>
        </row>
        <row r="21">
          <cell r="A21">
            <v>66</v>
          </cell>
          <cell r="B21" t="str">
            <v>GARY LEWIS</v>
          </cell>
          <cell r="C21">
            <v>7</v>
          </cell>
          <cell r="D21" t="str">
            <v>DOUGLAS ELLER</v>
          </cell>
          <cell r="E21">
            <v>5</v>
          </cell>
          <cell r="F21" t="str">
            <v>STEPHANIE THOMAS</v>
          </cell>
          <cell r="G21" t="str">
            <v>HUNTING HILLS PLAZA</v>
          </cell>
          <cell r="H21">
            <v>7290</v>
          </cell>
          <cell r="I21" t="str">
            <v>ROANOKE</v>
          </cell>
          <cell r="J21" t="str">
            <v>VA</v>
          </cell>
          <cell r="K21">
            <v>1607062.05</v>
          </cell>
          <cell r="L21">
            <v>1520314.97</v>
          </cell>
          <cell r="M21">
            <v>86747.08</v>
          </cell>
          <cell r="N21">
            <v>5.7058623845557701</v>
          </cell>
        </row>
        <row r="22">
          <cell r="A22">
            <v>67</v>
          </cell>
          <cell r="B22" t="str">
            <v>T. CLARK</v>
          </cell>
          <cell r="C22">
            <v>6</v>
          </cell>
          <cell r="D22" t="str">
            <v>BONNIE MCMILLION</v>
          </cell>
          <cell r="E22">
            <v>5</v>
          </cell>
          <cell r="F22" t="str">
            <v>TAREY WILSON</v>
          </cell>
          <cell r="G22" t="str">
            <v>THRUWAY SHOPPING CENTER</v>
          </cell>
          <cell r="H22">
            <v>6600</v>
          </cell>
          <cell r="I22" t="str">
            <v>WINSTON-SALEM</v>
          </cell>
          <cell r="J22" t="str">
            <v>NC</v>
          </cell>
          <cell r="K22">
            <v>1684487.25</v>
          </cell>
          <cell r="L22">
            <v>1688728.8</v>
          </cell>
          <cell r="M22">
            <v>-4241.55</v>
          </cell>
          <cell r="N22">
            <v>-0.25116821599772698</v>
          </cell>
        </row>
        <row r="23">
          <cell r="A23">
            <v>68</v>
          </cell>
          <cell r="B23" t="str">
            <v>BOB CORCORAN</v>
          </cell>
          <cell r="C23">
            <v>2</v>
          </cell>
          <cell r="D23" t="str">
            <v>CHRISTOPHER JONES</v>
          </cell>
          <cell r="E23">
            <v>4</v>
          </cell>
          <cell r="F23" t="str">
            <v>GILBERT VILLARREAL</v>
          </cell>
          <cell r="G23" t="str">
            <v>SHOPPES AT UNIVERSITY CENTER</v>
          </cell>
          <cell r="H23">
            <v>5913</v>
          </cell>
          <cell r="I23" t="str">
            <v>UNIVERSITY PARK</v>
          </cell>
          <cell r="J23" t="str">
            <v>FL</v>
          </cell>
          <cell r="K23">
            <v>2902979.03</v>
          </cell>
          <cell r="L23">
            <v>2721954.57</v>
          </cell>
          <cell r="M23">
            <v>181024.46</v>
          </cell>
          <cell r="N23">
            <v>6.65053201089985</v>
          </cell>
        </row>
        <row r="24">
          <cell r="A24">
            <v>72</v>
          </cell>
          <cell r="B24" t="str">
            <v>BOB CORCORAN</v>
          </cell>
          <cell r="C24">
            <v>2</v>
          </cell>
          <cell r="D24" t="str">
            <v>JAMES ROPER</v>
          </cell>
          <cell r="E24">
            <v>2</v>
          </cell>
          <cell r="F24" t="str">
            <v>JAMES ROPER</v>
          </cell>
          <cell r="G24" t="str">
            <v>LAKELAND SQUARE MALL</v>
          </cell>
          <cell r="H24">
            <v>14355</v>
          </cell>
          <cell r="I24" t="str">
            <v>LAKELAND</v>
          </cell>
          <cell r="J24" t="str">
            <v>FL</v>
          </cell>
          <cell r="K24">
            <v>3569532.22</v>
          </cell>
          <cell r="L24">
            <v>3591708.21</v>
          </cell>
          <cell r="M24">
            <v>-22175.99</v>
          </cell>
          <cell r="N24">
            <v>-0.61742181445192301</v>
          </cell>
        </row>
        <row r="25">
          <cell r="A25">
            <v>73</v>
          </cell>
          <cell r="B25" t="str">
            <v>JON SALGE</v>
          </cell>
          <cell r="C25">
            <v>9</v>
          </cell>
          <cell r="D25" t="str">
            <v>CECIL OWNBY</v>
          </cell>
          <cell r="E25">
            <v>1</v>
          </cell>
          <cell r="F25" t="str">
            <v>CECIL OWNBY</v>
          </cell>
          <cell r="G25" t="str">
            <v>TURKEY CREEK PAVILLION</v>
          </cell>
          <cell r="H25">
            <v>7112</v>
          </cell>
          <cell r="I25" t="str">
            <v>KNOXVILLE</v>
          </cell>
          <cell r="J25" t="str">
            <v>TN</v>
          </cell>
          <cell r="K25">
            <v>1407375.7</v>
          </cell>
          <cell r="L25">
            <v>1544372.16</v>
          </cell>
          <cell r="M25">
            <v>-136996.46</v>
          </cell>
          <cell r="N25">
            <v>-8.8706895622878505</v>
          </cell>
        </row>
        <row r="26">
          <cell r="A26">
            <v>75</v>
          </cell>
          <cell r="B26" t="str">
            <v>ANGIE MOLLOHAN</v>
          </cell>
          <cell r="C26">
            <v>5</v>
          </cell>
          <cell r="D26" t="str">
            <v>LAMONTE HENDRICKS</v>
          </cell>
          <cell r="E26">
            <v>2</v>
          </cell>
          <cell r="F26" t="str">
            <v>ROZYRIA HUGHES</v>
          </cell>
          <cell r="G26" t="str">
            <v>WESTGATE CROSSING SHOPPING CENTER</v>
          </cell>
          <cell r="H26">
            <v>8000</v>
          </cell>
          <cell r="I26" t="str">
            <v>SPARTANBURG</v>
          </cell>
          <cell r="J26" t="str">
            <v>SC</v>
          </cell>
          <cell r="K26">
            <v>1134386.08</v>
          </cell>
          <cell r="L26">
            <v>1179541.56</v>
          </cell>
          <cell r="M26">
            <v>-45155.48</v>
          </cell>
          <cell r="N26">
            <v>-3.8282228902557698</v>
          </cell>
        </row>
        <row r="27">
          <cell r="A27">
            <v>76</v>
          </cell>
          <cell r="B27" t="str">
            <v>JON SALGE</v>
          </cell>
          <cell r="C27">
            <v>9</v>
          </cell>
          <cell r="D27" t="str">
            <v>CECIL OWNBY</v>
          </cell>
          <cell r="E27">
            <v>1</v>
          </cell>
          <cell r="F27" t="str">
            <v>HARBOR CARLTON</v>
          </cell>
          <cell r="G27" t="str">
            <v>BELZ FACTORY OUTLET MALL</v>
          </cell>
          <cell r="H27">
            <v>7770</v>
          </cell>
          <cell r="I27" t="str">
            <v>PIGEON FORGE</v>
          </cell>
          <cell r="J27" t="str">
            <v>TN</v>
          </cell>
          <cell r="K27">
            <v>2038449.57</v>
          </cell>
          <cell r="L27">
            <v>2247989.0299999998</v>
          </cell>
          <cell r="M27">
            <v>-209539.46</v>
          </cell>
          <cell r="N27">
            <v>-9.3211958423124806</v>
          </cell>
        </row>
        <row r="28">
          <cell r="A28">
            <v>79</v>
          </cell>
          <cell r="B28" t="str">
            <v>GARY LEWIS</v>
          </cell>
          <cell r="C28">
            <v>7</v>
          </cell>
          <cell r="D28" t="str">
            <v>DOUGLAS ELLER</v>
          </cell>
          <cell r="E28">
            <v>5</v>
          </cell>
          <cell r="F28" t="str">
            <v>MEGAN SCHUMANN</v>
          </cell>
          <cell r="G28" t="str">
            <v>VILLAGE OF MARTINSVILLE</v>
          </cell>
          <cell r="H28">
            <v>5871</v>
          </cell>
          <cell r="I28" t="str">
            <v>MARTINSVILLE</v>
          </cell>
          <cell r="J28" t="str">
            <v>VA</v>
          </cell>
          <cell r="K28">
            <v>1302540.0900000001</v>
          </cell>
          <cell r="L28">
            <v>1352016.28</v>
          </cell>
          <cell r="M28">
            <v>-49476.19</v>
          </cell>
          <cell r="N28">
            <v>-3.6594374440520401</v>
          </cell>
        </row>
        <row r="29">
          <cell r="A29">
            <v>83</v>
          </cell>
          <cell r="B29" t="str">
            <v>T. CLARK</v>
          </cell>
          <cell r="C29">
            <v>6</v>
          </cell>
          <cell r="D29" t="str">
            <v>BRIAN SAFRIT</v>
          </cell>
          <cell r="E29">
            <v>6</v>
          </cell>
          <cell r="F29" t="str">
            <v>MARVIN PLASTER</v>
          </cell>
          <cell r="G29" t="str">
            <v>THE ARBORETUM</v>
          </cell>
          <cell r="H29">
            <v>8990</v>
          </cell>
          <cell r="I29" t="str">
            <v>CHARLOTTE</v>
          </cell>
          <cell r="J29" t="str">
            <v>NC</v>
          </cell>
          <cell r="K29">
            <v>2289551.7799999998</v>
          </cell>
          <cell r="L29">
            <v>2243414.48</v>
          </cell>
          <cell r="M29">
            <v>46137.3</v>
          </cell>
          <cell r="N29">
            <v>2.0565660251956799</v>
          </cell>
        </row>
        <row r="30">
          <cell r="A30">
            <v>84</v>
          </cell>
          <cell r="B30" t="str">
            <v>BOB CORCORAN</v>
          </cell>
          <cell r="C30">
            <v>2</v>
          </cell>
          <cell r="D30" t="str">
            <v>KAYLA MELVIN</v>
          </cell>
          <cell r="E30">
            <v>3</v>
          </cell>
          <cell r="F30" t="str">
            <v>JOSE SILIS</v>
          </cell>
          <cell r="G30" t="str">
            <v>LARGO MALL</v>
          </cell>
          <cell r="H30">
            <v>4697</v>
          </cell>
          <cell r="I30" t="str">
            <v>LARGO</v>
          </cell>
          <cell r="J30" t="str">
            <v>FL</v>
          </cell>
          <cell r="K30">
            <v>1756421.96</v>
          </cell>
          <cell r="L30">
            <v>1933082.49</v>
          </cell>
          <cell r="M30">
            <v>-176660.53</v>
          </cell>
          <cell r="N30">
            <v>-9.1387993483919701</v>
          </cell>
        </row>
        <row r="31">
          <cell r="A31">
            <v>92</v>
          </cell>
          <cell r="B31" t="str">
            <v>GARY LEWIS</v>
          </cell>
          <cell r="C31">
            <v>7</v>
          </cell>
          <cell r="D31" t="str">
            <v>MEGHAN ASHTON</v>
          </cell>
          <cell r="E31">
            <v>7</v>
          </cell>
          <cell r="F31" t="str">
            <v>TRACY HOOPER</v>
          </cell>
          <cell r="G31" t="str">
            <v>OUTLETS NAGS HEAD</v>
          </cell>
          <cell r="H31">
            <v>4078</v>
          </cell>
          <cell r="I31" t="str">
            <v>NAGS HEAD</v>
          </cell>
          <cell r="J31" t="str">
            <v>NC</v>
          </cell>
          <cell r="K31">
            <v>2303585.21</v>
          </cell>
          <cell r="L31">
            <v>2186929.4900000002</v>
          </cell>
          <cell r="M31">
            <v>116655.72</v>
          </cell>
          <cell r="N31">
            <v>5.3342241043171503</v>
          </cell>
        </row>
        <row r="32">
          <cell r="A32">
            <v>96</v>
          </cell>
          <cell r="B32" t="str">
            <v>GARY LEWIS</v>
          </cell>
          <cell r="C32">
            <v>7</v>
          </cell>
          <cell r="D32" t="str">
            <v>BRADLEY JOHNSON</v>
          </cell>
          <cell r="E32">
            <v>6</v>
          </cell>
          <cell r="F32" t="str">
            <v>KELLY JONES</v>
          </cell>
          <cell r="G32" t="str">
            <v>CROSSWAYS SHOPPING CENTER</v>
          </cell>
          <cell r="H32">
            <v>4800</v>
          </cell>
          <cell r="I32" t="str">
            <v>CHESAPEAKE</v>
          </cell>
          <cell r="J32" t="str">
            <v>VA</v>
          </cell>
          <cell r="K32">
            <v>1722398.41</v>
          </cell>
          <cell r="L32">
            <v>1753766.59</v>
          </cell>
          <cell r="M32">
            <v>-31368.18</v>
          </cell>
          <cell r="N32">
            <v>-1.7886177202178399</v>
          </cell>
        </row>
        <row r="33">
          <cell r="A33">
            <v>102</v>
          </cell>
          <cell r="B33" t="str">
            <v>JON COBB</v>
          </cell>
          <cell r="C33">
            <v>4</v>
          </cell>
          <cell r="D33" t="str">
            <v>MARIBEL GUTIERREZ</v>
          </cell>
          <cell r="E33">
            <v>1</v>
          </cell>
          <cell r="F33" t="str">
            <v>DIANA MARTINEZ</v>
          </cell>
          <cell r="G33" t="str">
            <v>DALTON OUTLET SHOPS</v>
          </cell>
          <cell r="H33">
            <v>4500</v>
          </cell>
          <cell r="I33" t="str">
            <v>DALTON</v>
          </cell>
          <cell r="J33" t="str">
            <v>GA</v>
          </cell>
          <cell r="K33">
            <v>1154419.18</v>
          </cell>
          <cell r="L33">
            <v>1222220.77</v>
          </cell>
          <cell r="M33">
            <v>-67801.59</v>
          </cell>
          <cell r="N33">
            <v>-5.5474094095127899</v>
          </cell>
        </row>
        <row r="34">
          <cell r="A34">
            <v>103</v>
          </cell>
          <cell r="B34" t="str">
            <v>GARY LEWIS</v>
          </cell>
          <cell r="C34">
            <v>7</v>
          </cell>
          <cell r="D34" t="str">
            <v>PATRICIA VEALE</v>
          </cell>
          <cell r="E34">
            <v>4</v>
          </cell>
          <cell r="F34" t="str">
            <v>YUKIE JOHNSON</v>
          </cell>
          <cell r="G34" t="str">
            <v>RIO HILL SHOPPING CENTER</v>
          </cell>
          <cell r="H34">
            <v>7570</v>
          </cell>
          <cell r="I34" t="str">
            <v>CHARLOTTESVILLE</v>
          </cell>
          <cell r="J34" t="str">
            <v>VA</v>
          </cell>
          <cell r="K34">
            <v>1129184.0900000001</v>
          </cell>
          <cell r="L34">
            <v>1128857.07</v>
          </cell>
          <cell r="M34">
            <v>327.02000000000203</v>
          </cell>
          <cell r="N34">
            <v>2.8969123611059501E-2</v>
          </cell>
        </row>
        <row r="35">
          <cell r="A35">
            <v>108</v>
          </cell>
          <cell r="B35" t="str">
            <v>ANGIE MOLLOHAN</v>
          </cell>
          <cell r="C35">
            <v>5</v>
          </cell>
          <cell r="D35" t="str">
            <v>MICHAEL JONES</v>
          </cell>
          <cell r="E35">
            <v>6</v>
          </cell>
          <cell r="G35" t="str">
            <v>TANGER OUTLET CENTER - HWY. 17</v>
          </cell>
          <cell r="H35">
            <v>5846</v>
          </cell>
          <cell r="I35" t="str">
            <v>MYRTLE BEACH</v>
          </cell>
          <cell r="J35" t="str">
            <v>SC</v>
          </cell>
          <cell r="K35">
            <v>2695427.93</v>
          </cell>
          <cell r="L35">
            <v>2673671.6</v>
          </cell>
          <cell r="M35">
            <v>21756.33</v>
          </cell>
          <cell r="N35">
            <v>0.81372484189912997</v>
          </cell>
        </row>
        <row r="36">
          <cell r="A36">
            <v>109</v>
          </cell>
          <cell r="B36" t="str">
            <v>ANGIE MOLLOHAN</v>
          </cell>
          <cell r="C36">
            <v>5</v>
          </cell>
          <cell r="D36" t="str">
            <v>MICHAEL JONES</v>
          </cell>
          <cell r="E36">
            <v>6</v>
          </cell>
          <cell r="F36" t="str">
            <v>TERRIS GREEN</v>
          </cell>
          <cell r="G36" t="str">
            <v>COMMONS AT MAGNOLIA</v>
          </cell>
          <cell r="H36">
            <v>10260</v>
          </cell>
          <cell r="I36" t="str">
            <v>FLORENCE</v>
          </cell>
          <cell r="J36" t="str">
            <v>SC</v>
          </cell>
          <cell r="K36">
            <v>1694453.69</v>
          </cell>
          <cell r="L36">
            <v>1714789.91</v>
          </cell>
          <cell r="M36">
            <v>-20336.22</v>
          </cell>
          <cell r="N36">
            <v>-1.1859307009801401</v>
          </cell>
        </row>
        <row r="37">
          <cell r="A37">
            <v>115</v>
          </cell>
          <cell r="B37" t="str">
            <v>JON COBB</v>
          </cell>
          <cell r="C37">
            <v>4</v>
          </cell>
          <cell r="D37" t="str">
            <v>DISTRICT 2</v>
          </cell>
          <cell r="E37">
            <v>2</v>
          </cell>
          <cell r="F37" t="str">
            <v>KIMBERLY ROBERSON</v>
          </cell>
          <cell r="G37" t="str">
            <v>EAST WEST CROSSING</v>
          </cell>
          <cell r="H37">
            <v>7055</v>
          </cell>
          <cell r="I37" t="str">
            <v>AUSTELL</v>
          </cell>
          <cell r="J37" t="str">
            <v>GA</v>
          </cell>
          <cell r="K37">
            <v>3335777.94</v>
          </cell>
          <cell r="L37">
            <v>3186245.94</v>
          </cell>
          <cell r="M37">
            <v>149532</v>
          </cell>
          <cell r="N37">
            <v>4.6930463880010302</v>
          </cell>
        </row>
        <row r="38">
          <cell r="A38">
            <v>116</v>
          </cell>
          <cell r="B38" t="str">
            <v>GARY LEWIS</v>
          </cell>
          <cell r="C38">
            <v>7</v>
          </cell>
          <cell r="D38" t="str">
            <v>DOUGLAS ELLER</v>
          </cell>
          <cell r="E38">
            <v>5</v>
          </cell>
          <cell r="F38" t="str">
            <v>JULIA BEHELER</v>
          </cell>
          <cell r="G38" t="str">
            <v>WARDS CROSSING</v>
          </cell>
          <cell r="H38">
            <v>7933</v>
          </cell>
          <cell r="I38" t="str">
            <v>LYNCHBURG</v>
          </cell>
          <cell r="J38" t="str">
            <v>VA</v>
          </cell>
          <cell r="K38">
            <v>3456403.72</v>
          </cell>
          <cell r="L38">
            <v>3395152.67</v>
          </cell>
          <cell r="M38">
            <v>61251.05</v>
          </cell>
          <cell r="N38">
            <v>1.80407351166332</v>
          </cell>
        </row>
        <row r="39">
          <cell r="A39">
            <v>117</v>
          </cell>
          <cell r="B39" t="str">
            <v>JON COBB</v>
          </cell>
          <cell r="C39">
            <v>4</v>
          </cell>
          <cell r="D39" t="str">
            <v>DISTRICT 5</v>
          </cell>
          <cell r="E39">
            <v>5</v>
          </cell>
          <cell r="F39" t="str">
            <v>SCOTT LEACH</v>
          </cell>
          <cell r="G39" t="str">
            <v>STONE MOUNTAIN SQUARE</v>
          </cell>
          <cell r="H39">
            <v>5000</v>
          </cell>
          <cell r="I39" t="str">
            <v>STONE MOUNTAIN</v>
          </cell>
          <cell r="J39" t="str">
            <v>GA</v>
          </cell>
          <cell r="K39">
            <v>1273402.1200000001</v>
          </cell>
          <cell r="L39">
            <v>1363146.28</v>
          </cell>
          <cell r="M39">
            <v>-89744.16</v>
          </cell>
          <cell r="N39">
            <v>-6.5836045123492299</v>
          </cell>
        </row>
        <row r="40">
          <cell r="A40">
            <v>119</v>
          </cell>
          <cell r="B40" t="str">
            <v>GARY LEWIS</v>
          </cell>
          <cell r="C40">
            <v>7</v>
          </cell>
          <cell r="D40" t="str">
            <v>DOUGLAS ELLER</v>
          </cell>
          <cell r="E40">
            <v>5</v>
          </cell>
          <cell r="F40" t="str">
            <v>PEGGY POOLE</v>
          </cell>
          <cell r="G40" t="str">
            <v>SPRADLIN FARM SHOPPING CENTER</v>
          </cell>
          <cell r="H40">
            <v>8150</v>
          </cell>
          <cell r="I40" t="str">
            <v>CHRISTIANSBURG</v>
          </cell>
          <cell r="J40" t="str">
            <v>VA</v>
          </cell>
          <cell r="K40">
            <v>1865432.23</v>
          </cell>
          <cell r="L40">
            <v>1794726.12</v>
          </cell>
          <cell r="M40">
            <v>70706.11</v>
          </cell>
          <cell r="N40">
            <v>3.9396601638583202</v>
          </cell>
        </row>
        <row r="41">
          <cell r="A41">
            <v>120</v>
          </cell>
          <cell r="B41" t="str">
            <v>T. CLARK</v>
          </cell>
          <cell r="C41">
            <v>6</v>
          </cell>
          <cell r="D41" t="str">
            <v>BRIAN SAFRIT</v>
          </cell>
          <cell r="E41">
            <v>6</v>
          </cell>
          <cell r="F41" t="str">
            <v>DAVIE WHITE</v>
          </cell>
          <cell r="G41" t="str">
            <v>CAROLINA PLACE MALL</v>
          </cell>
          <cell r="H41">
            <v>5771</v>
          </cell>
          <cell r="I41" t="str">
            <v>PINEVILLE</v>
          </cell>
          <cell r="J41" t="str">
            <v>NC</v>
          </cell>
          <cell r="K41">
            <v>1852723.97</v>
          </cell>
          <cell r="L41">
            <v>1857016.16</v>
          </cell>
          <cell r="M41">
            <v>-4292.1900000000196</v>
          </cell>
          <cell r="N41">
            <v>-0.23113369137289799</v>
          </cell>
        </row>
        <row r="42">
          <cell r="A42">
            <v>126</v>
          </cell>
          <cell r="B42" t="str">
            <v>BOB CORCORAN</v>
          </cell>
          <cell r="C42">
            <v>1</v>
          </cell>
          <cell r="D42" t="str">
            <v>EDWIN DARDON</v>
          </cell>
          <cell r="E42">
            <v>3</v>
          </cell>
          <cell r="F42" t="str">
            <v>JAIME MINOR</v>
          </cell>
          <cell r="G42" t="str">
            <v>SAWGRASS MILLS</v>
          </cell>
          <cell r="H42">
            <v>7709</v>
          </cell>
          <cell r="I42" t="str">
            <v>SUNRISE</v>
          </cell>
          <cell r="J42" t="str">
            <v>FL</v>
          </cell>
          <cell r="K42">
            <v>5110658.67</v>
          </cell>
          <cell r="L42">
            <v>4743210.97</v>
          </cell>
          <cell r="M42">
            <v>367447.7</v>
          </cell>
          <cell r="N42">
            <v>7.7468133364517202</v>
          </cell>
        </row>
        <row r="43">
          <cell r="A43">
            <v>129</v>
          </cell>
          <cell r="B43" t="str">
            <v>GARY LEWIS</v>
          </cell>
          <cell r="C43">
            <v>7</v>
          </cell>
          <cell r="D43" t="str">
            <v>PATRICIA VEALE</v>
          </cell>
          <cell r="E43">
            <v>4</v>
          </cell>
          <cell r="F43" t="str">
            <v>MACHELLE HUNT</v>
          </cell>
          <cell r="G43" t="str">
            <v>SHOPS @ WILLOW LAWN</v>
          </cell>
          <cell r="H43">
            <v>5322</v>
          </cell>
          <cell r="I43" t="str">
            <v>RICHMOND</v>
          </cell>
          <cell r="J43" t="str">
            <v>VA</v>
          </cell>
          <cell r="K43">
            <v>1397277.23</v>
          </cell>
          <cell r="L43">
            <v>1455590.62</v>
          </cell>
          <cell r="M43">
            <v>-58313.39</v>
          </cell>
          <cell r="N43">
            <v>-4.0061669262473503</v>
          </cell>
        </row>
        <row r="44">
          <cell r="A44">
            <v>130</v>
          </cell>
          <cell r="B44" t="str">
            <v>BOB CORCORAN</v>
          </cell>
          <cell r="C44">
            <v>1</v>
          </cell>
          <cell r="D44" t="str">
            <v>EDWIN DARDON</v>
          </cell>
          <cell r="E44">
            <v>3</v>
          </cell>
          <cell r="F44" t="str">
            <v>KALERE THOMPSON</v>
          </cell>
          <cell r="G44" t="str">
            <v>THE PLAZA AT DELRAY</v>
          </cell>
          <cell r="H44">
            <v>4500</v>
          </cell>
          <cell r="I44" t="str">
            <v>DELRAY BEACH</v>
          </cell>
          <cell r="J44" t="str">
            <v>FL</v>
          </cell>
          <cell r="K44">
            <v>1766279.36</v>
          </cell>
          <cell r="L44">
            <v>1780259.56</v>
          </cell>
          <cell r="M44">
            <v>-13980.2</v>
          </cell>
          <cell r="N44">
            <v>-0.78528998322021004</v>
          </cell>
        </row>
        <row r="45">
          <cell r="A45">
            <v>134</v>
          </cell>
          <cell r="B45" t="str">
            <v>T. CLARK</v>
          </cell>
          <cell r="C45">
            <v>6</v>
          </cell>
          <cell r="D45" t="str">
            <v>BRIAN EBERWEIN</v>
          </cell>
          <cell r="E45">
            <v>2</v>
          </cell>
          <cell r="F45" t="str">
            <v>PHILIP MCMILLION</v>
          </cell>
          <cell r="G45" t="str">
            <v>CROSSROADS PLAZA</v>
          </cell>
          <cell r="H45">
            <v>6268</v>
          </cell>
          <cell r="I45" t="str">
            <v>CARY</v>
          </cell>
          <cell r="J45" t="str">
            <v>NC</v>
          </cell>
          <cell r="K45">
            <v>2472958.2000000002</v>
          </cell>
          <cell r="L45">
            <v>2209067.9700000002</v>
          </cell>
          <cell r="M45">
            <v>263890.23</v>
          </cell>
          <cell r="N45">
            <v>11.9457723159147</v>
          </cell>
        </row>
        <row r="46">
          <cell r="A46">
            <v>138</v>
          </cell>
          <cell r="B46" t="str">
            <v>BOB CORCORAN</v>
          </cell>
          <cell r="C46">
            <v>2</v>
          </cell>
          <cell r="D46" t="str">
            <v>CHRISTOPHER JONES</v>
          </cell>
          <cell r="E46">
            <v>4</v>
          </cell>
          <cell r="F46" t="str">
            <v>CHRISTOPHER JONES</v>
          </cell>
          <cell r="G46" t="str">
            <v>ELLENTON PREMIUM OUTLETS</v>
          </cell>
          <cell r="H46">
            <v>7014</v>
          </cell>
          <cell r="I46" t="str">
            <v>ELLENTON</v>
          </cell>
          <cell r="J46" t="str">
            <v>FL</v>
          </cell>
          <cell r="K46">
            <v>4484834.53</v>
          </cell>
          <cell r="L46">
            <v>4659610.22</v>
          </cell>
          <cell r="M46">
            <v>-174775.69</v>
          </cell>
          <cell r="N46">
            <v>-3.7508650240705901</v>
          </cell>
        </row>
        <row r="47">
          <cell r="A47">
            <v>146</v>
          </cell>
          <cell r="B47" t="str">
            <v>BOB CORCORAN</v>
          </cell>
          <cell r="C47">
            <v>2</v>
          </cell>
          <cell r="D47" t="str">
            <v>JAMES ROPER</v>
          </cell>
          <cell r="E47">
            <v>2</v>
          </cell>
          <cell r="F47" t="str">
            <v>CHERIE HAWKINS</v>
          </cell>
          <cell r="G47" t="str">
            <v>LAKESHORE MALL</v>
          </cell>
          <cell r="H47">
            <v>6445</v>
          </cell>
          <cell r="I47" t="str">
            <v>SEBRING</v>
          </cell>
          <cell r="J47" t="str">
            <v>FL</v>
          </cell>
          <cell r="K47">
            <v>1428656.78</v>
          </cell>
          <cell r="L47">
            <v>1587465.01</v>
          </cell>
          <cell r="M47">
            <v>-158808.23000000001</v>
          </cell>
          <cell r="N47">
            <v>-10.0038885266517</v>
          </cell>
        </row>
        <row r="48">
          <cell r="A48">
            <v>148</v>
          </cell>
          <cell r="B48" t="str">
            <v>BOB CORCORAN</v>
          </cell>
          <cell r="C48">
            <v>1</v>
          </cell>
          <cell r="D48" t="str">
            <v>EDWIN DARDON</v>
          </cell>
          <cell r="E48">
            <v>3</v>
          </cell>
          <cell r="F48" t="str">
            <v>DELLA MYEREZ</v>
          </cell>
          <cell r="G48" t="str">
            <v>STUART CENTRE</v>
          </cell>
          <cell r="H48">
            <v>5860</v>
          </cell>
          <cell r="I48" t="str">
            <v>STUART</v>
          </cell>
          <cell r="J48" t="str">
            <v>FL</v>
          </cell>
          <cell r="K48">
            <v>2560213.4500000002</v>
          </cell>
          <cell r="L48">
            <v>2578834.15</v>
          </cell>
          <cell r="M48">
            <v>-18620.7</v>
          </cell>
          <cell r="N48">
            <v>-0.72205884197714398</v>
          </cell>
        </row>
        <row r="49">
          <cell r="A49">
            <v>151</v>
          </cell>
          <cell r="B49" t="str">
            <v>JON COBB</v>
          </cell>
          <cell r="C49">
            <v>4</v>
          </cell>
          <cell r="D49" t="str">
            <v>MARIBEL GUTIERREZ</v>
          </cell>
          <cell r="E49">
            <v>1</v>
          </cell>
          <cell r="F49" t="str">
            <v>AMBER NILES</v>
          </cell>
          <cell r="G49" t="str">
            <v>MOUNT BERRY MALL</v>
          </cell>
          <cell r="H49">
            <v>6033</v>
          </cell>
          <cell r="I49" t="str">
            <v>ROME</v>
          </cell>
          <cell r="J49" t="str">
            <v>GA</v>
          </cell>
          <cell r="K49">
            <v>2533538.65</v>
          </cell>
          <cell r="L49">
            <v>2714751.92</v>
          </cell>
          <cell r="M49">
            <v>-181213.27</v>
          </cell>
          <cell r="N49">
            <v>-6.67513184777488</v>
          </cell>
        </row>
        <row r="50">
          <cell r="A50">
            <v>152</v>
          </cell>
          <cell r="B50" t="str">
            <v>ANGIE MOLLOHAN</v>
          </cell>
          <cell r="C50">
            <v>5</v>
          </cell>
          <cell r="D50" t="str">
            <v>LAMONTE HENDRICKS</v>
          </cell>
          <cell r="E50">
            <v>2</v>
          </cell>
          <cell r="F50" t="str">
            <v>NATHAN PARTIPILO</v>
          </cell>
          <cell r="G50" t="str">
            <v>EMERALD PLACE SC</v>
          </cell>
          <cell r="H50">
            <v>10069</v>
          </cell>
          <cell r="I50" t="str">
            <v>GREENWOOD</v>
          </cell>
          <cell r="J50" t="str">
            <v>SC</v>
          </cell>
          <cell r="K50">
            <v>1547982.96</v>
          </cell>
          <cell r="L50">
            <v>1656815.47</v>
          </cell>
          <cell r="M50">
            <v>-108832.51</v>
          </cell>
          <cell r="N50">
            <v>-6.5687767871940403</v>
          </cell>
        </row>
        <row r="51">
          <cell r="A51">
            <v>153</v>
          </cell>
          <cell r="B51" t="str">
            <v>BOB CORCORAN</v>
          </cell>
          <cell r="C51">
            <v>1</v>
          </cell>
          <cell r="D51" t="str">
            <v>KEELY CARTER</v>
          </cell>
          <cell r="E51">
            <v>5</v>
          </cell>
          <cell r="F51" t="str">
            <v>KEELY CARTER</v>
          </cell>
          <cell r="G51" t="str">
            <v>SOUTH BEACH PARKWAY SHOPPING CTR.</v>
          </cell>
          <cell r="H51">
            <v>4500</v>
          </cell>
          <cell r="I51" t="str">
            <v>JACKSONVILLE BEACH</v>
          </cell>
          <cell r="J51" t="str">
            <v>FL</v>
          </cell>
          <cell r="K51">
            <v>1514705.23</v>
          </cell>
          <cell r="L51">
            <v>1464625.52</v>
          </cell>
          <cell r="M51">
            <v>50079.71</v>
          </cell>
          <cell r="N51">
            <v>3.4192842686504301</v>
          </cell>
        </row>
        <row r="52">
          <cell r="A52">
            <v>154</v>
          </cell>
          <cell r="B52" t="str">
            <v>JENNIFER SCANTLAND</v>
          </cell>
          <cell r="C52">
            <v>3</v>
          </cell>
          <cell r="D52" t="str">
            <v>KEVIN COLLINS</v>
          </cell>
          <cell r="E52">
            <v>5</v>
          </cell>
          <cell r="F52" t="str">
            <v>KEVIN COLLINS</v>
          </cell>
          <cell r="G52" t="str">
            <v>EASTGATE SHOPPING CENTER</v>
          </cell>
          <cell r="H52">
            <v>5144</v>
          </cell>
          <cell r="I52" t="str">
            <v>MEMPHIS</v>
          </cell>
          <cell r="J52" t="str">
            <v>TN</v>
          </cell>
          <cell r="K52">
            <v>1528569.87</v>
          </cell>
          <cell r="L52">
            <v>1635892.58</v>
          </cell>
          <cell r="M52">
            <v>-107322.71</v>
          </cell>
          <cell r="N52">
            <v>-6.5604986117119797</v>
          </cell>
        </row>
        <row r="53">
          <cell r="A53">
            <v>155</v>
          </cell>
          <cell r="B53" t="str">
            <v>JON COBB</v>
          </cell>
          <cell r="C53">
            <v>4</v>
          </cell>
          <cell r="D53" t="str">
            <v>MARIBEL GUTIERREZ</v>
          </cell>
          <cell r="E53">
            <v>1</v>
          </cell>
          <cell r="F53" t="str">
            <v>CHI HOLT</v>
          </cell>
          <cell r="G53" t="str">
            <v>HAMILTON PLACE</v>
          </cell>
          <cell r="H53">
            <v>5493</v>
          </cell>
          <cell r="I53" t="str">
            <v>CHATTANOOGA</v>
          </cell>
          <cell r="J53" t="str">
            <v>TN</v>
          </cell>
          <cell r="K53">
            <v>2608136.7799999998</v>
          </cell>
          <cell r="L53">
            <v>2452128.12</v>
          </cell>
          <cell r="M53">
            <v>156008.66</v>
          </cell>
          <cell r="N53">
            <v>6.3621740939050202</v>
          </cell>
        </row>
        <row r="54">
          <cell r="A54">
            <v>156</v>
          </cell>
          <cell r="B54" t="str">
            <v>BOB CORCORAN</v>
          </cell>
          <cell r="C54">
            <v>2</v>
          </cell>
          <cell r="D54" t="str">
            <v>JOEL TALBERT</v>
          </cell>
          <cell r="E54">
            <v>5</v>
          </cell>
          <cell r="F54" t="str">
            <v>JOEL TALBERT</v>
          </cell>
          <cell r="G54" t="str">
            <v>TANGER OUTLET CENTER</v>
          </cell>
          <cell r="H54">
            <v>6100</v>
          </cell>
          <cell r="I54" t="str">
            <v>FOLEY</v>
          </cell>
          <cell r="J54" t="str">
            <v>AL</v>
          </cell>
          <cell r="K54">
            <v>2428520.14</v>
          </cell>
          <cell r="L54">
            <v>2516712.27</v>
          </cell>
          <cell r="M54">
            <v>-88192.13</v>
          </cell>
          <cell r="N54">
            <v>-3.5042595473180702</v>
          </cell>
        </row>
        <row r="55">
          <cell r="A55">
            <v>157</v>
          </cell>
          <cell r="B55" t="str">
            <v>JON COBB</v>
          </cell>
          <cell r="C55">
            <v>4</v>
          </cell>
          <cell r="D55" t="str">
            <v>DISTRICT 7</v>
          </cell>
          <cell r="E55">
            <v>7</v>
          </cell>
          <cell r="F55" t="str">
            <v>JANICE SELLERS</v>
          </cell>
          <cell r="G55" t="str">
            <v>THE SHOPPES @ EASTCHASE</v>
          </cell>
          <cell r="H55">
            <v>6000</v>
          </cell>
          <cell r="I55" t="str">
            <v>MONTGOMERY</v>
          </cell>
          <cell r="J55" t="str">
            <v>AL</v>
          </cell>
          <cell r="K55">
            <v>1392906.08</v>
          </cell>
          <cell r="L55">
            <v>1417364.62</v>
          </cell>
          <cell r="M55">
            <v>-24458.54</v>
          </cell>
          <cell r="N55">
            <v>-1.7256350027983201</v>
          </cell>
        </row>
        <row r="56">
          <cell r="A56">
            <v>164</v>
          </cell>
          <cell r="B56" t="str">
            <v>ANGIE MOLLOHAN</v>
          </cell>
          <cell r="C56">
            <v>5</v>
          </cell>
          <cell r="D56" t="str">
            <v>LAMONTE HENDRICKS</v>
          </cell>
          <cell r="E56">
            <v>2</v>
          </cell>
          <cell r="F56" t="str">
            <v>BREONDRA STEELE</v>
          </cell>
          <cell r="G56" t="str">
            <v>ANDERSON MALL</v>
          </cell>
          <cell r="H56">
            <v>6573</v>
          </cell>
          <cell r="I56" t="str">
            <v>ANDERSON</v>
          </cell>
          <cell r="J56" t="str">
            <v>SC</v>
          </cell>
          <cell r="K56">
            <v>1514655.12</v>
          </cell>
          <cell r="L56">
            <v>1841701.99</v>
          </cell>
          <cell r="M56">
            <v>-327046.87</v>
          </cell>
          <cell r="N56">
            <v>-17.7578604886017</v>
          </cell>
        </row>
        <row r="57">
          <cell r="A57">
            <v>167</v>
          </cell>
          <cell r="B57" t="str">
            <v>JENNIFER SCANTLAND</v>
          </cell>
          <cell r="C57">
            <v>3</v>
          </cell>
          <cell r="D57" t="str">
            <v>HAILEE MCGEHEE</v>
          </cell>
          <cell r="E57">
            <v>4</v>
          </cell>
          <cell r="F57" t="str">
            <v>REGINA SCOTT</v>
          </cell>
          <cell r="G57" t="str">
            <v>GERMANTOWN VILLAGE SQUARE</v>
          </cell>
          <cell r="H57">
            <v>4113</v>
          </cell>
          <cell r="I57" t="str">
            <v>GERMANTOWN</v>
          </cell>
          <cell r="J57" t="str">
            <v>TN</v>
          </cell>
          <cell r="K57">
            <v>948769.07</v>
          </cell>
          <cell r="L57">
            <v>1107344.93</v>
          </cell>
          <cell r="M57">
            <v>-158575.85999999999</v>
          </cell>
          <cell r="N57">
            <v>-14.3203671867627</v>
          </cell>
        </row>
        <row r="58">
          <cell r="A58">
            <v>169</v>
          </cell>
          <cell r="B58" t="str">
            <v>BOB CORCORAN</v>
          </cell>
          <cell r="C58">
            <v>2</v>
          </cell>
          <cell r="D58" t="str">
            <v>CHESTER SIERADZKI</v>
          </cell>
          <cell r="E58">
            <v>1</v>
          </cell>
          <cell r="F58" t="str">
            <v>LINDSEY BROOKS</v>
          </cell>
          <cell r="G58" t="str">
            <v>LAKE PARK OUTLETS</v>
          </cell>
          <cell r="H58">
            <v>4000</v>
          </cell>
          <cell r="I58" t="str">
            <v>LAKE PARK</v>
          </cell>
          <cell r="J58" t="str">
            <v>GA</v>
          </cell>
          <cell r="K58">
            <v>493786.45</v>
          </cell>
          <cell r="L58">
            <v>628122.43000000005</v>
          </cell>
          <cell r="M58">
            <v>-134335.98000000001</v>
          </cell>
          <cell r="N58">
            <v>-21.3869101920146</v>
          </cell>
        </row>
        <row r="59">
          <cell r="A59">
            <v>174</v>
          </cell>
          <cell r="B59" t="str">
            <v>SHAWN BROOKS</v>
          </cell>
          <cell r="C59">
            <v>8</v>
          </cell>
          <cell r="D59" t="str">
            <v>RACHEL RUTH</v>
          </cell>
          <cell r="E59">
            <v>2</v>
          </cell>
          <cell r="F59" t="str">
            <v>CARTER POSTLEWAITE</v>
          </cell>
          <cell r="G59" t="str">
            <v>HAMBURG PAVILION</v>
          </cell>
          <cell r="H59">
            <v>7150</v>
          </cell>
          <cell r="I59" t="str">
            <v>LEXINGTON</v>
          </cell>
          <cell r="J59" t="str">
            <v>KY</v>
          </cell>
          <cell r="K59">
            <v>2307946.02</v>
          </cell>
          <cell r="L59">
            <v>1882269.67</v>
          </cell>
          <cell r="M59">
            <v>425676.35</v>
          </cell>
          <cell r="N59">
            <v>22.615056534380599</v>
          </cell>
        </row>
        <row r="60">
          <cell r="A60">
            <v>179</v>
          </cell>
          <cell r="B60" t="str">
            <v>SHAWN BROOKS</v>
          </cell>
          <cell r="C60">
            <v>8</v>
          </cell>
          <cell r="D60" t="str">
            <v>EFFIE WILLIAMS</v>
          </cell>
          <cell r="E60">
            <v>5</v>
          </cell>
          <cell r="F60" t="str">
            <v>LISA WEAR</v>
          </cell>
          <cell r="G60" t="str">
            <v>OUTLET OCEAN CITY</v>
          </cell>
          <cell r="H60">
            <v>5000</v>
          </cell>
          <cell r="I60" t="str">
            <v>OCEAN CITY</v>
          </cell>
          <cell r="J60" t="str">
            <v>MD</v>
          </cell>
          <cell r="K60">
            <v>1389541.96</v>
          </cell>
          <cell r="L60">
            <v>1279489.3899999999</v>
          </cell>
          <cell r="M60">
            <v>110052.57</v>
          </cell>
          <cell r="N60">
            <v>8.6012882060710201</v>
          </cell>
        </row>
        <row r="61">
          <cell r="A61">
            <v>181</v>
          </cell>
          <cell r="B61" t="str">
            <v>GARY LEWIS</v>
          </cell>
          <cell r="C61">
            <v>7</v>
          </cell>
          <cell r="D61" t="str">
            <v>PATRICIA VEALE</v>
          </cell>
          <cell r="E61">
            <v>4</v>
          </cell>
          <cell r="F61" t="str">
            <v>MARY CARPENTER</v>
          </cell>
          <cell r="G61" t="str">
            <v>BARRACKS ROAD SHOPPING CENTER</v>
          </cell>
          <cell r="H61">
            <v>7965</v>
          </cell>
          <cell r="I61" t="str">
            <v>CHARLOTTESVILLE</v>
          </cell>
          <cell r="J61" t="str">
            <v>VA</v>
          </cell>
          <cell r="K61">
            <v>1973904.87</v>
          </cell>
          <cell r="L61">
            <v>1612420.53</v>
          </cell>
          <cell r="M61">
            <v>361484.34</v>
          </cell>
          <cell r="N61">
            <v>22.418738367217301</v>
          </cell>
        </row>
        <row r="62">
          <cell r="A62">
            <v>182</v>
          </cell>
          <cell r="B62" t="str">
            <v>BOB CORCORAN</v>
          </cell>
          <cell r="C62">
            <v>1</v>
          </cell>
          <cell r="D62" t="str">
            <v>SANDRA MARRERO</v>
          </cell>
          <cell r="E62">
            <v>4</v>
          </cell>
          <cell r="F62" t="str">
            <v>MARILOU JAIMES</v>
          </cell>
          <cell r="G62" t="str">
            <v>FLORIDA KEYS OUTLET MARKETPLACE</v>
          </cell>
          <cell r="H62">
            <v>6473</v>
          </cell>
          <cell r="I62" t="str">
            <v>FLORIDA CITY</v>
          </cell>
          <cell r="J62" t="str">
            <v>FL</v>
          </cell>
          <cell r="K62">
            <v>2593825.2799999998</v>
          </cell>
          <cell r="L62">
            <v>2505554.12</v>
          </cell>
          <cell r="M62">
            <v>88271.16</v>
          </cell>
          <cell r="N62">
            <v>3.52301949079432</v>
          </cell>
        </row>
        <row r="63">
          <cell r="A63">
            <v>184</v>
          </cell>
          <cell r="B63" t="str">
            <v>GARY LEWIS</v>
          </cell>
          <cell r="C63">
            <v>7</v>
          </cell>
          <cell r="D63" t="str">
            <v>DOUGLAS ELLER</v>
          </cell>
          <cell r="E63">
            <v>5</v>
          </cell>
          <cell r="F63" t="str">
            <v>AMANDA THOMPSON</v>
          </cell>
          <cell r="G63" t="str">
            <v>THE DANVILLE MALL</v>
          </cell>
          <cell r="H63">
            <v>4050</v>
          </cell>
          <cell r="I63" t="str">
            <v>DANVILLE</v>
          </cell>
          <cell r="J63" t="str">
            <v>VA</v>
          </cell>
          <cell r="K63">
            <v>1178406.96</v>
          </cell>
          <cell r="L63">
            <v>1384130.23</v>
          </cell>
          <cell r="M63">
            <v>-205723.27</v>
          </cell>
          <cell r="N63">
            <v>-14.862999560380899</v>
          </cell>
        </row>
        <row r="64">
          <cell r="A64">
            <v>185</v>
          </cell>
          <cell r="B64" t="str">
            <v>BOB CORCORAN</v>
          </cell>
          <cell r="C64">
            <v>2</v>
          </cell>
          <cell r="D64" t="str">
            <v>CHESTER SIERADZKI</v>
          </cell>
          <cell r="E64">
            <v>1</v>
          </cell>
          <cell r="F64" t="str">
            <v>RADAMES MORALES</v>
          </cell>
          <cell r="G64" t="str">
            <v>BUTLER PLAZA WEST</v>
          </cell>
          <cell r="H64">
            <v>8007</v>
          </cell>
          <cell r="I64" t="str">
            <v>GAINESVILLE</v>
          </cell>
          <cell r="J64" t="str">
            <v>FL</v>
          </cell>
          <cell r="K64">
            <v>3755090.72</v>
          </cell>
          <cell r="L64">
            <v>3348249.23</v>
          </cell>
          <cell r="M64">
            <v>406841.49</v>
          </cell>
          <cell r="N64">
            <v>12.150872353071501</v>
          </cell>
        </row>
        <row r="65">
          <cell r="A65">
            <v>187</v>
          </cell>
          <cell r="B65" t="str">
            <v>BOB CORCORAN</v>
          </cell>
          <cell r="C65">
            <v>2</v>
          </cell>
          <cell r="D65" t="str">
            <v>CHRISTOPHER JONES</v>
          </cell>
          <cell r="E65">
            <v>4</v>
          </cell>
          <cell r="F65" t="str">
            <v>DARRELL FISHER</v>
          </cell>
          <cell r="G65" t="str">
            <v>WESTFIELD BRANDON</v>
          </cell>
          <cell r="H65">
            <v>4884</v>
          </cell>
          <cell r="I65" t="str">
            <v>BRANDON</v>
          </cell>
          <cell r="J65" t="str">
            <v>FL</v>
          </cell>
          <cell r="K65">
            <v>3445125.6</v>
          </cell>
          <cell r="L65">
            <v>3413394.54</v>
          </cell>
          <cell r="M65">
            <v>31731.06</v>
          </cell>
          <cell r="N65">
            <v>0.92960422910850105</v>
          </cell>
        </row>
        <row r="66">
          <cell r="A66">
            <v>189</v>
          </cell>
          <cell r="B66" t="str">
            <v>BOB CORCORAN</v>
          </cell>
          <cell r="C66">
            <v>1</v>
          </cell>
          <cell r="D66" t="str">
            <v>MATTHEW MCGRATH</v>
          </cell>
          <cell r="E66">
            <v>1</v>
          </cell>
          <cell r="F66" t="str">
            <v>JESSE KING</v>
          </cell>
          <cell r="G66" t="str">
            <v>BETWEEN MARKERS 13 AND 14</v>
          </cell>
          <cell r="H66">
            <v>10062</v>
          </cell>
          <cell r="I66" t="str">
            <v>KISSIMMEE</v>
          </cell>
          <cell r="J66" t="str">
            <v>FL</v>
          </cell>
          <cell r="K66">
            <v>2675071.46</v>
          </cell>
          <cell r="L66">
            <v>2880085.79</v>
          </cell>
          <cell r="M66">
            <v>-205014.33</v>
          </cell>
          <cell r="N66">
            <v>-7.1183410824717201</v>
          </cell>
        </row>
        <row r="67">
          <cell r="A67">
            <v>190</v>
          </cell>
          <cell r="B67" t="str">
            <v>SHAWN BROOKS</v>
          </cell>
          <cell r="C67">
            <v>8</v>
          </cell>
          <cell r="D67" t="str">
            <v>RACHEL RUTH</v>
          </cell>
          <cell r="E67">
            <v>2</v>
          </cell>
          <cell r="F67" t="str">
            <v>KAYLA DOTSON</v>
          </cell>
          <cell r="G67" t="str">
            <v>FAYETTE MALL</v>
          </cell>
          <cell r="H67">
            <v>4625</v>
          </cell>
          <cell r="I67" t="str">
            <v>LEXINGTON</v>
          </cell>
          <cell r="J67" t="str">
            <v>KY</v>
          </cell>
          <cell r="K67">
            <v>2258325.54</v>
          </cell>
          <cell r="L67">
            <v>2173745.96</v>
          </cell>
          <cell r="M67">
            <v>84579.58</v>
          </cell>
          <cell r="N67">
            <v>3.8909597329395198</v>
          </cell>
        </row>
        <row r="68">
          <cell r="A68">
            <v>194</v>
          </cell>
          <cell r="B68" t="str">
            <v>SHAWN BROOKS</v>
          </cell>
          <cell r="C68">
            <v>8</v>
          </cell>
          <cell r="D68" t="str">
            <v>EFFIE WILLIAMS</v>
          </cell>
          <cell r="E68">
            <v>5</v>
          </cell>
          <cell r="F68" t="str">
            <v>EFFIE WILLIAMS</v>
          </cell>
          <cell r="G68" t="str">
            <v>TANGER OUTLETS SURFSIDE</v>
          </cell>
          <cell r="H68">
            <v>5000</v>
          </cell>
          <cell r="I68" t="str">
            <v>REHOBOTH BEACH</v>
          </cell>
          <cell r="J68" t="str">
            <v>DE</v>
          </cell>
          <cell r="K68">
            <v>2356906.94</v>
          </cell>
          <cell r="L68">
            <v>2602716.06</v>
          </cell>
          <cell r="M68">
            <v>-245809.12</v>
          </cell>
          <cell r="N68">
            <v>-9.4443310116586492</v>
          </cell>
        </row>
        <row r="69">
          <cell r="A69">
            <v>195</v>
          </cell>
          <cell r="B69" t="str">
            <v>JON COBB</v>
          </cell>
          <cell r="C69">
            <v>4</v>
          </cell>
          <cell r="D69" t="str">
            <v>ASHLEY CICHON</v>
          </cell>
          <cell r="E69">
            <v>8</v>
          </cell>
          <cell r="F69" t="str">
            <v>LATANDRA BROWN</v>
          </cell>
          <cell r="G69" t="str">
            <v>BROOK HIGHLAND PLAZA</v>
          </cell>
          <cell r="H69">
            <v>5000</v>
          </cell>
          <cell r="I69" t="str">
            <v>BIRMINGHAM</v>
          </cell>
          <cell r="J69" t="str">
            <v>AL</v>
          </cell>
          <cell r="K69">
            <v>1022678.72</v>
          </cell>
          <cell r="L69">
            <v>994935.1</v>
          </cell>
          <cell r="M69">
            <v>27743.62</v>
          </cell>
          <cell r="N69">
            <v>2.7884853997009</v>
          </cell>
        </row>
        <row r="70">
          <cell r="A70">
            <v>196</v>
          </cell>
          <cell r="B70" t="str">
            <v>JON SALGE</v>
          </cell>
          <cell r="C70">
            <v>9</v>
          </cell>
          <cell r="D70" t="str">
            <v>KELLY RAYBURN</v>
          </cell>
          <cell r="E70">
            <v>5</v>
          </cell>
          <cell r="F70" t="str">
            <v>SAMANTHA ULLUM</v>
          </cell>
          <cell r="G70" t="str">
            <v>GOVERNOR'S SQUARE</v>
          </cell>
          <cell r="H70">
            <v>5925</v>
          </cell>
          <cell r="I70" t="str">
            <v>CLARKSVILLE</v>
          </cell>
          <cell r="J70" t="str">
            <v>TN</v>
          </cell>
          <cell r="K70">
            <v>1744159.95</v>
          </cell>
          <cell r="L70">
            <v>1875522.17</v>
          </cell>
          <cell r="M70">
            <v>-131362.22</v>
          </cell>
          <cell r="N70">
            <v>-7.0040345084270701</v>
          </cell>
        </row>
        <row r="71">
          <cell r="A71">
            <v>199</v>
          </cell>
          <cell r="B71" t="str">
            <v>SHAWN BROOKS</v>
          </cell>
          <cell r="C71">
            <v>8</v>
          </cell>
          <cell r="D71" t="str">
            <v>AMY LINZIE</v>
          </cell>
          <cell r="E71">
            <v>1</v>
          </cell>
          <cell r="F71" t="str">
            <v>AMY LINZIE</v>
          </cell>
          <cell r="G71" t="str">
            <v>GREENWOOD PARK MALL</v>
          </cell>
          <cell r="H71">
            <v>5499</v>
          </cell>
          <cell r="I71" t="str">
            <v>GREENWOOD</v>
          </cell>
          <cell r="J71" t="str">
            <v>IN</v>
          </cell>
          <cell r="K71">
            <v>3036448.35</v>
          </cell>
          <cell r="L71">
            <v>3487362.37</v>
          </cell>
          <cell r="M71">
            <v>-450914.02</v>
          </cell>
          <cell r="N71">
            <v>-12.9299445299686</v>
          </cell>
        </row>
        <row r="72">
          <cell r="A72">
            <v>200</v>
          </cell>
          <cell r="B72" t="str">
            <v>T. CLARK</v>
          </cell>
          <cell r="C72">
            <v>6</v>
          </cell>
          <cell r="D72" t="str">
            <v>TINA GREEN</v>
          </cell>
          <cell r="E72">
            <v>7</v>
          </cell>
          <cell r="F72" t="str">
            <v>ALLEN GOSNELL</v>
          </cell>
          <cell r="G72" t="str">
            <v>NORTHCROSS SHOPPING CENTER</v>
          </cell>
          <cell r="H72">
            <v>6231</v>
          </cell>
          <cell r="I72" t="str">
            <v>HUNTERSVILLE</v>
          </cell>
          <cell r="J72" t="str">
            <v>NC</v>
          </cell>
          <cell r="K72">
            <v>3110204.57</v>
          </cell>
          <cell r="L72">
            <v>2838573.62</v>
          </cell>
          <cell r="M72">
            <v>271630.95</v>
          </cell>
          <cell r="N72">
            <v>9.5692762057022005</v>
          </cell>
        </row>
        <row r="73">
          <cell r="A73">
            <v>201</v>
          </cell>
          <cell r="B73" t="str">
            <v>T. CLARK</v>
          </cell>
          <cell r="C73">
            <v>6</v>
          </cell>
          <cell r="D73" t="str">
            <v>TINA GREEN</v>
          </cell>
          <cell r="E73">
            <v>7</v>
          </cell>
          <cell r="F73" t="str">
            <v>KASEY HINSON</v>
          </cell>
          <cell r="G73" t="str">
            <v>SALISBURY</v>
          </cell>
          <cell r="H73">
            <v>5796</v>
          </cell>
          <cell r="I73" t="str">
            <v>SALISBURY</v>
          </cell>
          <cell r="J73" t="str">
            <v>NC</v>
          </cell>
          <cell r="K73">
            <v>1254569.48</v>
          </cell>
          <cell r="L73">
            <v>1289288.6399999999</v>
          </cell>
          <cell r="M73">
            <v>-34719.160000000003</v>
          </cell>
          <cell r="N73">
            <v>-2.6928927257126398</v>
          </cell>
        </row>
        <row r="74">
          <cell r="A74">
            <v>203</v>
          </cell>
          <cell r="B74" t="str">
            <v>JON SALGE</v>
          </cell>
          <cell r="C74">
            <v>9</v>
          </cell>
          <cell r="D74" t="str">
            <v>KELLY RAYBURN</v>
          </cell>
          <cell r="E74">
            <v>5</v>
          </cell>
          <cell r="F74" t="str">
            <v>RENAE MCDONALD</v>
          </cell>
          <cell r="G74" t="str">
            <v>RIVERGATE MALL</v>
          </cell>
          <cell r="H74">
            <v>5466</v>
          </cell>
          <cell r="I74" t="str">
            <v>GOODLETTSVILLE</v>
          </cell>
          <cell r="J74" t="str">
            <v>TN</v>
          </cell>
          <cell r="K74">
            <v>1128604.6100000001</v>
          </cell>
          <cell r="L74">
            <v>1322469.05</v>
          </cell>
          <cell r="M74">
            <v>-193864.44</v>
          </cell>
          <cell r="N74">
            <v>-14.6592799279499</v>
          </cell>
        </row>
        <row r="75">
          <cell r="A75">
            <v>205</v>
          </cell>
          <cell r="B75" t="str">
            <v>JON COBB</v>
          </cell>
          <cell r="C75">
            <v>4</v>
          </cell>
          <cell r="D75" t="str">
            <v>MICHAEL BRADY</v>
          </cell>
          <cell r="E75">
            <v>6</v>
          </cell>
          <cell r="F75" t="str">
            <v>THOMAS WAGNER</v>
          </cell>
          <cell r="G75" t="str">
            <v>SOUTHLAKE MALL</v>
          </cell>
          <cell r="H75">
            <v>9487</v>
          </cell>
          <cell r="I75" t="str">
            <v>MORROW</v>
          </cell>
          <cell r="J75" t="str">
            <v>GA</v>
          </cell>
          <cell r="K75">
            <v>3459837.12</v>
          </cell>
          <cell r="L75">
            <v>3870314.59</v>
          </cell>
          <cell r="M75">
            <v>-410477.47</v>
          </cell>
          <cell r="N75">
            <v>-10.605790833142599</v>
          </cell>
        </row>
        <row r="76">
          <cell r="A76">
            <v>210</v>
          </cell>
          <cell r="B76" t="str">
            <v>BOB CORCORAN</v>
          </cell>
          <cell r="C76">
            <v>1</v>
          </cell>
          <cell r="D76" t="str">
            <v>KEELY CARTER</v>
          </cell>
          <cell r="E76">
            <v>5</v>
          </cell>
          <cell r="F76" t="str">
            <v>DAWN DION</v>
          </cell>
          <cell r="G76" t="str">
            <v>THE AVENUES</v>
          </cell>
          <cell r="H76">
            <v>6704</v>
          </cell>
          <cell r="I76" t="str">
            <v>JACKSONVILLE</v>
          </cell>
          <cell r="J76" t="str">
            <v>FL</v>
          </cell>
          <cell r="K76">
            <v>3623037.08</v>
          </cell>
          <cell r="L76">
            <v>3761901.18</v>
          </cell>
          <cell r="M76">
            <v>-138864.1</v>
          </cell>
          <cell r="N76">
            <v>-3.6913276919198901</v>
          </cell>
        </row>
        <row r="77">
          <cell r="A77">
            <v>215</v>
          </cell>
          <cell r="B77" t="str">
            <v>BOB CORCORAN</v>
          </cell>
          <cell r="C77">
            <v>2</v>
          </cell>
          <cell r="D77" t="str">
            <v>JAMES ROPER</v>
          </cell>
          <cell r="E77">
            <v>2</v>
          </cell>
          <cell r="F77" t="str">
            <v>KENNETH CHISM</v>
          </cell>
          <cell r="G77" t="str">
            <v>UNIVERSITY MALL</v>
          </cell>
          <cell r="H77">
            <v>5678</v>
          </cell>
          <cell r="I77" t="str">
            <v>TAMPA</v>
          </cell>
          <cell r="J77" t="str">
            <v>FL</v>
          </cell>
          <cell r="K77">
            <v>1139225.04</v>
          </cell>
          <cell r="L77">
            <v>1305100.3500000001</v>
          </cell>
          <cell r="M77">
            <v>-165875.31</v>
          </cell>
          <cell r="N77">
            <v>-12.7097743863144</v>
          </cell>
        </row>
        <row r="78">
          <cell r="A78">
            <v>222</v>
          </cell>
          <cell r="B78" t="str">
            <v>GARY LEWIS</v>
          </cell>
          <cell r="C78">
            <v>7</v>
          </cell>
          <cell r="D78" t="str">
            <v>MICHAEL MOCK</v>
          </cell>
          <cell r="E78">
            <v>3</v>
          </cell>
          <cell r="F78" t="str">
            <v>GHAZI NAYEF ISSA</v>
          </cell>
          <cell r="G78" t="str">
            <v>DULLES TOWN CROSSING</v>
          </cell>
          <cell r="H78">
            <v>9000</v>
          </cell>
          <cell r="I78" t="str">
            <v>STERLING</v>
          </cell>
          <cell r="J78" t="str">
            <v>VA</v>
          </cell>
          <cell r="K78">
            <v>2651750.94</v>
          </cell>
          <cell r="L78">
            <v>2424439.5699999998</v>
          </cell>
          <cell r="M78">
            <v>227311.37</v>
          </cell>
          <cell r="N78">
            <v>9.3758315452671006</v>
          </cell>
        </row>
        <row r="79">
          <cell r="A79">
            <v>223</v>
          </cell>
          <cell r="B79" t="str">
            <v>T. CLARK</v>
          </cell>
          <cell r="C79">
            <v>6</v>
          </cell>
          <cell r="D79" t="str">
            <v>BRIAN EBERWEIN</v>
          </cell>
          <cell r="E79">
            <v>2</v>
          </cell>
          <cell r="F79" t="str">
            <v>ASHLEY MOORE</v>
          </cell>
          <cell r="G79" t="str">
            <v>INDEPENDENCE MALL</v>
          </cell>
          <cell r="H79">
            <v>7374</v>
          </cell>
          <cell r="I79" t="str">
            <v>WILMINGTON</v>
          </cell>
          <cell r="J79" t="str">
            <v>NC</v>
          </cell>
          <cell r="K79">
            <v>2344061.17</v>
          </cell>
          <cell r="L79">
            <v>2126822.84</v>
          </cell>
          <cell r="M79">
            <v>217238.33</v>
          </cell>
          <cell r="N79">
            <v>10.2142184066445</v>
          </cell>
        </row>
        <row r="80">
          <cell r="A80">
            <v>225</v>
          </cell>
          <cell r="B80" t="str">
            <v>JON SALGE</v>
          </cell>
          <cell r="C80">
            <v>9</v>
          </cell>
          <cell r="D80" t="str">
            <v>BELINDA NICHOLS</v>
          </cell>
          <cell r="E80">
            <v>2</v>
          </cell>
          <cell r="F80" t="str">
            <v>LAURA CARTER</v>
          </cell>
          <cell r="G80" t="str">
            <v>EAST STONE COMMONS</v>
          </cell>
          <cell r="H80">
            <v>5860</v>
          </cell>
          <cell r="I80" t="str">
            <v>KINGSPORT</v>
          </cell>
          <cell r="J80" t="str">
            <v>TN</v>
          </cell>
          <cell r="K80">
            <v>2106695.23</v>
          </cell>
          <cell r="L80">
            <v>2259797.8199999998</v>
          </cell>
          <cell r="M80">
            <v>-153102.59</v>
          </cell>
          <cell r="N80">
            <v>-6.7750569827525702</v>
          </cell>
        </row>
        <row r="81">
          <cell r="A81">
            <v>230</v>
          </cell>
          <cell r="B81" t="str">
            <v>BOB CORCORAN</v>
          </cell>
          <cell r="C81">
            <v>2</v>
          </cell>
          <cell r="D81" t="str">
            <v>KAYLA MELVIN</v>
          </cell>
          <cell r="E81">
            <v>3</v>
          </cell>
          <cell r="F81" t="str">
            <v>KAYLA MELVIN</v>
          </cell>
          <cell r="G81" t="str">
            <v>COUNTRYSIDE MALL</v>
          </cell>
          <cell r="H81">
            <v>7212</v>
          </cell>
          <cell r="I81" t="str">
            <v>CLEARWATER</v>
          </cell>
          <cell r="J81" t="str">
            <v>FL</v>
          </cell>
          <cell r="K81">
            <v>2452147.27</v>
          </cell>
          <cell r="L81">
            <v>2252940.11</v>
          </cell>
          <cell r="M81">
            <v>199207.16</v>
          </cell>
          <cell r="N81">
            <v>8.8420974492748794</v>
          </cell>
        </row>
        <row r="82">
          <cell r="A82">
            <v>232</v>
          </cell>
          <cell r="B82" t="str">
            <v>SHAWN BROOKS</v>
          </cell>
          <cell r="C82">
            <v>8</v>
          </cell>
          <cell r="D82" t="str">
            <v>WILLIAM ROGERS</v>
          </cell>
          <cell r="E82">
            <v>4</v>
          </cell>
          <cell r="F82" t="str">
            <v>WILLIAM ROGERS</v>
          </cell>
          <cell r="G82" t="str">
            <v>OHIO STATION OUTLETS</v>
          </cell>
          <cell r="H82">
            <v>10686</v>
          </cell>
          <cell r="I82" t="str">
            <v>BURBANK</v>
          </cell>
          <cell r="J82" t="str">
            <v>OH</v>
          </cell>
          <cell r="K82">
            <v>593470.80000000005</v>
          </cell>
          <cell r="L82">
            <v>854976.56</v>
          </cell>
          <cell r="M82">
            <v>-261505.76</v>
          </cell>
          <cell r="N82">
            <v>-30.5863075357294</v>
          </cell>
        </row>
        <row r="83">
          <cell r="A83">
            <v>233</v>
          </cell>
          <cell r="B83" t="str">
            <v>BOB CORCORAN</v>
          </cell>
          <cell r="C83">
            <v>1</v>
          </cell>
          <cell r="D83" t="str">
            <v>MICHAEL JAPP</v>
          </cell>
          <cell r="E83">
            <v>2</v>
          </cell>
          <cell r="F83" t="str">
            <v>MICHAEL JAPP</v>
          </cell>
          <cell r="G83" t="str">
            <v>MELBOURNE SQUARE SHOPPING CTR</v>
          </cell>
          <cell r="H83">
            <v>6072</v>
          </cell>
          <cell r="I83" t="str">
            <v>MELBOURNE</v>
          </cell>
          <cell r="J83" t="str">
            <v>FL</v>
          </cell>
          <cell r="K83">
            <v>2945680.14</v>
          </cell>
          <cell r="L83">
            <v>2832563.95</v>
          </cell>
          <cell r="M83">
            <v>113116.19</v>
          </cell>
          <cell r="N83">
            <v>3.9934205192436698</v>
          </cell>
        </row>
        <row r="84">
          <cell r="A84">
            <v>236</v>
          </cell>
          <cell r="B84" t="str">
            <v>BOB CORCORAN</v>
          </cell>
          <cell r="C84">
            <v>2</v>
          </cell>
          <cell r="D84" t="str">
            <v>KAYLA MELVIN</v>
          </cell>
          <cell r="E84">
            <v>3</v>
          </cell>
          <cell r="F84" t="str">
            <v>KYLE KEENE</v>
          </cell>
          <cell r="G84" t="str">
            <v>TYRONE SQUARE SHOPPING CENTER</v>
          </cell>
          <cell r="H84">
            <v>5523</v>
          </cell>
          <cell r="I84" t="str">
            <v>SAINT PETERSBURG</v>
          </cell>
          <cell r="J84" t="str">
            <v>FL</v>
          </cell>
          <cell r="K84">
            <v>2428306.89</v>
          </cell>
          <cell r="L84">
            <v>2498874.2599999998</v>
          </cell>
          <cell r="M84">
            <v>-70567.37</v>
          </cell>
          <cell r="N84">
            <v>-2.8239664207834401</v>
          </cell>
        </row>
        <row r="85">
          <cell r="A85">
            <v>238</v>
          </cell>
          <cell r="B85" t="str">
            <v>SHAWN BROOKS</v>
          </cell>
          <cell r="C85">
            <v>8</v>
          </cell>
          <cell r="D85" t="str">
            <v>RACHEL RUTH</v>
          </cell>
          <cell r="E85">
            <v>2</v>
          </cell>
          <cell r="F85" t="str">
            <v>MICHAEL APPLEGATE</v>
          </cell>
          <cell r="G85" t="str">
            <v>FACTORY STORES OF AMERICA</v>
          </cell>
          <cell r="H85">
            <v>4505</v>
          </cell>
          <cell r="I85" t="str">
            <v>GEORGETOWN</v>
          </cell>
          <cell r="J85" t="str">
            <v>KY</v>
          </cell>
          <cell r="K85">
            <v>928066.63</v>
          </cell>
          <cell r="L85">
            <v>946339.89</v>
          </cell>
          <cell r="M85">
            <v>-18273.259999999998</v>
          </cell>
          <cell r="N85">
            <v>-1.93094047847858</v>
          </cell>
        </row>
        <row r="86">
          <cell r="A86">
            <v>239</v>
          </cell>
          <cell r="B86" t="str">
            <v>T. CLARK</v>
          </cell>
          <cell r="C86">
            <v>6</v>
          </cell>
          <cell r="D86" t="str">
            <v>LYNDSEY MICHAEL</v>
          </cell>
          <cell r="E86">
            <v>4</v>
          </cell>
          <cell r="F86" t="str">
            <v>AMBER HARPER</v>
          </cell>
          <cell r="G86" t="str">
            <v>GREENVILLE MALL</v>
          </cell>
          <cell r="H86">
            <v>10656</v>
          </cell>
          <cell r="I86" t="str">
            <v>GREENVILLE</v>
          </cell>
          <cell r="J86" t="str">
            <v>NC</v>
          </cell>
          <cell r="K86">
            <v>1639290.68</v>
          </cell>
          <cell r="L86">
            <v>1753995.44</v>
          </cell>
          <cell r="M86">
            <v>-114704.76</v>
          </cell>
          <cell r="N86">
            <v>-6.5396270357464301</v>
          </cell>
        </row>
        <row r="87">
          <cell r="A87">
            <v>240</v>
          </cell>
          <cell r="B87" t="str">
            <v>BOB CORCORAN</v>
          </cell>
          <cell r="C87">
            <v>2</v>
          </cell>
          <cell r="D87" t="str">
            <v>JOEL TALBERT</v>
          </cell>
          <cell r="E87">
            <v>5</v>
          </cell>
          <cell r="F87" t="str">
            <v>DANIELA GARNER</v>
          </cell>
          <cell r="G87" t="str">
            <v>WIREGRASS COMMONS MALL</v>
          </cell>
          <cell r="H87">
            <v>6164</v>
          </cell>
          <cell r="I87" t="str">
            <v>DOTHAN</v>
          </cell>
          <cell r="J87" t="str">
            <v>AL</v>
          </cell>
          <cell r="K87">
            <v>1457376.9</v>
          </cell>
          <cell r="L87">
            <v>1959137.16</v>
          </cell>
          <cell r="M87">
            <v>-501760.26</v>
          </cell>
          <cell r="N87">
            <v>-25.611287981490801</v>
          </cell>
        </row>
        <row r="88">
          <cell r="A88">
            <v>245</v>
          </cell>
          <cell r="B88" t="str">
            <v>ANGIE MOLLOHAN</v>
          </cell>
          <cell r="C88">
            <v>5</v>
          </cell>
          <cell r="D88" t="str">
            <v>ADRIENNE PEARSON</v>
          </cell>
          <cell r="E88">
            <v>4</v>
          </cell>
          <cell r="F88" t="str">
            <v>MAGGIE JASPER</v>
          </cell>
          <cell r="G88" t="str">
            <v>NORTHWOODS MALL</v>
          </cell>
          <cell r="H88">
            <v>5311</v>
          </cell>
          <cell r="I88" t="str">
            <v>NORTH CHARLESTON</v>
          </cell>
          <cell r="J88" t="str">
            <v>SC</v>
          </cell>
          <cell r="K88">
            <v>1622480.97</v>
          </cell>
          <cell r="L88">
            <v>1598447.41</v>
          </cell>
          <cell r="M88">
            <v>24033.56</v>
          </cell>
          <cell r="N88">
            <v>1.5035565042455501</v>
          </cell>
        </row>
        <row r="89">
          <cell r="A89">
            <v>247</v>
          </cell>
          <cell r="B89" t="str">
            <v>ANGIE MOLLOHAN</v>
          </cell>
          <cell r="C89">
            <v>5</v>
          </cell>
          <cell r="D89" t="str">
            <v>DISTRICT 1</v>
          </cell>
          <cell r="E89">
            <v>1</v>
          </cell>
          <cell r="F89" t="str">
            <v>LINDA MCLOYD</v>
          </cell>
          <cell r="G89" t="str">
            <v>HAYWOOD MALL</v>
          </cell>
          <cell r="H89">
            <v>7996</v>
          </cell>
          <cell r="I89" t="str">
            <v>GREENVILLE</v>
          </cell>
          <cell r="J89" t="str">
            <v>SC</v>
          </cell>
          <cell r="K89">
            <v>4532633.88</v>
          </cell>
          <cell r="L89">
            <v>4426890.5599999996</v>
          </cell>
          <cell r="M89">
            <v>105743.32</v>
          </cell>
          <cell r="N89">
            <v>2.38865900493373</v>
          </cell>
        </row>
        <row r="90">
          <cell r="A90">
            <v>248</v>
          </cell>
          <cell r="B90" t="str">
            <v>BOB CORCORAN</v>
          </cell>
          <cell r="C90">
            <v>2</v>
          </cell>
          <cell r="D90" t="str">
            <v>RYAN BASS</v>
          </cell>
          <cell r="E90">
            <v>6</v>
          </cell>
          <cell r="F90" t="str">
            <v>DAVID ARCHAMBEAULT</v>
          </cell>
          <cell r="G90" t="str">
            <v>PORT CHARLOTTE TOWN CENTER</v>
          </cell>
          <cell r="H90">
            <v>7912</v>
          </cell>
          <cell r="I90" t="str">
            <v>PORT CHARLOTTE</v>
          </cell>
          <cell r="J90" t="str">
            <v>FL</v>
          </cell>
          <cell r="K90">
            <v>2871221.63</v>
          </cell>
          <cell r="L90">
            <v>3041288.67</v>
          </cell>
          <cell r="M90">
            <v>-170067.04</v>
          </cell>
          <cell r="N90">
            <v>-5.5919400771647698</v>
          </cell>
        </row>
        <row r="91">
          <cell r="A91">
            <v>249</v>
          </cell>
          <cell r="B91" t="str">
            <v>BOB CORCORAN</v>
          </cell>
          <cell r="C91">
            <v>2</v>
          </cell>
          <cell r="D91" t="str">
            <v>RYAN BASS</v>
          </cell>
          <cell r="E91">
            <v>6</v>
          </cell>
          <cell r="F91" t="str">
            <v>MATTHEW ROOKSTOOL</v>
          </cell>
          <cell r="G91" t="str">
            <v>COASTLAND CENTER MALL</v>
          </cell>
          <cell r="H91">
            <v>5363</v>
          </cell>
          <cell r="I91" t="str">
            <v>NAPLES</v>
          </cell>
          <cell r="J91" t="str">
            <v>FL</v>
          </cell>
          <cell r="K91">
            <v>3465950.27</v>
          </cell>
          <cell r="L91">
            <v>3215832.28</v>
          </cell>
          <cell r="M91">
            <v>250117.99</v>
          </cell>
          <cell r="N91">
            <v>7.7777063050067001</v>
          </cell>
        </row>
        <row r="92">
          <cell r="A92">
            <v>252</v>
          </cell>
          <cell r="B92" t="str">
            <v>JON COBB</v>
          </cell>
          <cell r="C92">
            <v>4</v>
          </cell>
          <cell r="D92" t="str">
            <v>CHRISTOPHER EARNSHAW</v>
          </cell>
          <cell r="E92">
            <v>4</v>
          </cell>
          <cell r="F92" t="str">
            <v>WILL PATE</v>
          </cell>
          <cell r="G92" t="str">
            <v>TANGER FACTORY STORES</v>
          </cell>
          <cell r="H92">
            <v>7600</v>
          </cell>
          <cell r="I92" t="str">
            <v>COMMERCE</v>
          </cell>
          <cell r="J92" t="str">
            <v>GA</v>
          </cell>
          <cell r="K92">
            <v>3728393.83</v>
          </cell>
          <cell r="L92">
            <v>3839870.96</v>
          </cell>
          <cell r="M92">
            <v>-111477.13</v>
          </cell>
          <cell r="N92">
            <v>-2.90314781827984</v>
          </cell>
        </row>
        <row r="93">
          <cell r="A93">
            <v>254</v>
          </cell>
          <cell r="B93" t="str">
            <v>BOB CORCORAN</v>
          </cell>
          <cell r="C93">
            <v>1</v>
          </cell>
          <cell r="D93" t="str">
            <v>MICHAEL JAPP</v>
          </cell>
          <cell r="E93">
            <v>2</v>
          </cell>
          <cell r="F93" t="str">
            <v>LIZ COLON</v>
          </cell>
          <cell r="G93" t="str">
            <v>SEMINOLE TOWNE CENTER</v>
          </cell>
          <cell r="H93">
            <v>6553</v>
          </cell>
          <cell r="I93" t="str">
            <v>SANFORD</v>
          </cell>
          <cell r="J93" t="str">
            <v>FL</v>
          </cell>
          <cell r="K93">
            <v>1515520.88</v>
          </cell>
          <cell r="L93">
            <v>1831914.51</v>
          </cell>
          <cell r="M93">
            <v>-316393.63</v>
          </cell>
          <cell r="N93">
            <v>-17.271200608591698</v>
          </cell>
        </row>
        <row r="94">
          <cell r="A94">
            <v>255</v>
          </cell>
          <cell r="B94" t="str">
            <v>BOB CORCORAN</v>
          </cell>
          <cell r="C94">
            <v>2</v>
          </cell>
          <cell r="D94" t="str">
            <v>JAMES ROPER</v>
          </cell>
          <cell r="E94">
            <v>2</v>
          </cell>
          <cell r="F94" t="str">
            <v>DORTHY DANIELS</v>
          </cell>
          <cell r="G94" t="str">
            <v>EAGLE  RIDGE MALL</v>
          </cell>
          <cell r="H94">
            <v>10000</v>
          </cell>
          <cell r="I94" t="str">
            <v>LAKE WALES</v>
          </cell>
          <cell r="J94" t="str">
            <v>FL</v>
          </cell>
          <cell r="K94">
            <v>2543483.86</v>
          </cell>
          <cell r="L94">
            <v>2679224.59</v>
          </cell>
          <cell r="M94">
            <v>-135740.73000000001</v>
          </cell>
          <cell r="N94">
            <v>-5.0664184893884103</v>
          </cell>
        </row>
        <row r="95">
          <cell r="A95">
            <v>258</v>
          </cell>
          <cell r="B95" t="str">
            <v>JON SALGE</v>
          </cell>
          <cell r="C95">
            <v>9</v>
          </cell>
          <cell r="D95" t="str">
            <v>MELISSA DAWS</v>
          </cell>
          <cell r="E95">
            <v>3</v>
          </cell>
          <cell r="F95" t="str">
            <v>REBECCA WHITNEY</v>
          </cell>
          <cell r="G95" t="str">
            <v>CROSSVILLE OUTLET CENTER</v>
          </cell>
          <cell r="H95">
            <v>5021</v>
          </cell>
          <cell r="I95" t="str">
            <v>CROSSVILLE</v>
          </cell>
          <cell r="J95" t="str">
            <v>TN</v>
          </cell>
          <cell r="K95">
            <v>1547635.74</v>
          </cell>
          <cell r="L95">
            <v>1766330.09</v>
          </cell>
          <cell r="M95">
            <v>-218694.35</v>
          </cell>
          <cell r="N95">
            <v>-12.381284293243301</v>
          </cell>
        </row>
        <row r="96">
          <cell r="A96">
            <v>259</v>
          </cell>
          <cell r="B96" t="str">
            <v>BOB CORCORAN</v>
          </cell>
          <cell r="C96">
            <v>1</v>
          </cell>
          <cell r="D96" t="str">
            <v>EDWIN DARDON</v>
          </cell>
          <cell r="E96">
            <v>3</v>
          </cell>
          <cell r="F96" t="str">
            <v>EDWIN DARDON</v>
          </cell>
          <cell r="G96" t="str">
            <v>TREASURE COAST SQUARE</v>
          </cell>
          <cell r="H96">
            <v>8495</v>
          </cell>
          <cell r="I96" t="str">
            <v>JENSEN BEACH</v>
          </cell>
          <cell r="J96" t="str">
            <v>FL</v>
          </cell>
          <cell r="K96">
            <v>2362338.83</v>
          </cell>
          <cell r="L96">
            <v>2377861.67</v>
          </cell>
          <cell r="M96">
            <v>-15522.84</v>
          </cell>
          <cell r="N96">
            <v>-0.65280668744699999</v>
          </cell>
        </row>
        <row r="97">
          <cell r="A97">
            <v>260</v>
          </cell>
          <cell r="B97" t="str">
            <v>GARY LEWIS</v>
          </cell>
          <cell r="C97">
            <v>7</v>
          </cell>
          <cell r="D97" t="str">
            <v>BRADLEY JOHNSON</v>
          </cell>
          <cell r="E97">
            <v>6</v>
          </cell>
          <cell r="F97" t="str">
            <v>LISA GREEN</v>
          </cell>
          <cell r="G97" t="str">
            <v>GREENBRIER MALL</v>
          </cell>
          <cell r="H97">
            <v>6000</v>
          </cell>
          <cell r="I97" t="str">
            <v>CHESAPEAKE</v>
          </cell>
          <cell r="J97" t="str">
            <v>VA</v>
          </cell>
          <cell r="K97">
            <v>1603028.99</v>
          </cell>
          <cell r="L97">
            <v>1792330.93</v>
          </cell>
          <cell r="M97">
            <v>-189301.94</v>
          </cell>
          <cell r="N97">
            <v>-10.561773879559199</v>
          </cell>
        </row>
        <row r="98">
          <cell r="A98">
            <v>261</v>
          </cell>
          <cell r="B98" t="str">
            <v>JON COBB</v>
          </cell>
          <cell r="C98">
            <v>4</v>
          </cell>
          <cell r="D98" t="str">
            <v>DISTRICT 5</v>
          </cell>
          <cell r="E98">
            <v>5</v>
          </cell>
          <cell r="F98" t="str">
            <v>TIFFANI EARNSHAW</v>
          </cell>
          <cell r="G98" t="str">
            <v>SNELLVILLE PAVILION</v>
          </cell>
          <cell r="H98">
            <v>6000</v>
          </cell>
          <cell r="I98" t="str">
            <v>SNELLVILLE</v>
          </cell>
          <cell r="J98" t="str">
            <v>GA</v>
          </cell>
          <cell r="K98">
            <v>1221360</v>
          </cell>
          <cell r="L98">
            <v>1244760.52</v>
          </cell>
          <cell r="M98">
            <v>-23400.52</v>
          </cell>
          <cell r="N98">
            <v>-1.8799214486654701</v>
          </cell>
        </row>
        <row r="99">
          <cell r="A99">
            <v>262</v>
          </cell>
          <cell r="B99" t="str">
            <v>T. CLARK</v>
          </cell>
          <cell r="C99">
            <v>6</v>
          </cell>
          <cell r="D99" t="str">
            <v>ERIC STEPNOSKI</v>
          </cell>
          <cell r="E99">
            <v>3</v>
          </cell>
          <cell r="F99" t="str">
            <v>DANIEL REED</v>
          </cell>
          <cell r="G99" t="str">
            <v>CAROLINA PREMIUM OUTLETS</v>
          </cell>
          <cell r="H99">
            <v>7573</v>
          </cell>
          <cell r="I99" t="str">
            <v>SMITHFIELD</v>
          </cell>
          <cell r="J99" t="str">
            <v>NC</v>
          </cell>
          <cell r="K99">
            <v>5191954.16</v>
          </cell>
          <cell r="L99">
            <v>5934081.1399999997</v>
          </cell>
          <cell r="M99">
            <v>-742126.98</v>
          </cell>
          <cell r="N99">
            <v>-12.506181875362801</v>
          </cell>
        </row>
        <row r="100">
          <cell r="A100">
            <v>263</v>
          </cell>
          <cell r="B100" t="str">
            <v>BOB CORCORAN</v>
          </cell>
          <cell r="C100">
            <v>2</v>
          </cell>
          <cell r="D100" t="str">
            <v>CHESTER SIERADZKI</v>
          </cell>
          <cell r="E100">
            <v>1</v>
          </cell>
          <cell r="F100" t="str">
            <v>HAROLD BAILEY</v>
          </cell>
          <cell r="G100" t="str">
            <v>VALDOSTA CORNERS CENTER</v>
          </cell>
          <cell r="H100">
            <v>7200</v>
          </cell>
          <cell r="I100" t="str">
            <v>VALDOSTA</v>
          </cell>
          <cell r="J100" t="str">
            <v>GA</v>
          </cell>
          <cell r="K100">
            <v>1989250.73</v>
          </cell>
          <cell r="L100">
            <v>2268387.0699999998</v>
          </cell>
          <cell r="M100">
            <v>-279136.34000000003</v>
          </cell>
          <cell r="N100">
            <v>-12.305498637849301</v>
          </cell>
        </row>
        <row r="101">
          <cell r="A101">
            <v>264</v>
          </cell>
          <cell r="B101" t="str">
            <v>T. CLARK</v>
          </cell>
          <cell r="C101">
            <v>6</v>
          </cell>
          <cell r="D101" t="str">
            <v>ERIC STEPNOSKI</v>
          </cell>
          <cell r="E101">
            <v>3</v>
          </cell>
          <cell r="F101" t="str">
            <v>EMORY PITTMAN</v>
          </cell>
          <cell r="G101" t="str">
            <v>WHITE OAK CROSSING</v>
          </cell>
          <cell r="H101">
            <v>6300</v>
          </cell>
          <cell r="I101" t="str">
            <v>GARNER</v>
          </cell>
          <cell r="J101" t="str">
            <v>NC</v>
          </cell>
          <cell r="K101">
            <v>3035099.96</v>
          </cell>
          <cell r="L101">
            <v>2855577.35</v>
          </cell>
          <cell r="M101">
            <v>179522.61</v>
          </cell>
          <cell r="N101">
            <v>6.2867360255536502</v>
          </cell>
        </row>
        <row r="102">
          <cell r="A102">
            <v>265</v>
          </cell>
          <cell r="B102" t="str">
            <v>JON COBB</v>
          </cell>
          <cell r="C102">
            <v>4</v>
          </cell>
          <cell r="D102" t="str">
            <v>ASHLEY CICHON</v>
          </cell>
          <cell r="E102">
            <v>8</v>
          </cell>
          <cell r="F102" t="str">
            <v>ASHLEY CICHON</v>
          </cell>
          <cell r="G102" t="str">
            <v>RIVERCHASE GALLERIA</v>
          </cell>
          <cell r="H102">
            <v>12519</v>
          </cell>
          <cell r="I102" t="str">
            <v>HOOVER</v>
          </cell>
          <cell r="J102" t="str">
            <v>AL</v>
          </cell>
          <cell r="K102">
            <v>2829268.75</v>
          </cell>
          <cell r="L102">
            <v>2904991.48</v>
          </cell>
          <cell r="M102">
            <v>-75722.73</v>
          </cell>
          <cell r="N102">
            <v>-2.6066420683616198</v>
          </cell>
        </row>
        <row r="103">
          <cell r="A103">
            <v>266</v>
          </cell>
          <cell r="B103" t="str">
            <v>JENNIFER SCANTLAND</v>
          </cell>
          <cell r="C103">
            <v>3</v>
          </cell>
          <cell r="D103" t="str">
            <v>HAILEE MCGEHEE</v>
          </cell>
          <cell r="E103">
            <v>4</v>
          </cell>
          <cell r="F103" t="str">
            <v>CHANEL BAILEY</v>
          </cell>
          <cell r="G103" t="str">
            <v>WOLFCHASE GALLERIA</v>
          </cell>
          <cell r="H103">
            <v>5118</v>
          </cell>
          <cell r="I103" t="str">
            <v>MEMPHIS</v>
          </cell>
          <cell r="J103" t="str">
            <v>TN</v>
          </cell>
          <cell r="K103">
            <v>2038938.98</v>
          </cell>
          <cell r="L103">
            <v>2322715.88</v>
          </cell>
          <cell r="M103">
            <v>-283776.90000000002</v>
          </cell>
          <cell r="N103">
            <v>-12.2174607081086</v>
          </cell>
        </row>
        <row r="104">
          <cell r="A104">
            <v>268</v>
          </cell>
          <cell r="B104" t="str">
            <v>BOB CORCORAN</v>
          </cell>
          <cell r="C104">
            <v>2</v>
          </cell>
          <cell r="D104" t="str">
            <v>CHESTER SIERADZKI</v>
          </cell>
          <cell r="E104">
            <v>1</v>
          </cell>
          <cell r="F104" t="str">
            <v>CHESTER SIERADZKI</v>
          </cell>
          <cell r="G104" t="str">
            <v>PADDOCK MALL</v>
          </cell>
          <cell r="H104">
            <v>7341</v>
          </cell>
          <cell r="I104" t="str">
            <v>OCALA</v>
          </cell>
          <cell r="J104" t="str">
            <v>FL</v>
          </cell>
          <cell r="K104">
            <v>4536732.09</v>
          </cell>
          <cell r="L104">
            <v>4102428.04</v>
          </cell>
          <cell r="M104">
            <v>434304.05</v>
          </cell>
          <cell r="N104">
            <v>10.5865123230778</v>
          </cell>
        </row>
        <row r="105">
          <cell r="A105">
            <v>272</v>
          </cell>
          <cell r="B105" t="str">
            <v>GARY LEWIS</v>
          </cell>
          <cell r="C105">
            <v>7</v>
          </cell>
          <cell r="D105" t="str">
            <v>MICHAEL MOCK</v>
          </cell>
          <cell r="E105">
            <v>3</v>
          </cell>
          <cell r="F105" t="str">
            <v>MICHAEL MOCK</v>
          </cell>
          <cell r="G105" t="str">
            <v>HAGERSTOWN PREMIUM OUTLETS</v>
          </cell>
          <cell r="H105">
            <v>5500</v>
          </cell>
          <cell r="I105" t="str">
            <v>HAGERSTOWN</v>
          </cell>
          <cell r="J105" t="str">
            <v>MD</v>
          </cell>
          <cell r="K105">
            <v>1592430.88</v>
          </cell>
          <cell r="L105">
            <v>1910397.98</v>
          </cell>
          <cell r="M105">
            <v>-317967.09999999998</v>
          </cell>
          <cell r="N105">
            <v>-16.644024089682102</v>
          </cell>
        </row>
        <row r="106">
          <cell r="A106">
            <v>273</v>
          </cell>
          <cell r="B106" t="str">
            <v>SHAWN BROOKS</v>
          </cell>
          <cell r="C106">
            <v>8</v>
          </cell>
          <cell r="D106" t="str">
            <v>AMY LINZIE</v>
          </cell>
          <cell r="E106">
            <v>1</v>
          </cell>
          <cell r="F106" t="str">
            <v>DALTON SHERRY</v>
          </cell>
          <cell r="G106" t="str">
            <v>TIPPECANOE MALL</v>
          </cell>
          <cell r="H106">
            <v>6355</v>
          </cell>
          <cell r="I106" t="str">
            <v>LAFAYETTE</v>
          </cell>
          <cell r="J106" t="str">
            <v>IN</v>
          </cell>
          <cell r="K106">
            <v>1604570.74</v>
          </cell>
          <cell r="L106">
            <v>1635007.93</v>
          </cell>
          <cell r="M106">
            <v>-30437.19</v>
          </cell>
          <cell r="N106">
            <v>-1.8615928058526701</v>
          </cell>
        </row>
        <row r="107">
          <cell r="A107">
            <v>275</v>
          </cell>
          <cell r="B107" t="str">
            <v>ANGIE MOLLOHAN</v>
          </cell>
          <cell r="C107">
            <v>5</v>
          </cell>
          <cell r="D107" t="str">
            <v>LAMONTE HENDRICKS</v>
          </cell>
          <cell r="E107">
            <v>2</v>
          </cell>
          <cell r="F107" t="str">
            <v>SARAH HORVATH</v>
          </cell>
          <cell r="G107" t="str">
            <v>GAFFNEY PREMIUM OUTLETS</v>
          </cell>
          <cell r="H107">
            <v>5534</v>
          </cell>
          <cell r="I107" t="str">
            <v>GAFFNEY</v>
          </cell>
          <cell r="J107" t="str">
            <v>SC</v>
          </cell>
          <cell r="K107">
            <v>1233342.21</v>
          </cell>
          <cell r="L107">
            <v>1443679.98</v>
          </cell>
          <cell r="M107">
            <v>-210337.77</v>
          </cell>
          <cell r="N107">
            <v>-14.5695564746974</v>
          </cell>
        </row>
        <row r="108">
          <cell r="A108">
            <v>276</v>
          </cell>
          <cell r="B108" t="str">
            <v>CHARLES MCGOWEN</v>
          </cell>
          <cell r="C108">
            <v>10</v>
          </cell>
          <cell r="D108" t="str">
            <v>JAMES NORWINE</v>
          </cell>
          <cell r="E108">
            <v>2</v>
          </cell>
          <cell r="F108" t="str">
            <v>JAMES NORWINE</v>
          </cell>
          <cell r="G108" t="str">
            <v>GRAPEVINE MILLS</v>
          </cell>
          <cell r="H108">
            <v>9742</v>
          </cell>
          <cell r="I108" t="str">
            <v>GRAPEVINE</v>
          </cell>
          <cell r="J108" t="str">
            <v>TX</v>
          </cell>
          <cell r="K108">
            <v>2120922.5299999998</v>
          </cell>
          <cell r="L108">
            <v>2079803.97</v>
          </cell>
          <cell r="M108">
            <v>41118.559999999998</v>
          </cell>
          <cell r="N108">
            <v>1.9770401726851199</v>
          </cell>
        </row>
        <row r="109">
          <cell r="A109">
            <v>277</v>
          </cell>
          <cell r="B109" t="str">
            <v>MANUEL TARIN</v>
          </cell>
          <cell r="C109">
            <v>11</v>
          </cell>
          <cell r="D109" t="str">
            <v>SYLVIA BOSQUEZ</v>
          </cell>
          <cell r="E109">
            <v>6</v>
          </cell>
          <cell r="G109" t="str">
            <v>ALAMO QUARRY MARKET</v>
          </cell>
          <cell r="H109">
            <v>6206</v>
          </cell>
          <cell r="I109" t="str">
            <v>SAN ANTONIO</v>
          </cell>
          <cell r="J109" t="str">
            <v>TX</v>
          </cell>
          <cell r="K109">
            <v>2018145.91</v>
          </cell>
          <cell r="L109">
            <v>1850536.34</v>
          </cell>
          <cell r="M109">
            <v>167609.57</v>
          </cell>
          <cell r="N109">
            <v>9.0573509083317898</v>
          </cell>
        </row>
        <row r="110">
          <cell r="A110">
            <v>278</v>
          </cell>
          <cell r="B110" t="str">
            <v>BOB CORCORAN</v>
          </cell>
          <cell r="C110">
            <v>1</v>
          </cell>
          <cell r="D110" t="str">
            <v>SANDRA MARRERO</v>
          </cell>
          <cell r="E110">
            <v>4</v>
          </cell>
          <cell r="F110" t="str">
            <v>CLEMENTE BARRERAS</v>
          </cell>
          <cell r="G110" t="str">
            <v>PEMBROKE CROSSING</v>
          </cell>
          <cell r="H110">
            <v>5600</v>
          </cell>
          <cell r="I110" t="str">
            <v>PEMBROKE PINES</v>
          </cell>
          <cell r="J110" t="str">
            <v>FL</v>
          </cell>
          <cell r="K110">
            <v>1302979.1000000001</v>
          </cell>
          <cell r="L110">
            <v>1430750.94</v>
          </cell>
          <cell r="M110">
            <v>-127771.84</v>
          </cell>
          <cell r="N110">
            <v>-8.9304040576062995</v>
          </cell>
        </row>
        <row r="111">
          <cell r="A111">
            <v>279</v>
          </cell>
          <cell r="B111" t="str">
            <v>BOB CORCORAN</v>
          </cell>
          <cell r="C111">
            <v>1</v>
          </cell>
          <cell r="D111" t="str">
            <v>MICHAEL JAPP</v>
          </cell>
          <cell r="E111">
            <v>2</v>
          </cell>
          <cell r="F111" t="str">
            <v>KEIANA CONWELL</v>
          </cell>
          <cell r="G111" t="str">
            <v>VOLUSIA MALL</v>
          </cell>
          <cell r="H111">
            <v>5082</v>
          </cell>
          <cell r="I111" t="str">
            <v>DAYTONA BEACH</v>
          </cell>
          <cell r="J111" t="str">
            <v>FL</v>
          </cell>
          <cell r="K111">
            <v>667262.16</v>
          </cell>
          <cell r="L111">
            <v>915769.73</v>
          </cell>
          <cell r="M111">
            <v>-248507.57</v>
          </cell>
          <cell r="N111">
            <v>-27.136469120900099</v>
          </cell>
        </row>
        <row r="112">
          <cell r="A112">
            <v>281</v>
          </cell>
          <cell r="B112" t="str">
            <v>JON COBB</v>
          </cell>
          <cell r="C112">
            <v>4</v>
          </cell>
          <cell r="D112" t="str">
            <v>DISTRICT 3</v>
          </cell>
          <cell r="E112">
            <v>3</v>
          </cell>
          <cell r="F112" t="str">
            <v>STACY WILLIAMSON</v>
          </cell>
          <cell r="G112" t="str">
            <v>NORTH GEORGIA PREMIUM OUTLETS</v>
          </cell>
          <cell r="H112">
            <v>5000</v>
          </cell>
          <cell r="I112" t="str">
            <v>DAWSONVILLE</v>
          </cell>
          <cell r="J112" t="str">
            <v>GA</v>
          </cell>
          <cell r="K112">
            <v>2281714.5299999998</v>
          </cell>
          <cell r="L112">
            <v>2357524.69</v>
          </cell>
          <cell r="M112">
            <v>-75810.16</v>
          </cell>
          <cell r="N112">
            <v>-3.2156677010241301</v>
          </cell>
        </row>
        <row r="113">
          <cell r="A113">
            <v>284</v>
          </cell>
          <cell r="B113" t="str">
            <v>BOB CORCORAN</v>
          </cell>
          <cell r="C113">
            <v>1</v>
          </cell>
          <cell r="D113" t="str">
            <v>KEELY CARTER</v>
          </cell>
          <cell r="E113">
            <v>5</v>
          </cell>
          <cell r="F113" t="str">
            <v>ERICA CRAWFORD</v>
          </cell>
          <cell r="G113" t="str">
            <v>ORANGE PARK MALL</v>
          </cell>
          <cell r="H113">
            <v>8072</v>
          </cell>
          <cell r="I113" t="str">
            <v>ORANGE PARK</v>
          </cell>
          <cell r="J113" t="str">
            <v>FL</v>
          </cell>
          <cell r="K113">
            <v>2421246.48</v>
          </cell>
          <cell r="L113">
            <v>2716618.58</v>
          </cell>
          <cell r="M113">
            <v>-295372.09999999998</v>
          </cell>
          <cell r="N113">
            <v>-10.872785093003399</v>
          </cell>
        </row>
        <row r="114">
          <cell r="A114">
            <v>286</v>
          </cell>
          <cell r="B114" t="str">
            <v>GARY LEWIS</v>
          </cell>
          <cell r="C114">
            <v>7</v>
          </cell>
          <cell r="D114" t="str">
            <v>DOUGLAS ELLER</v>
          </cell>
          <cell r="E114">
            <v>5</v>
          </cell>
          <cell r="F114" t="str">
            <v>YESENIA OROSCO</v>
          </cell>
          <cell r="G114" t="str">
            <v>VALLEY MALL</v>
          </cell>
          <cell r="H114">
            <v>5487</v>
          </cell>
          <cell r="I114" t="str">
            <v>HARRISONBURG</v>
          </cell>
          <cell r="J114" t="str">
            <v>VA</v>
          </cell>
          <cell r="K114">
            <v>2868362.42</v>
          </cell>
          <cell r="L114">
            <v>2623928.63</v>
          </cell>
          <cell r="M114">
            <v>244433.79</v>
          </cell>
          <cell r="N114">
            <v>9.3155654923433708</v>
          </cell>
        </row>
        <row r="115">
          <cell r="A115">
            <v>287</v>
          </cell>
          <cell r="B115" t="str">
            <v>JENNIFER SCANTLAND</v>
          </cell>
          <cell r="C115">
            <v>3</v>
          </cell>
          <cell r="D115" t="str">
            <v>HAILEE MCGEHEE</v>
          </cell>
          <cell r="E115">
            <v>4</v>
          </cell>
          <cell r="F115" t="str">
            <v>BETHANIE MATKINS</v>
          </cell>
          <cell r="G115" t="str">
            <v>THE COMMONS</v>
          </cell>
          <cell r="H115">
            <v>5235</v>
          </cell>
          <cell r="I115" t="str">
            <v>MEMPHIS</v>
          </cell>
          <cell r="J115" t="str">
            <v>TN</v>
          </cell>
          <cell r="K115">
            <v>1743370.8</v>
          </cell>
          <cell r="L115">
            <v>1815958.2</v>
          </cell>
          <cell r="M115">
            <v>-72587.399999999994</v>
          </cell>
          <cell r="N115">
            <v>-3.9971955301614202</v>
          </cell>
        </row>
        <row r="116">
          <cell r="A116">
            <v>288</v>
          </cell>
          <cell r="B116" t="str">
            <v>JON COBB</v>
          </cell>
          <cell r="C116">
            <v>4</v>
          </cell>
          <cell r="D116" t="str">
            <v>MICHAEL BRADY</v>
          </cell>
          <cell r="E116">
            <v>6</v>
          </cell>
          <cell r="F116" t="str">
            <v>CHA'RIKA JENKINS</v>
          </cell>
          <cell r="G116" t="str">
            <v>FAYETTE PAVILION</v>
          </cell>
          <cell r="H116">
            <v>6000</v>
          </cell>
          <cell r="I116" t="str">
            <v>FAYETTEVILLE</v>
          </cell>
          <cell r="J116" t="str">
            <v>GA</v>
          </cell>
          <cell r="K116">
            <v>1953254.51</v>
          </cell>
          <cell r="L116">
            <v>2216243.66</v>
          </cell>
          <cell r="M116">
            <v>-262989.15000000002</v>
          </cell>
          <cell r="N116">
            <v>-11.866436653449901</v>
          </cell>
        </row>
        <row r="117">
          <cell r="A117">
            <v>289</v>
          </cell>
          <cell r="B117" t="str">
            <v>JON COBB</v>
          </cell>
          <cell r="C117">
            <v>4</v>
          </cell>
          <cell r="D117" t="str">
            <v>DISTRICT 5</v>
          </cell>
          <cell r="E117">
            <v>5</v>
          </cell>
          <cell r="F117" t="str">
            <v>RUTH JACKSON</v>
          </cell>
          <cell r="G117" t="str">
            <v>CONYERS CROSSROADS</v>
          </cell>
          <cell r="H117">
            <v>6000</v>
          </cell>
          <cell r="I117" t="str">
            <v>CONYERS</v>
          </cell>
          <cell r="J117" t="str">
            <v>GA</v>
          </cell>
          <cell r="K117">
            <v>1557818.57</v>
          </cell>
          <cell r="L117">
            <v>1699824.78</v>
          </cell>
          <cell r="M117">
            <v>-142006.21</v>
          </cell>
          <cell r="N117">
            <v>-8.3541675395507102</v>
          </cell>
        </row>
        <row r="118">
          <cell r="A118">
            <v>294</v>
          </cell>
          <cell r="B118" t="str">
            <v>ANGIE MOLLOHAN</v>
          </cell>
          <cell r="C118">
            <v>5</v>
          </cell>
          <cell r="D118" t="str">
            <v>MICHAEL JONES</v>
          </cell>
          <cell r="E118">
            <v>6</v>
          </cell>
          <cell r="F118" t="str">
            <v>HOLLY FUZZ</v>
          </cell>
          <cell r="G118" t="str">
            <v>BROADWAY AT THE BEACH</v>
          </cell>
          <cell r="H118">
            <v>5750</v>
          </cell>
          <cell r="I118" t="str">
            <v>MYRTLE BEACH</v>
          </cell>
          <cell r="J118" t="str">
            <v>SC</v>
          </cell>
          <cell r="K118">
            <v>2433918.0099999998</v>
          </cell>
          <cell r="L118">
            <v>2225574.84</v>
          </cell>
          <cell r="M118">
            <v>208343.17</v>
          </cell>
          <cell r="N118">
            <v>9.3613194333199505</v>
          </cell>
        </row>
        <row r="119">
          <cell r="A119">
            <v>295</v>
          </cell>
          <cell r="B119" t="str">
            <v>MANUEL TARIN</v>
          </cell>
          <cell r="C119">
            <v>11</v>
          </cell>
          <cell r="D119" t="str">
            <v>JESUS GONZALEZ</v>
          </cell>
          <cell r="E119">
            <v>2</v>
          </cell>
          <cell r="F119" t="str">
            <v>JENNIFER CAMACHO</v>
          </cell>
          <cell r="G119" t="str">
            <v>FOUNTAINS ON THE LAKE</v>
          </cell>
          <cell r="H119">
            <v>6700</v>
          </cell>
          <cell r="I119" t="str">
            <v>STAFFORD</v>
          </cell>
          <cell r="J119" t="str">
            <v>TX</v>
          </cell>
          <cell r="K119">
            <v>1165035.8999999999</v>
          </cell>
          <cell r="L119">
            <v>1198986.75</v>
          </cell>
          <cell r="M119">
            <v>-33950.85</v>
          </cell>
          <cell r="N119">
            <v>-2.8316284562777598</v>
          </cell>
        </row>
        <row r="120">
          <cell r="A120">
            <v>300</v>
          </cell>
          <cell r="B120" t="str">
            <v>T. CLARK</v>
          </cell>
          <cell r="C120">
            <v>6</v>
          </cell>
          <cell r="D120" t="str">
            <v>IVEY PETERSON</v>
          </cell>
          <cell r="E120">
            <v>1</v>
          </cell>
          <cell r="F120" t="str">
            <v>RANDALL HODGE</v>
          </cell>
          <cell r="G120" t="str">
            <v>FRIENDLY CENTER</v>
          </cell>
          <cell r="H120">
            <v>7000</v>
          </cell>
          <cell r="I120" t="str">
            <v>GREENSBORO</v>
          </cell>
          <cell r="J120" t="str">
            <v>NC</v>
          </cell>
          <cell r="K120">
            <v>2288057.59</v>
          </cell>
          <cell r="L120">
            <v>2153407.91</v>
          </cell>
          <cell r="M120">
            <v>134649.68</v>
          </cell>
          <cell r="N120">
            <v>6.2528645582992004</v>
          </cell>
        </row>
        <row r="121">
          <cell r="A121">
            <v>303</v>
          </cell>
          <cell r="B121" t="str">
            <v>BOB CORCORAN</v>
          </cell>
          <cell r="C121">
            <v>1</v>
          </cell>
          <cell r="D121" t="str">
            <v>EDWIN DARDON</v>
          </cell>
          <cell r="E121">
            <v>3</v>
          </cell>
          <cell r="F121" t="str">
            <v>GAVIN HANLEY</v>
          </cell>
          <cell r="G121" t="str">
            <v>BOYNTON BEACH MALL</v>
          </cell>
          <cell r="H121">
            <v>5042</v>
          </cell>
          <cell r="I121" t="str">
            <v>BOYNTON BEACH</v>
          </cell>
          <cell r="J121" t="str">
            <v>FL</v>
          </cell>
          <cell r="K121">
            <v>1228858.44</v>
          </cell>
          <cell r="L121">
            <v>1169149.49</v>
          </cell>
          <cell r="M121">
            <v>59708.95</v>
          </cell>
          <cell r="N121">
            <v>5.1070415298217497</v>
          </cell>
        </row>
        <row r="122">
          <cell r="A122">
            <v>309</v>
          </cell>
          <cell r="B122" t="str">
            <v>JON SALGE</v>
          </cell>
          <cell r="C122">
            <v>9</v>
          </cell>
          <cell r="D122" t="str">
            <v>CECIL OWNBY</v>
          </cell>
          <cell r="E122">
            <v>1</v>
          </cell>
          <cell r="F122" t="str">
            <v>SARAH CLARK</v>
          </cell>
          <cell r="G122" t="str">
            <v>PIGEON FORGE FACTORY OUTLET</v>
          </cell>
          <cell r="H122">
            <v>5435</v>
          </cell>
          <cell r="I122" t="str">
            <v>PIGEON FORGE</v>
          </cell>
          <cell r="J122" t="str">
            <v>TN</v>
          </cell>
          <cell r="K122">
            <v>1284432.8600000001</v>
          </cell>
          <cell r="L122">
            <v>1445852.9</v>
          </cell>
          <cell r="M122">
            <v>-161420.04</v>
          </cell>
          <cell r="N122">
            <v>-11.164347355114799</v>
          </cell>
        </row>
        <row r="123">
          <cell r="A123">
            <v>313</v>
          </cell>
          <cell r="B123" t="str">
            <v>BOB CORCORAN</v>
          </cell>
          <cell r="C123">
            <v>1</v>
          </cell>
          <cell r="D123" t="str">
            <v>MICHAEL JAPP</v>
          </cell>
          <cell r="E123">
            <v>2</v>
          </cell>
          <cell r="F123" t="str">
            <v>KIM KRAMER</v>
          </cell>
          <cell r="G123" t="str">
            <v>MERRITT SQUARE</v>
          </cell>
          <cell r="H123">
            <v>8100</v>
          </cell>
          <cell r="I123" t="str">
            <v>MERRITT ISLAND</v>
          </cell>
          <cell r="J123" t="str">
            <v>FL</v>
          </cell>
          <cell r="K123">
            <v>2606613.06</v>
          </cell>
          <cell r="L123">
            <v>2366363.33</v>
          </cell>
          <cell r="M123">
            <v>240249.73</v>
          </cell>
          <cell r="N123">
            <v>10.1526983178868</v>
          </cell>
        </row>
        <row r="124">
          <cell r="A124">
            <v>315</v>
          </cell>
          <cell r="B124" t="str">
            <v>ANGIE MOLLOHAN</v>
          </cell>
          <cell r="C124">
            <v>5</v>
          </cell>
          <cell r="D124" t="str">
            <v>ADRIENNE PEARSON</v>
          </cell>
          <cell r="E124">
            <v>4</v>
          </cell>
          <cell r="F124" t="str">
            <v>ROSONIA GAFFNEY</v>
          </cell>
          <cell r="G124" t="str">
            <v>AUGUSTA EXCHANGE</v>
          </cell>
          <cell r="H124">
            <v>7038</v>
          </cell>
          <cell r="I124" t="str">
            <v>AUGUSTA</v>
          </cell>
          <cell r="J124" t="str">
            <v>GA</v>
          </cell>
          <cell r="K124">
            <v>2323240.5499999998</v>
          </cell>
          <cell r="L124">
            <v>2387561.11</v>
          </cell>
          <cell r="M124">
            <v>-64320.56</v>
          </cell>
          <cell r="N124">
            <v>-2.6939859143542901</v>
          </cell>
        </row>
        <row r="125">
          <cell r="A125">
            <v>319</v>
          </cell>
          <cell r="B125" t="str">
            <v>ANGIE MOLLOHAN</v>
          </cell>
          <cell r="C125">
            <v>5</v>
          </cell>
          <cell r="D125" t="str">
            <v>ADRIENNE PEARSON</v>
          </cell>
          <cell r="E125">
            <v>4</v>
          </cell>
          <cell r="F125" t="str">
            <v>ANDREW HORGER</v>
          </cell>
          <cell r="G125" t="str">
            <v>LEXINGTON PLACE II</v>
          </cell>
          <cell r="H125">
            <v>7000</v>
          </cell>
          <cell r="I125" t="str">
            <v>LEXINGTON</v>
          </cell>
          <cell r="J125" t="str">
            <v>SC</v>
          </cell>
          <cell r="K125">
            <v>3631219.72</v>
          </cell>
          <cell r="L125">
            <v>3374584.64</v>
          </cell>
          <cell r="M125">
            <v>256635.08</v>
          </cell>
          <cell r="N125">
            <v>7.60493830731125</v>
          </cell>
        </row>
        <row r="126">
          <cell r="A126">
            <v>320</v>
          </cell>
          <cell r="B126" t="str">
            <v>BOB CORCORAN</v>
          </cell>
          <cell r="C126">
            <v>1</v>
          </cell>
          <cell r="D126" t="str">
            <v>SANDRA MARRERO</v>
          </cell>
          <cell r="E126">
            <v>4</v>
          </cell>
          <cell r="F126" t="str">
            <v>SANDRA MARRERO</v>
          </cell>
          <cell r="G126" t="str">
            <v>MALL OF THE AMERICAS</v>
          </cell>
          <cell r="H126">
            <v>10262</v>
          </cell>
          <cell r="I126" t="str">
            <v>MIAMI</v>
          </cell>
          <cell r="J126" t="str">
            <v>FL</v>
          </cell>
          <cell r="K126">
            <v>2825467.24</v>
          </cell>
          <cell r="L126">
            <v>2218266.69</v>
          </cell>
          <cell r="M126">
            <v>607200.55000000005</v>
          </cell>
          <cell r="N126">
            <v>27.372747953944099</v>
          </cell>
        </row>
        <row r="127">
          <cell r="A127">
            <v>323</v>
          </cell>
          <cell r="B127" t="str">
            <v>GARY LEWIS</v>
          </cell>
          <cell r="C127">
            <v>7</v>
          </cell>
          <cell r="D127" t="str">
            <v>BRADLEY JOHNSON</v>
          </cell>
          <cell r="E127">
            <v>6</v>
          </cell>
          <cell r="F127" t="str">
            <v>CHRISTOPHER OWENS</v>
          </cell>
          <cell r="G127" t="str">
            <v>MONTICELLO MARKETPLACE</v>
          </cell>
          <cell r="H127">
            <v>6868</v>
          </cell>
          <cell r="I127" t="str">
            <v>WILLIAMSBURG</v>
          </cell>
          <cell r="J127" t="str">
            <v>VA</v>
          </cell>
          <cell r="K127">
            <v>1364767.29</v>
          </cell>
          <cell r="L127">
            <v>1298788.1499999999</v>
          </cell>
          <cell r="M127">
            <v>65979.14</v>
          </cell>
          <cell r="N127">
            <v>5.08005404884545</v>
          </cell>
        </row>
        <row r="128">
          <cell r="A128">
            <v>324</v>
          </cell>
          <cell r="B128" t="str">
            <v>BOB CORCORAN</v>
          </cell>
          <cell r="C128">
            <v>2</v>
          </cell>
          <cell r="D128" t="str">
            <v>KAYLA MELVIN</v>
          </cell>
          <cell r="E128">
            <v>3</v>
          </cell>
          <cell r="G128" t="str">
            <v>WESTFIELD CITRUS PARK</v>
          </cell>
          <cell r="H128">
            <v>6325</v>
          </cell>
          <cell r="I128" t="str">
            <v>TAMPA</v>
          </cell>
          <cell r="J128" t="str">
            <v>FL</v>
          </cell>
          <cell r="K128">
            <v>2501083.0299999998</v>
          </cell>
          <cell r="L128">
            <v>2240614.5299999998</v>
          </cell>
          <cell r="M128">
            <v>260468.5</v>
          </cell>
          <cell r="N128">
            <v>11.6248688256074</v>
          </cell>
        </row>
        <row r="129">
          <cell r="A129">
            <v>326</v>
          </cell>
          <cell r="B129" t="str">
            <v>JON SALGE</v>
          </cell>
          <cell r="C129">
            <v>9</v>
          </cell>
          <cell r="D129" t="str">
            <v>MELISSA DAWS</v>
          </cell>
          <cell r="E129">
            <v>3</v>
          </cell>
          <cell r="F129" t="str">
            <v>MELISSA DAWS</v>
          </cell>
          <cell r="G129" t="str">
            <v>JACKSON PLAZA</v>
          </cell>
          <cell r="H129">
            <v>5548</v>
          </cell>
          <cell r="I129" t="str">
            <v>COOKEVILLE</v>
          </cell>
          <cell r="J129" t="str">
            <v>TN</v>
          </cell>
          <cell r="K129">
            <v>2772735.72</v>
          </cell>
          <cell r="L129">
            <v>2852323.97</v>
          </cell>
          <cell r="M129">
            <v>-79588.25</v>
          </cell>
          <cell r="N129">
            <v>-2.7902948906607001</v>
          </cell>
        </row>
        <row r="130">
          <cell r="A130">
            <v>327</v>
          </cell>
          <cell r="B130" t="str">
            <v>GARY LEWIS</v>
          </cell>
          <cell r="C130">
            <v>7</v>
          </cell>
          <cell r="D130" t="str">
            <v>BRADLEY JOHNSON</v>
          </cell>
          <cell r="E130">
            <v>6</v>
          </cell>
          <cell r="F130" t="str">
            <v>CLIFF PETTUS</v>
          </cell>
          <cell r="G130" t="str">
            <v>CHESAPEAKE SQUARE</v>
          </cell>
          <cell r="H130">
            <v>7307</v>
          </cell>
          <cell r="I130" t="str">
            <v>CHESAPEAKE</v>
          </cell>
          <cell r="J130" t="str">
            <v>VA</v>
          </cell>
          <cell r="K130">
            <v>1589433.9</v>
          </cell>
          <cell r="L130">
            <v>1657760.61</v>
          </cell>
          <cell r="M130">
            <v>-68326.710000000006</v>
          </cell>
          <cell r="N130">
            <v>-4.1216270665280197</v>
          </cell>
        </row>
        <row r="131">
          <cell r="A131">
            <v>328</v>
          </cell>
          <cell r="B131" t="str">
            <v>BOB CORCORAN</v>
          </cell>
          <cell r="C131">
            <v>2</v>
          </cell>
          <cell r="D131" t="str">
            <v>RYAN BASS</v>
          </cell>
          <cell r="E131">
            <v>6</v>
          </cell>
          <cell r="F131" t="str">
            <v>CASSANDRA COCCHIERI</v>
          </cell>
          <cell r="G131" t="str">
            <v>EDISON MALL</v>
          </cell>
          <cell r="H131">
            <v>8720</v>
          </cell>
          <cell r="I131" t="str">
            <v>FORT MYERS</v>
          </cell>
          <cell r="J131" t="str">
            <v>FL</v>
          </cell>
          <cell r="K131">
            <v>4227096.34</v>
          </cell>
          <cell r="L131">
            <v>4150084.22</v>
          </cell>
          <cell r="M131">
            <v>77012.12</v>
          </cell>
          <cell r="N131">
            <v>1.8556760758941899</v>
          </cell>
        </row>
        <row r="132">
          <cell r="A132">
            <v>331</v>
          </cell>
          <cell r="B132" t="str">
            <v>JON SALGE</v>
          </cell>
          <cell r="C132">
            <v>9</v>
          </cell>
          <cell r="D132" t="str">
            <v>MELISSA DAWS</v>
          </cell>
          <cell r="E132">
            <v>3</v>
          </cell>
          <cell r="F132" t="str">
            <v>MELISA COLLINS</v>
          </cell>
          <cell r="G132" t="str">
            <v>LEBANON OUTLET VILLAGE</v>
          </cell>
          <cell r="H132">
            <v>5512</v>
          </cell>
          <cell r="I132" t="str">
            <v>LEBANON</v>
          </cell>
          <cell r="J132" t="str">
            <v>TN</v>
          </cell>
          <cell r="K132">
            <v>1270623.29</v>
          </cell>
          <cell r="L132">
            <v>1474589.83</v>
          </cell>
          <cell r="M132">
            <v>-203966.54</v>
          </cell>
          <cell r="N132">
            <v>-13.832086445354101</v>
          </cell>
        </row>
        <row r="133">
          <cell r="A133">
            <v>332</v>
          </cell>
          <cell r="B133" t="str">
            <v>GARY LEWIS</v>
          </cell>
          <cell r="C133">
            <v>7</v>
          </cell>
          <cell r="D133" t="str">
            <v>PATRICIA VEALE</v>
          </cell>
          <cell r="E133">
            <v>4</v>
          </cell>
          <cell r="F133" t="str">
            <v>ERIN SPEECE</v>
          </cell>
          <cell r="G133" t="str">
            <v>POTOMAC YARD</v>
          </cell>
          <cell r="H133">
            <v>7800</v>
          </cell>
          <cell r="I133" t="str">
            <v>ALEXANDRIA</v>
          </cell>
          <cell r="J133" t="str">
            <v>VA</v>
          </cell>
          <cell r="K133">
            <v>2018143.88</v>
          </cell>
          <cell r="L133">
            <v>1878238.44</v>
          </cell>
          <cell r="M133">
            <v>139905.44</v>
          </cell>
          <cell r="N133">
            <v>7.4487582098469503</v>
          </cell>
        </row>
        <row r="134">
          <cell r="A134">
            <v>333</v>
          </cell>
          <cell r="B134" t="str">
            <v>ANGIE MOLLOHAN</v>
          </cell>
          <cell r="C134">
            <v>5</v>
          </cell>
          <cell r="D134" t="str">
            <v>ADRIENNE PEARSON</v>
          </cell>
          <cell r="E134">
            <v>4</v>
          </cell>
          <cell r="F134" t="str">
            <v>ADRIENNE PEARSON</v>
          </cell>
          <cell r="G134" t="str">
            <v>COLUMBIANA CENTRE</v>
          </cell>
          <cell r="H134">
            <v>6821</v>
          </cell>
          <cell r="I134" t="str">
            <v>COLUMBIA</v>
          </cell>
          <cell r="J134" t="str">
            <v>SC</v>
          </cell>
          <cell r="K134">
            <v>2230700.21</v>
          </cell>
          <cell r="L134">
            <v>2441266.5</v>
          </cell>
          <cell r="M134">
            <v>-210566.29</v>
          </cell>
          <cell r="N134">
            <v>-8.6252889637407595</v>
          </cell>
        </row>
        <row r="135">
          <cell r="A135">
            <v>334</v>
          </cell>
          <cell r="B135" t="str">
            <v>JENNIFER SCANTLAND</v>
          </cell>
          <cell r="C135">
            <v>3</v>
          </cell>
          <cell r="D135" t="str">
            <v>KAREN WOHLERS</v>
          </cell>
          <cell r="E135">
            <v>2</v>
          </cell>
          <cell r="F135" t="str">
            <v>TABITHA HARVEY</v>
          </cell>
          <cell r="G135" t="str">
            <v>TANGER OUTLET CENTER</v>
          </cell>
          <cell r="H135">
            <v>8363</v>
          </cell>
          <cell r="I135" t="str">
            <v>GONZALES</v>
          </cell>
          <cell r="J135" t="str">
            <v>LA</v>
          </cell>
          <cell r="K135">
            <v>2425534.59</v>
          </cell>
          <cell r="L135">
            <v>2453419.7000000002</v>
          </cell>
          <cell r="M135">
            <v>-27885.11</v>
          </cell>
          <cell r="N135">
            <v>-1.13658131953535</v>
          </cell>
        </row>
        <row r="136">
          <cell r="A136">
            <v>336</v>
          </cell>
          <cell r="B136" t="str">
            <v>MANUEL TARIN</v>
          </cell>
          <cell r="C136">
            <v>11</v>
          </cell>
          <cell r="D136" t="str">
            <v>JESUS GONZALEZ</v>
          </cell>
          <cell r="E136">
            <v>2</v>
          </cell>
          <cell r="F136" t="str">
            <v>ARMIDA FLORES</v>
          </cell>
          <cell r="G136" t="str">
            <v>MEYERLAND PLAZA</v>
          </cell>
          <cell r="H136">
            <v>6250</v>
          </cell>
          <cell r="I136" t="str">
            <v>HOUSTON</v>
          </cell>
          <cell r="J136" t="str">
            <v>TX</v>
          </cell>
          <cell r="K136">
            <v>2260992.2999999998</v>
          </cell>
          <cell r="L136">
            <v>2380828.35</v>
          </cell>
          <cell r="M136">
            <v>-119836.05</v>
          </cell>
          <cell r="N136">
            <v>-5.0333763036717798</v>
          </cell>
        </row>
        <row r="137">
          <cell r="A137">
            <v>337</v>
          </cell>
          <cell r="B137" t="str">
            <v>JENNIFER SCANTLAND</v>
          </cell>
          <cell r="C137">
            <v>3</v>
          </cell>
          <cell r="D137" t="str">
            <v>KAREN WOHLERS</v>
          </cell>
          <cell r="E137">
            <v>2</v>
          </cell>
          <cell r="F137" t="str">
            <v>KAREN WOHLERS</v>
          </cell>
          <cell r="G137" t="str">
            <v>PREMIER CENTRE</v>
          </cell>
          <cell r="H137">
            <v>19445</v>
          </cell>
          <cell r="I137" t="str">
            <v>MANDEVILLE</v>
          </cell>
          <cell r="J137" t="str">
            <v>LA</v>
          </cell>
          <cell r="K137">
            <v>3098796.94</v>
          </cell>
          <cell r="L137">
            <v>2486090.13</v>
          </cell>
          <cell r="M137">
            <v>612706.81000000006</v>
          </cell>
          <cell r="N137">
            <v>24.645398113543099</v>
          </cell>
        </row>
        <row r="138">
          <cell r="A138">
            <v>339</v>
          </cell>
          <cell r="B138" t="str">
            <v>MANUEL TARIN</v>
          </cell>
          <cell r="C138">
            <v>11</v>
          </cell>
          <cell r="D138" t="str">
            <v>DISTRICT 7</v>
          </cell>
          <cell r="E138">
            <v>7</v>
          </cell>
          <cell r="F138" t="str">
            <v>SERGIO SERRATO</v>
          </cell>
          <cell r="G138" t="str">
            <v>TRENTON CROSSING</v>
          </cell>
          <cell r="H138">
            <v>6000</v>
          </cell>
          <cell r="I138" t="str">
            <v>MCALLEN</v>
          </cell>
          <cell r="J138" t="str">
            <v>TX</v>
          </cell>
          <cell r="K138">
            <v>1887826.11</v>
          </cell>
          <cell r="L138">
            <v>1749805.85</v>
          </cell>
          <cell r="M138">
            <v>138020.26</v>
          </cell>
          <cell r="N138">
            <v>7.8877470891984798</v>
          </cell>
        </row>
        <row r="139">
          <cell r="A139">
            <v>341</v>
          </cell>
          <cell r="B139" t="str">
            <v>MANUEL TARIN</v>
          </cell>
          <cell r="C139">
            <v>11</v>
          </cell>
          <cell r="D139" t="str">
            <v>RYAN PEARSON</v>
          </cell>
          <cell r="E139">
            <v>3</v>
          </cell>
          <cell r="F139" t="str">
            <v>PAUL CHAVEZ</v>
          </cell>
          <cell r="G139" t="str">
            <v>KATY MILLS</v>
          </cell>
          <cell r="H139">
            <v>6094</v>
          </cell>
          <cell r="I139" t="str">
            <v>KATY</v>
          </cell>
          <cell r="J139" t="str">
            <v>TX</v>
          </cell>
          <cell r="K139">
            <v>1359098.52</v>
          </cell>
          <cell r="L139">
            <v>1341722.6100000001</v>
          </cell>
          <cell r="M139">
            <v>17375.91</v>
          </cell>
          <cell r="N139">
            <v>1.29504488263781</v>
          </cell>
        </row>
        <row r="140">
          <cell r="A140">
            <v>342</v>
          </cell>
          <cell r="B140" t="str">
            <v>MANUEL TARIN</v>
          </cell>
          <cell r="C140">
            <v>11</v>
          </cell>
          <cell r="D140" t="str">
            <v>DANELLE BALLI</v>
          </cell>
          <cell r="E140">
            <v>5</v>
          </cell>
          <cell r="F140" t="str">
            <v>FLORENCE CASTRO</v>
          </cell>
          <cell r="G140" t="str">
            <v>NORTHWOODS SHOPPING CENTER</v>
          </cell>
          <cell r="H140">
            <v>6168</v>
          </cell>
          <cell r="I140" t="str">
            <v>SAN ANTONIO</v>
          </cell>
          <cell r="J140" t="str">
            <v>TX</v>
          </cell>
          <cell r="K140">
            <v>1542401.04</v>
          </cell>
          <cell r="L140">
            <v>1474479.36</v>
          </cell>
          <cell r="M140">
            <v>67921.679999999993</v>
          </cell>
          <cell r="N140">
            <v>4.60648564114185</v>
          </cell>
        </row>
        <row r="141">
          <cell r="A141">
            <v>343</v>
          </cell>
          <cell r="B141" t="str">
            <v>CHARLES MCGOWEN</v>
          </cell>
          <cell r="C141">
            <v>10</v>
          </cell>
          <cell r="D141" t="str">
            <v>JAMES NORWINE</v>
          </cell>
          <cell r="E141">
            <v>2</v>
          </cell>
          <cell r="F141" t="str">
            <v>LESLIE TURNER</v>
          </cell>
          <cell r="G141" t="str">
            <v>MCARTHUR PARK SHOPPING CTR</v>
          </cell>
          <cell r="H141">
            <v>7163</v>
          </cell>
          <cell r="I141" t="str">
            <v>IRVING</v>
          </cell>
          <cell r="J141" t="str">
            <v>TX</v>
          </cell>
          <cell r="K141">
            <v>1570804</v>
          </cell>
          <cell r="L141">
            <v>1621298.77</v>
          </cell>
          <cell r="M141">
            <v>-50494.77</v>
          </cell>
          <cell r="N141">
            <v>-3.1144642143903001</v>
          </cell>
        </row>
        <row r="142">
          <cell r="A142">
            <v>344</v>
          </cell>
          <cell r="B142" t="str">
            <v>MANUEL TARIN</v>
          </cell>
          <cell r="C142">
            <v>11</v>
          </cell>
          <cell r="D142" t="str">
            <v>SYLVIA BOSQUEZ</v>
          </cell>
          <cell r="E142">
            <v>6</v>
          </cell>
          <cell r="F142" t="str">
            <v>TYRRELL JOHNSON</v>
          </cell>
          <cell r="G142" t="str">
            <v>INGRAM PARK MALL</v>
          </cell>
          <cell r="H142">
            <v>6768</v>
          </cell>
          <cell r="I142" t="str">
            <v>SAN ANTONIO</v>
          </cell>
          <cell r="J142" t="str">
            <v>TX</v>
          </cell>
          <cell r="K142">
            <v>1479194.6</v>
          </cell>
          <cell r="L142">
            <v>1691873.52</v>
          </cell>
          <cell r="M142">
            <v>-212678.92</v>
          </cell>
          <cell r="N142">
            <v>-12.570615798750699</v>
          </cell>
        </row>
        <row r="143">
          <cell r="A143">
            <v>347</v>
          </cell>
          <cell r="B143" t="str">
            <v>CHARLES MCGOWEN</v>
          </cell>
          <cell r="C143">
            <v>10</v>
          </cell>
          <cell r="D143" t="str">
            <v>ALEXANDRA HEMMERT</v>
          </cell>
          <cell r="E143">
            <v>1</v>
          </cell>
          <cell r="F143" t="str">
            <v>GENA HUGGINS</v>
          </cell>
          <cell r="G143" t="str">
            <v>CAMERON CROSSING</v>
          </cell>
          <cell r="H143">
            <v>6500</v>
          </cell>
          <cell r="I143" t="str">
            <v>MCKINNEY</v>
          </cell>
          <cell r="J143" t="str">
            <v>TX</v>
          </cell>
          <cell r="K143">
            <v>2219480.84</v>
          </cell>
          <cell r="L143">
            <v>2070197.4</v>
          </cell>
          <cell r="M143">
            <v>149283.44</v>
          </cell>
          <cell r="N143">
            <v>7.2110727218573798</v>
          </cell>
        </row>
        <row r="144">
          <cell r="A144">
            <v>348</v>
          </cell>
          <cell r="B144" t="str">
            <v>CHARLES MCGOWEN</v>
          </cell>
          <cell r="C144">
            <v>10</v>
          </cell>
          <cell r="D144" t="str">
            <v>ALEXANDRA HEMMERT</v>
          </cell>
          <cell r="E144">
            <v>1</v>
          </cell>
          <cell r="F144" t="str">
            <v>GILLESA BIGHAM</v>
          </cell>
          <cell r="G144" t="str">
            <v>ROCKWALL MARKET CENTER</v>
          </cell>
          <cell r="H144">
            <v>6942</v>
          </cell>
          <cell r="I144" t="str">
            <v>ROCKWALL</v>
          </cell>
          <cell r="J144" t="str">
            <v>TX</v>
          </cell>
          <cell r="K144">
            <v>1882049.61</v>
          </cell>
          <cell r="L144">
            <v>1803652.61</v>
          </cell>
          <cell r="M144">
            <v>78397</v>
          </cell>
          <cell r="N144">
            <v>4.3465687109226501</v>
          </cell>
        </row>
        <row r="145">
          <cell r="A145">
            <v>349</v>
          </cell>
          <cell r="B145" t="str">
            <v>MANUEL TARIN</v>
          </cell>
          <cell r="C145">
            <v>11</v>
          </cell>
          <cell r="D145" t="str">
            <v>MICHELLE NADING</v>
          </cell>
          <cell r="E145">
            <v>4</v>
          </cell>
          <cell r="F145" t="str">
            <v>VICTOR CARRIZALES</v>
          </cell>
          <cell r="G145" t="str">
            <v>LA FRONTERA VILLAGE</v>
          </cell>
          <cell r="H145">
            <v>8000</v>
          </cell>
          <cell r="I145" t="str">
            <v>ROUND ROCK</v>
          </cell>
          <cell r="J145" t="str">
            <v>TX</v>
          </cell>
          <cell r="K145">
            <v>1564909.54</v>
          </cell>
          <cell r="L145">
            <v>1554733.15</v>
          </cell>
          <cell r="M145">
            <v>10176.39</v>
          </cell>
          <cell r="N145">
            <v>0.65454254963302805</v>
          </cell>
        </row>
        <row r="146">
          <cell r="A146">
            <v>352</v>
          </cell>
          <cell r="B146" t="str">
            <v>JON COBB</v>
          </cell>
          <cell r="C146">
            <v>4</v>
          </cell>
          <cell r="D146" t="str">
            <v>MICHAEL BRADY</v>
          </cell>
          <cell r="E146">
            <v>6</v>
          </cell>
          <cell r="F146" t="str">
            <v>JONATHAN HERREN</v>
          </cell>
          <cell r="G146" t="str">
            <v>TANGER OUTLET</v>
          </cell>
          <cell r="H146">
            <v>6500</v>
          </cell>
          <cell r="I146" t="str">
            <v>LOCUST GROVE</v>
          </cell>
          <cell r="J146" t="str">
            <v>GA</v>
          </cell>
          <cell r="K146">
            <v>4047028.49</v>
          </cell>
          <cell r="L146">
            <v>4614848.1500000004</v>
          </cell>
          <cell r="M146">
            <v>-567819.66</v>
          </cell>
          <cell r="N146">
            <v>-12.3041894672092</v>
          </cell>
        </row>
        <row r="147">
          <cell r="A147">
            <v>355</v>
          </cell>
          <cell r="B147" t="str">
            <v>ANGIE MOLLOHAN</v>
          </cell>
          <cell r="C147">
            <v>5</v>
          </cell>
          <cell r="D147" t="str">
            <v>DARRYL PEE</v>
          </cell>
          <cell r="E147">
            <v>5</v>
          </cell>
          <cell r="F147" t="str">
            <v>MONICA CHANDLER</v>
          </cell>
          <cell r="G147" t="str">
            <v>TANGER OUTLET HILTON HEAD</v>
          </cell>
          <cell r="H147">
            <v>7186</v>
          </cell>
          <cell r="I147" t="str">
            <v>BLUFFTON</v>
          </cell>
          <cell r="J147" t="str">
            <v>SC</v>
          </cell>
          <cell r="K147">
            <v>1405898.17</v>
          </cell>
          <cell r="L147">
            <v>1535662.86</v>
          </cell>
          <cell r="M147">
            <v>-129764.69</v>
          </cell>
          <cell r="N147">
            <v>-8.4500767310345495</v>
          </cell>
        </row>
        <row r="148">
          <cell r="A148">
            <v>356</v>
          </cell>
          <cell r="B148" t="str">
            <v>BOB CORCORAN</v>
          </cell>
          <cell r="C148">
            <v>2</v>
          </cell>
          <cell r="D148" t="str">
            <v>JOEL TALBERT</v>
          </cell>
          <cell r="E148">
            <v>5</v>
          </cell>
          <cell r="F148" t="str">
            <v>JULIUS MCKINNON III</v>
          </cell>
          <cell r="G148" t="str">
            <v>SILVER SANDS OUTLET</v>
          </cell>
          <cell r="H148">
            <v>5266</v>
          </cell>
          <cell r="I148" t="str">
            <v>DESTIN</v>
          </cell>
          <cell r="J148" t="str">
            <v>FL</v>
          </cell>
          <cell r="K148">
            <v>1850766.97</v>
          </cell>
          <cell r="L148">
            <v>2029221.88</v>
          </cell>
          <cell r="M148">
            <v>-178454.91</v>
          </cell>
          <cell r="N148">
            <v>-8.7942531942342104</v>
          </cell>
        </row>
        <row r="149">
          <cell r="A149">
            <v>358</v>
          </cell>
          <cell r="B149" t="str">
            <v>T. CLARK</v>
          </cell>
          <cell r="C149">
            <v>6</v>
          </cell>
          <cell r="D149" t="str">
            <v>BRIAN SAFRIT</v>
          </cell>
          <cell r="E149">
            <v>6</v>
          </cell>
          <cell r="F149" t="str">
            <v>BRIAN SAFRIT</v>
          </cell>
          <cell r="G149" t="str">
            <v>CONCORD MILLS</v>
          </cell>
          <cell r="H149">
            <v>8500</v>
          </cell>
          <cell r="I149" t="str">
            <v>CONCORD</v>
          </cell>
          <cell r="J149" t="str">
            <v>NC</v>
          </cell>
          <cell r="K149">
            <v>2997166.2</v>
          </cell>
          <cell r="L149">
            <v>2886322.31</v>
          </cell>
          <cell r="M149">
            <v>110843.89</v>
          </cell>
          <cell r="N149">
            <v>3.8403157407600998</v>
          </cell>
        </row>
        <row r="150">
          <cell r="A150">
            <v>361</v>
          </cell>
          <cell r="B150" t="str">
            <v>ANGIE MOLLOHAN</v>
          </cell>
          <cell r="C150">
            <v>5</v>
          </cell>
          <cell r="D150" t="str">
            <v>DISTRICT 3</v>
          </cell>
          <cell r="E150">
            <v>3</v>
          </cell>
          <cell r="F150" t="str">
            <v>GEOFFREY BRIGMAN</v>
          </cell>
          <cell r="G150" t="str">
            <v>TANGER OUTLETS</v>
          </cell>
          <cell r="H150">
            <v>5784</v>
          </cell>
          <cell r="I150" t="str">
            <v>BLOWING ROCK</v>
          </cell>
          <cell r="J150" t="str">
            <v>NC</v>
          </cell>
          <cell r="K150">
            <v>1921848.54</v>
          </cell>
          <cell r="L150">
            <v>2117245.77</v>
          </cell>
          <cell r="M150">
            <v>-195397.23</v>
          </cell>
          <cell r="N150">
            <v>-9.2288402588236504</v>
          </cell>
        </row>
        <row r="151">
          <cell r="A151">
            <v>362</v>
          </cell>
          <cell r="B151" t="str">
            <v>JENNIFER SCANTLAND</v>
          </cell>
          <cell r="C151">
            <v>3</v>
          </cell>
          <cell r="D151" t="str">
            <v>DISTRICT 1</v>
          </cell>
          <cell r="E151">
            <v>1</v>
          </cell>
          <cell r="F151" t="str">
            <v>WAYNE RASH</v>
          </cell>
          <cell r="G151" t="str">
            <v>LOUISIANA BOARDWALK</v>
          </cell>
          <cell r="H151">
            <v>5000</v>
          </cell>
          <cell r="I151" t="str">
            <v>BOSSIER CITY</v>
          </cell>
          <cell r="J151" t="str">
            <v>LA</v>
          </cell>
          <cell r="K151">
            <v>1497808.35</v>
          </cell>
          <cell r="L151">
            <v>1654898.07</v>
          </cell>
          <cell r="M151">
            <v>-157089.72</v>
          </cell>
          <cell r="N151">
            <v>-9.4924106111260098</v>
          </cell>
        </row>
        <row r="152">
          <cell r="A152">
            <v>363</v>
          </cell>
          <cell r="B152" t="str">
            <v>JON COBB</v>
          </cell>
          <cell r="C152">
            <v>4</v>
          </cell>
          <cell r="D152" t="str">
            <v>MICHAEL BRADY</v>
          </cell>
          <cell r="E152">
            <v>6</v>
          </cell>
          <cell r="F152" t="str">
            <v>RUBEN DELIZ</v>
          </cell>
          <cell r="G152" t="str">
            <v>NEWNAN CROSSINGS</v>
          </cell>
          <cell r="H152">
            <v>7300</v>
          </cell>
          <cell r="I152" t="str">
            <v>NEWNAN</v>
          </cell>
          <cell r="J152" t="str">
            <v>GA</v>
          </cell>
          <cell r="K152">
            <v>3537463.6</v>
          </cell>
          <cell r="L152">
            <v>3533122.67</v>
          </cell>
          <cell r="M152">
            <v>4340.9299999999803</v>
          </cell>
          <cell r="N152">
            <v>0.12286383478447301</v>
          </cell>
        </row>
        <row r="153">
          <cell r="A153">
            <v>365</v>
          </cell>
          <cell r="B153" t="str">
            <v>T. CLARK</v>
          </cell>
          <cell r="C153">
            <v>6</v>
          </cell>
          <cell r="D153" t="str">
            <v>IVEY PETERSON</v>
          </cell>
          <cell r="E153">
            <v>1</v>
          </cell>
          <cell r="F153" t="str">
            <v>MICHELE JOHNSON</v>
          </cell>
          <cell r="G153" t="str">
            <v>JEFFERSON VILLAGE</v>
          </cell>
          <cell r="H153">
            <v>6092</v>
          </cell>
          <cell r="I153" t="str">
            <v>GREENSBORO</v>
          </cell>
          <cell r="J153" t="str">
            <v>NC</v>
          </cell>
          <cell r="K153">
            <v>968775.61</v>
          </cell>
          <cell r="L153">
            <v>888220.82</v>
          </cell>
          <cell r="M153">
            <v>80554.789999999994</v>
          </cell>
          <cell r="N153">
            <v>9.0692301042886694</v>
          </cell>
        </row>
        <row r="154">
          <cell r="A154">
            <v>369</v>
          </cell>
          <cell r="B154" t="str">
            <v>JENNIFER SCANTLAND</v>
          </cell>
          <cell r="C154">
            <v>3</v>
          </cell>
          <cell r="D154" t="str">
            <v>HAILEE MCGEHEE</v>
          </cell>
          <cell r="E154">
            <v>4</v>
          </cell>
          <cell r="F154" t="str">
            <v>ROBIN GOWER</v>
          </cell>
          <cell r="G154" t="str">
            <v>THE COLUMNS OF JACKSON</v>
          </cell>
          <cell r="H154">
            <v>6000</v>
          </cell>
          <cell r="I154" t="str">
            <v>JACKSON</v>
          </cell>
          <cell r="J154" t="str">
            <v>TN</v>
          </cell>
          <cell r="K154">
            <v>1496811.77</v>
          </cell>
          <cell r="L154">
            <v>1699344.73</v>
          </cell>
          <cell r="M154">
            <v>-202532.96</v>
          </cell>
          <cell r="N154">
            <v>-11.9182974722263</v>
          </cell>
        </row>
        <row r="155">
          <cell r="A155">
            <v>370</v>
          </cell>
          <cell r="B155" t="str">
            <v>MANUEL TARIN</v>
          </cell>
          <cell r="C155">
            <v>11</v>
          </cell>
          <cell r="D155" t="str">
            <v>SYLVIA BOSQUEZ</v>
          </cell>
          <cell r="E155">
            <v>6</v>
          </cell>
          <cell r="F155" t="str">
            <v>SARA GONZALES</v>
          </cell>
          <cell r="G155" t="str">
            <v>BANDERA POINTE</v>
          </cell>
          <cell r="H155">
            <v>8028</v>
          </cell>
          <cell r="I155" t="str">
            <v>SAN ANTONIO</v>
          </cell>
          <cell r="J155" t="str">
            <v>TX</v>
          </cell>
          <cell r="K155">
            <v>2070152.79</v>
          </cell>
          <cell r="L155">
            <v>2075300.91</v>
          </cell>
          <cell r="M155">
            <v>-5148.12</v>
          </cell>
          <cell r="N155">
            <v>-0.24806619489218401</v>
          </cell>
        </row>
        <row r="156">
          <cell r="A156">
            <v>372</v>
          </cell>
          <cell r="B156" t="str">
            <v>BOB CORCORAN</v>
          </cell>
          <cell r="C156">
            <v>1</v>
          </cell>
          <cell r="D156" t="str">
            <v>SANDRA MARRERO</v>
          </cell>
          <cell r="E156">
            <v>4</v>
          </cell>
          <cell r="F156" t="str">
            <v>SHELDA ROBERTS</v>
          </cell>
          <cell r="G156" t="str">
            <v>LAKEWOOD SHOPPING CENTER</v>
          </cell>
          <cell r="H156">
            <v>5500</v>
          </cell>
          <cell r="I156" t="str">
            <v>MARGATE</v>
          </cell>
          <cell r="J156" t="str">
            <v>FL</v>
          </cell>
          <cell r="K156">
            <v>1577302.7</v>
          </cell>
          <cell r="L156">
            <v>1584732.68</v>
          </cell>
          <cell r="M156">
            <v>-7429.98</v>
          </cell>
          <cell r="N156">
            <v>-0.46884752827836701</v>
          </cell>
        </row>
        <row r="157">
          <cell r="A157">
            <v>376</v>
          </cell>
          <cell r="B157" t="str">
            <v>SHAWN BROOKS</v>
          </cell>
          <cell r="C157">
            <v>8</v>
          </cell>
          <cell r="D157" t="str">
            <v>JAMES LARCH</v>
          </cell>
          <cell r="E157">
            <v>3</v>
          </cell>
          <cell r="F157" t="str">
            <v>JANA BLEVINS</v>
          </cell>
          <cell r="G157" t="str">
            <v>ASHLAND TOWN CENTER</v>
          </cell>
          <cell r="H157">
            <v>6217</v>
          </cell>
          <cell r="I157" t="str">
            <v>ASHLAND</v>
          </cell>
          <cell r="J157" t="str">
            <v>KY</v>
          </cell>
          <cell r="K157">
            <v>3579728.55</v>
          </cell>
          <cell r="L157">
            <v>3897866.64</v>
          </cell>
          <cell r="M157">
            <v>-318138.09000000003</v>
          </cell>
          <cell r="N157">
            <v>-8.1618515814589401</v>
          </cell>
        </row>
        <row r="158">
          <cell r="A158">
            <v>377</v>
          </cell>
          <cell r="B158" t="str">
            <v>BOB CORCORAN</v>
          </cell>
          <cell r="C158">
            <v>2</v>
          </cell>
          <cell r="D158" t="str">
            <v>RYAN BASS</v>
          </cell>
          <cell r="E158">
            <v>6</v>
          </cell>
          <cell r="F158" t="str">
            <v>STEVEN BOSTEN</v>
          </cell>
          <cell r="G158" t="str">
            <v>MIROMAR OUTLETS</v>
          </cell>
          <cell r="H158">
            <v>6427</v>
          </cell>
          <cell r="I158" t="str">
            <v>ESTERO</v>
          </cell>
          <cell r="J158" t="str">
            <v>FL</v>
          </cell>
          <cell r="K158">
            <v>4558150.68</v>
          </cell>
          <cell r="L158">
            <v>4080059.26</v>
          </cell>
          <cell r="M158">
            <v>478091.42</v>
          </cell>
          <cell r="N158">
            <v>11.7177567661113</v>
          </cell>
        </row>
        <row r="159">
          <cell r="A159">
            <v>378</v>
          </cell>
          <cell r="B159" t="str">
            <v>MANUEL TARIN</v>
          </cell>
          <cell r="C159">
            <v>11</v>
          </cell>
          <cell r="D159" t="str">
            <v>DISTRICT 7</v>
          </cell>
          <cell r="E159">
            <v>7</v>
          </cell>
          <cell r="F159" t="str">
            <v>MARINA BARRERA</v>
          </cell>
          <cell r="G159" t="str">
            <v>SUNRISE MALL</v>
          </cell>
          <cell r="H159">
            <v>7000</v>
          </cell>
          <cell r="I159" t="str">
            <v>BROWNSVILLE</v>
          </cell>
          <cell r="J159" t="str">
            <v>TX</v>
          </cell>
          <cell r="K159">
            <v>3038031.55</v>
          </cell>
          <cell r="L159">
            <v>2659441.34</v>
          </cell>
          <cell r="M159">
            <v>378590.21</v>
          </cell>
          <cell r="N159">
            <v>14.2357044807012</v>
          </cell>
        </row>
        <row r="160">
          <cell r="A160">
            <v>381</v>
          </cell>
          <cell r="B160" t="str">
            <v>JON COBB</v>
          </cell>
          <cell r="C160">
            <v>4</v>
          </cell>
          <cell r="D160" t="str">
            <v>ASHLEY CICHON</v>
          </cell>
          <cell r="E160">
            <v>8</v>
          </cell>
          <cell r="F160" t="str">
            <v>MARY SELLERS</v>
          </cell>
          <cell r="G160" t="str">
            <v>PROMENADE AT TUTWILER FARMS</v>
          </cell>
          <cell r="H160">
            <v>7287</v>
          </cell>
          <cell r="I160" t="str">
            <v>BIRMINGHAM</v>
          </cell>
          <cell r="J160" t="str">
            <v>AL</v>
          </cell>
          <cell r="K160">
            <v>2046462.61</v>
          </cell>
          <cell r="L160">
            <v>1962034.54</v>
          </cell>
          <cell r="M160">
            <v>84428.07</v>
          </cell>
          <cell r="N160">
            <v>4.3030878549161402</v>
          </cell>
        </row>
        <row r="161">
          <cell r="A161">
            <v>382</v>
          </cell>
          <cell r="B161" t="str">
            <v>GARY LEWIS</v>
          </cell>
          <cell r="C161">
            <v>7</v>
          </cell>
          <cell r="D161" t="str">
            <v>EMMANUEL HAYFORD</v>
          </cell>
          <cell r="E161">
            <v>1</v>
          </cell>
          <cell r="F161" t="str">
            <v>ANNETTE BERK</v>
          </cell>
          <cell r="G161" t="str">
            <v>TOLLGATE MARKETPLACE</v>
          </cell>
          <cell r="H161">
            <v>6425</v>
          </cell>
          <cell r="I161" t="str">
            <v>BEL AIR</v>
          </cell>
          <cell r="J161" t="str">
            <v>MD</v>
          </cell>
          <cell r="K161">
            <v>1610240.77</v>
          </cell>
          <cell r="L161">
            <v>1451710.84</v>
          </cell>
          <cell r="M161">
            <v>158529.93</v>
          </cell>
          <cell r="N161">
            <v>10.920213973190499</v>
          </cell>
        </row>
        <row r="162">
          <cell r="A162">
            <v>386</v>
          </cell>
          <cell r="B162" t="str">
            <v>JENNIFER SCANTLAND</v>
          </cell>
          <cell r="C162">
            <v>3</v>
          </cell>
          <cell r="D162" t="str">
            <v>DISTRICT 1</v>
          </cell>
          <cell r="E162">
            <v>1</v>
          </cell>
          <cell r="F162" t="str">
            <v>CHRISTINA FESTERMAN</v>
          </cell>
          <cell r="G162" t="str">
            <v>UNIVERSITY PLACE</v>
          </cell>
          <cell r="H162">
            <v>7109</v>
          </cell>
          <cell r="I162" t="str">
            <v>SHREVEPORT</v>
          </cell>
          <cell r="J162" t="str">
            <v>LA</v>
          </cell>
          <cell r="K162">
            <v>2126356.91</v>
          </cell>
          <cell r="L162">
            <v>2017785.35</v>
          </cell>
          <cell r="M162">
            <v>108571.56</v>
          </cell>
          <cell r="N162">
            <v>5.38072892639447</v>
          </cell>
        </row>
        <row r="163">
          <cell r="A163">
            <v>388</v>
          </cell>
          <cell r="B163" t="str">
            <v>BOB CORCORAN</v>
          </cell>
          <cell r="C163">
            <v>1</v>
          </cell>
          <cell r="D163" t="str">
            <v>MATTHEW MCGRATH</v>
          </cell>
          <cell r="E163">
            <v>1</v>
          </cell>
          <cell r="F163" t="str">
            <v>YARIES JALILIE</v>
          </cell>
          <cell r="G163" t="str">
            <v>WATERFORD LAKES TOWN CENTER</v>
          </cell>
          <cell r="H163">
            <v>6495</v>
          </cell>
          <cell r="I163" t="str">
            <v>ORLANDO</v>
          </cell>
          <cell r="J163" t="str">
            <v>FL</v>
          </cell>
          <cell r="K163">
            <v>2619654.1800000002</v>
          </cell>
          <cell r="L163">
            <v>2749190.11</v>
          </cell>
          <cell r="M163">
            <v>-129535.93</v>
          </cell>
          <cell r="N163">
            <v>-4.7117851009583198</v>
          </cell>
        </row>
        <row r="164">
          <cell r="A164">
            <v>389</v>
          </cell>
          <cell r="B164" t="str">
            <v>GARY LEWIS</v>
          </cell>
          <cell r="C164">
            <v>7</v>
          </cell>
          <cell r="D164" t="str">
            <v>MEGHAN ASHTON</v>
          </cell>
          <cell r="E164">
            <v>7</v>
          </cell>
          <cell r="F164" t="str">
            <v>KRISTEN HOTEL</v>
          </cell>
          <cell r="G164" t="str">
            <v>RED MILL COMMONS</v>
          </cell>
          <cell r="H164">
            <v>7000</v>
          </cell>
          <cell r="I164" t="str">
            <v>VIRGINIA BEACH</v>
          </cell>
          <cell r="J164" t="str">
            <v>VA</v>
          </cell>
          <cell r="K164">
            <v>1604942.21</v>
          </cell>
          <cell r="L164">
            <v>1509169.69</v>
          </cell>
          <cell r="M164">
            <v>95772.52</v>
          </cell>
          <cell r="N164">
            <v>6.3460405171535896</v>
          </cell>
        </row>
        <row r="165">
          <cell r="A165">
            <v>390</v>
          </cell>
          <cell r="B165" t="str">
            <v>ANGIE MOLLOHAN</v>
          </cell>
          <cell r="C165">
            <v>5</v>
          </cell>
          <cell r="D165" t="str">
            <v>ADRIENNE PEARSON</v>
          </cell>
          <cell r="E165">
            <v>4</v>
          </cell>
          <cell r="F165" t="str">
            <v>CATHERINE STANCIL</v>
          </cell>
          <cell r="G165" t="str">
            <v>MT. PLEASANT TOWN CENTER</v>
          </cell>
          <cell r="H165">
            <v>9100</v>
          </cell>
          <cell r="I165" t="str">
            <v>MOUNT PLEASANT</v>
          </cell>
          <cell r="J165" t="str">
            <v>SC</v>
          </cell>
          <cell r="K165">
            <v>2643090.06</v>
          </cell>
          <cell r="L165">
            <v>2411133.86</v>
          </cell>
          <cell r="M165">
            <v>231956.2</v>
          </cell>
          <cell r="N165">
            <v>9.6202124588802107</v>
          </cell>
        </row>
        <row r="166">
          <cell r="A166">
            <v>393</v>
          </cell>
          <cell r="B166" t="str">
            <v>GARY LEWIS</v>
          </cell>
          <cell r="C166">
            <v>7</v>
          </cell>
          <cell r="D166" t="str">
            <v>PATRICIA VEALE</v>
          </cell>
          <cell r="E166">
            <v>4</v>
          </cell>
          <cell r="F166" t="str">
            <v>MARK FURMAN</v>
          </cell>
          <cell r="G166" t="str">
            <v>COMMONWEALTH CENTRE</v>
          </cell>
          <cell r="H166">
            <v>7933</v>
          </cell>
          <cell r="I166" t="str">
            <v>MIDLOTHIAN</v>
          </cell>
          <cell r="J166" t="str">
            <v>VA</v>
          </cell>
          <cell r="K166">
            <v>1360196.1</v>
          </cell>
          <cell r="L166">
            <v>1285103</v>
          </cell>
          <cell r="M166">
            <v>75093.100000000006</v>
          </cell>
          <cell r="N166">
            <v>5.8433526339912101</v>
          </cell>
        </row>
        <row r="167">
          <cell r="A167">
            <v>395</v>
          </cell>
          <cell r="B167" t="str">
            <v>JENNIFER SCANTLAND</v>
          </cell>
          <cell r="C167">
            <v>3</v>
          </cell>
          <cell r="D167" t="str">
            <v>KAREN WOHLERS</v>
          </cell>
          <cell r="E167">
            <v>2</v>
          </cell>
          <cell r="G167" t="str">
            <v>PRIEN LAKE PLAZA</v>
          </cell>
          <cell r="H167">
            <v>8000</v>
          </cell>
          <cell r="I167" t="str">
            <v>LAKE CHARLES</v>
          </cell>
          <cell r="J167" t="str">
            <v>LA</v>
          </cell>
          <cell r="K167">
            <v>1697385.05</v>
          </cell>
          <cell r="L167">
            <v>1762109.98</v>
          </cell>
          <cell r="M167">
            <v>-64724.93</v>
          </cell>
          <cell r="N167">
            <v>-3.6731492775496402</v>
          </cell>
        </row>
        <row r="168">
          <cell r="A168">
            <v>396</v>
          </cell>
          <cell r="B168" t="str">
            <v>JENNIFER SCANTLAND</v>
          </cell>
          <cell r="C168">
            <v>3</v>
          </cell>
          <cell r="D168" t="str">
            <v>STEPHANIE MCGEHEE</v>
          </cell>
          <cell r="E168">
            <v>3</v>
          </cell>
          <cell r="F168" t="str">
            <v>FRANCES NEWSOM</v>
          </cell>
          <cell r="G168" t="str">
            <v>SOUTHAVEN TOWN CENTER</v>
          </cell>
          <cell r="H168">
            <v>5473</v>
          </cell>
          <cell r="I168" t="str">
            <v>SOUTHAVEN</v>
          </cell>
          <cell r="J168" t="str">
            <v>MS</v>
          </cell>
          <cell r="K168">
            <v>1172865.94</v>
          </cell>
          <cell r="L168">
            <v>1495588.41</v>
          </cell>
          <cell r="M168">
            <v>-322722.46999999997</v>
          </cell>
          <cell r="N168">
            <v>-21.5782943918374</v>
          </cell>
        </row>
        <row r="169">
          <cell r="A169">
            <v>398</v>
          </cell>
          <cell r="B169" t="str">
            <v>ANGIE MOLLOHAN</v>
          </cell>
          <cell r="C169">
            <v>5</v>
          </cell>
          <cell r="D169" t="str">
            <v>LAMONTE HENDRICKS</v>
          </cell>
          <cell r="E169">
            <v>2</v>
          </cell>
          <cell r="F169" t="str">
            <v>ALFREDIA ROSEMOND-COLES</v>
          </cell>
          <cell r="G169" t="str">
            <v>TOWN AND COUNTRY SHOPPING CTR</v>
          </cell>
          <cell r="H169">
            <v>6266</v>
          </cell>
          <cell r="I169" t="str">
            <v>EASLEY</v>
          </cell>
          <cell r="J169" t="str">
            <v>SC</v>
          </cell>
          <cell r="K169">
            <v>2198597.14</v>
          </cell>
          <cell r="L169">
            <v>2137893.52</v>
          </cell>
          <cell r="M169">
            <v>60703.62</v>
          </cell>
          <cell r="N169">
            <v>2.8394126944170099</v>
          </cell>
        </row>
        <row r="170">
          <cell r="A170">
            <v>402</v>
          </cell>
          <cell r="B170" t="str">
            <v>JON COBB</v>
          </cell>
          <cell r="C170">
            <v>4</v>
          </cell>
          <cell r="D170" t="str">
            <v>DISTRICT 2</v>
          </cell>
          <cell r="E170">
            <v>2</v>
          </cell>
          <cell r="F170" t="str">
            <v>MICHAEL ERGLE</v>
          </cell>
          <cell r="G170" t="str">
            <v>HIRAM PAVILION</v>
          </cell>
          <cell r="H170">
            <v>7999</v>
          </cell>
          <cell r="I170" t="str">
            <v>HIRAM</v>
          </cell>
          <cell r="J170" t="str">
            <v>GA</v>
          </cell>
          <cell r="K170">
            <v>3552053.47</v>
          </cell>
          <cell r="L170">
            <v>3578642.07</v>
          </cell>
          <cell r="M170">
            <v>-26588.6</v>
          </cell>
          <cell r="N170">
            <v>-0.74298014386221201</v>
          </cell>
        </row>
        <row r="171">
          <cell r="A171">
            <v>405</v>
          </cell>
          <cell r="B171" t="str">
            <v>DANNY LAZAR</v>
          </cell>
          <cell r="C171">
            <v>12</v>
          </cell>
          <cell r="D171" t="str">
            <v>RICHARD ARMIJO</v>
          </cell>
          <cell r="E171">
            <v>7</v>
          </cell>
          <cell r="F171" t="str">
            <v>JANESSA GRIEGO</v>
          </cell>
          <cell r="G171" t="str">
            <v>ARIZONA MILLS</v>
          </cell>
          <cell r="H171">
            <v>7804</v>
          </cell>
          <cell r="I171" t="str">
            <v>TEMPE</v>
          </cell>
          <cell r="J171" t="str">
            <v>AZ</v>
          </cell>
          <cell r="K171">
            <v>2426504.67</v>
          </cell>
          <cell r="L171">
            <v>2747885.19</v>
          </cell>
          <cell r="M171">
            <v>-321380.52</v>
          </cell>
          <cell r="N171">
            <v>-11.6955585033012</v>
          </cell>
        </row>
        <row r="172">
          <cell r="A172">
            <v>411</v>
          </cell>
          <cell r="B172" t="str">
            <v>JON COBB</v>
          </cell>
          <cell r="C172">
            <v>4</v>
          </cell>
          <cell r="D172" t="str">
            <v>CHRISTOPHER EARNSHAW</v>
          </cell>
          <cell r="E172">
            <v>4</v>
          </cell>
          <cell r="F172" t="str">
            <v>CHRISTOPHER EARNSHAW</v>
          </cell>
          <cell r="G172" t="str">
            <v>SUGARLOAF MILLS</v>
          </cell>
          <cell r="H172">
            <v>9360</v>
          </cell>
          <cell r="I172" t="str">
            <v>LAWRENCEVILLE</v>
          </cell>
          <cell r="J172" t="str">
            <v>GA</v>
          </cell>
          <cell r="K172">
            <v>2255994.63</v>
          </cell>
          <cell r="L172">
            <v>2025932.33</v>
          </cell>
          <cell r="M172">
            <v>230062.3</v>
          </cell>
          <cell r="N172">
            <v>11.3558728785379</v>
          </cell>
        </row>
        <row r="173">
          <cell r="A173">
            <v>416</v>
          </cell>
          <cell r="B173" t="str">
            <v>JON COBB</v>
          </cell>
          <cell r="C173">
            <v>4</v>
          </cell>
          <cell r="D173" t="str">
            <v>MICHAEL BRADY</v>
          </cell>
          <cell r="E173">
            <v>6</v>
          </cell>
          <cell r="F173" t="str">
            <v>MICHAEL BRADY</v>
          </cell>
          <cell r="G173" t="str">
            <v>AVENUE AT PEACHTREE CITY</v>
          </cell>
          <cell r="H173">
            <v>6720</v>
          </cell>
          <cell r="I173" t="str">
            <v>PEACHTREE CITY</v>
          </cell>
          <cell r="J173" t="str">
            <v>GA</v>
          </cell>
          <cell r="K173">
            <v>3227546.68</v>
          </cell>
          <cell r="L173">
            <v>3060307.03</v>
          </cell>
          <cell r="M173">
            <v>167239.65</v>
          </cell>
          <cell r="N173">
            <v>5.4647997197849296</v>
          </cell>
        </row>
        <row r="174">
          <cell r="A174">
            <v>420</v>
          </cell>
          <cell r="B174" t="str">
            <v>BOB CORCORAN</v>
          </cell>
          <cell r="C174">
            <v>1</v>
          </cell>
          <cell r="D174" t="str">
            <v>MATTHEW MCGRATH</v>
          </cell>
          <cell r="E174">
            <v>1</v>
          </cell>
          <cell r="F174" t="str">
            <v>ERIC SUAREZ</v>
          </cell>
          <cell r="G174" t="str">
            <v>LAKE BUENA VISTA</v>
          </cell>
          <cell r="H174">
            <v>6650</v>
          </cell>
          <cell r="I174" t="str">
            <v>ORLANDO</v>
          </cell>
          <cell r="J174" t="str">
            <v>FL</v>
          </cell>
          <cell r="K174">
            <v>2272929.5</v>
          </cell>
          <cell r="L174">
            <v>2126020.73</v>
          </cell>
          <cell r="M174">
            <v>146908.76999999999</v>
          </cell>
          <cell r="N174">
            <v>6.9100346919006803</v>
          </cell>
        </row>
        <row r="175">
          <cell r="A175">
            <v>421</v>
          </cell>
          <cell r="B175" t="str">
            <v>JON COBB</v>
          </cell>
          <cell r="C175">
            <v>4</v>
          </cell>
          <cell r="D175" t="str">
            <v>DISTRICT 2</v>
          </cell>
          <cell r="E175">
            <v>2</v>
          </cell>
          <cell r="F175" t="str">
            <v>HELLINER HARTFIELD</v>
          </cell>
          <cell r="G175" t="str">
            <v>ROSWELL CORNERS SHOPPING CENTER</v>
          </cell>
          <cell r="H175">
            <v>6052</v>
          </cell>
          <cell r="I175" t="str">
            <v>ROSWELL</v>
          </cell>
          <cell r="J175" t="str">
            <v>GA</v>
          </cell>
          <cell r="K175">
            <v>1188334.97</v>
          </cell>
          <cell r="L175">
            <v>1131723.28</v>
          </cell>
          <cell r="M175">
            <v>56611.69</v>
          </cell>
          <cell r="N175">
            <v>5.0022554983582399</v>
          </cell>
        </row>
        <row r="176">
          <cell r="A176">
            <v>423</v>
          </cell>
          <cell r="B176" t="str">
            <v>JON COBB</v>
          </cell>
          <cell r="C176">
            <v>4</v>
          </cell>
          <cell r="D176" t="str">
            <v>DISTRICT 3</v>
          </cell>
          <cell r="E176">
            <v>3</v>
          </cell>
          <cell r="F176" t="str">
            <v>CALEIGH DRAWDY</v>
          </cell>
          <cell r="G176" t="str">
            <v>CUMMING MARKETPLACE</v>
          </cell>
          <cell r="H176">
            <v>6492</v>
          </cell>
          <cell r="I176" t="str">
            <v>CUMMING</v>
          </cell>
          <cell r="J176" t="str">
            <v>GA</v>
          </cell>
          <cell r="K176">
            <v>1681995.68</v>
          </cell>
          <cell r="L176">
            <v>1648769.71</v>
          </cell>
          <cell r="M176">
            <v>33225.97</v>
          </cell>
          <cell r="N176">
            <v>2.01519774401969</v>
          </cell>
        </row>
        <row r="177">
          <cell r="A177">
            <v>425</v>
          </cell>
          <cell r="B177" t="str">
            <v>CHARLES MCGOWEN</v>
          </cell>
          <cell r="C177">
            <v>10</v>
          </cell>
          <cell r="D177" t="str">
            <v>ALEX DOMINGUEZ</v>
          </cell>
          <cell r="E177">
            <v>6</v>
          </cell>
          <cell r="F177" t="str">
            <v>FELIPE MEDINA</v>
          </cell>
          <cell r="G177" t="str">
            <v>LAS PALMAS MARKETPLACE</v>
          </cell>
          <cell r="H177">
            <v>7076</v>
          </cell>
          <cell r="I177" t="str">
            <v>EL PASO</v>
          </cell>
          <cell r="J177" t="str">
            <v>TX</v>
          </cell>
          <cell r="K177">
            <v>4655403.68</v>
          </cell>
          <cell r="L177">
            <v>5075642.5599999996</v>
          </cell>
          <cell r="M177">
            <v>-420238.88</v>
          </cell>
          <cell r="N177">
            <v>-8.2795207706667302</v>
          </cell>
        </row>
        <row r="178">
          <cell r="A178">
            <v>426</v>
          </cell>
          <cell r="B178" t="str">
            <v>CHARLES MCGOWEN</v>
          </cell>
          <cell r="C178">
            <v>10</v>
          </cell>
          <cell r="D178" t="str">
            <v>ALEX DOMINGUEZ</v>
          </cell>
          <cell r="E178">
            <v>6</v>
          </cell>
          <cell r="F178" t="str">
            <v>BIRIDIANA GALICIA</v>
          </cell>
          <cell r="G178" t="str">
            <v>LAGUNA SECA S/C</v>
          </cell>
          <cell r="H178">
            <v>7500</v>
          </cell>
          <cell r="I178" t="str">
            <v>LAS CRUCES</v>
          </cell>
          <cell r="J178" t="str">
            <v>NM</v>
          </cell>
          <cell r="K178">
            <v>2885367.89</v>
          </cell>
          <cell r="L178">
            <v>2796483.63</v>
          </cell>
          <cell r="M178">
            <v>88884.26</v>
          </cell>
          <cell r="N178">
            <v>3.1784294764493302</v>
          </cell>
        </row>
        <row r="179">
          <cell r="A179">
            <v>427</v>
          </cell>
          <cell r="B179" t="str">
            <v>BOB CORCORAN</v>
          </cell>
          <cell r="C179">
            <v>2</v>
          </cell>
          <cell r="D179" t="str">
            <v>RYAN BASS</v>
          </cell>
          <cell r="E179">
            <v>6</v>
          </cell>
          <cell r="F179" t="str">
            <v>RYAN BASS</v>
          </cell>
          <cell r="G179" t="str">
            <v>GULF COAST TOWN CENTER</v>
          </cell>
          <cell r="H179">
            <v>5510</v>
          </cell>
          <cell r="I179" t="str">
            <v>FORT MYERS</v>
          </cell>
          <cell r="J179" t="str">
            <v>FL</v>
          </cell>
          <cell r="K179">
            <v>1285571.43</v>
          </cell>
          <cell r="L179">
            <v>1249597.8700000001</v>
          </cell>
          <cell r="M179">
            <v>35973.56</v>
          </cell>
          <cell r="N179">
            <v>2.8788109249898199</v>
          </cell>
        </row>
        <row r="180">
          <cell r="A180">
            <v>428</v>
          </cell>
          <cell r="B180" t="str">
            <v>CHARLES MCGOWEN</v>
          </cell>
          <cell r="C180">
            <v>10</v>
          </cell>
          <cell r="D180" t="str">
            <v>ALEX DOMINGUEZ</v>
          </cell>
          <cell r="E180">
            <v>6</v>
          </cell>
          <cell r="F180" t="str">
            <v>KIMBERLY ALDAZ</v>
          </cell>
          <cell r="G180" t="str">
            <v>PAVILIONS @ SAN MATEO</v>
          </cell>
          <cell r="H180">
            <v>7065</v>
          </cell>
          <cell r="I180" t="str">
            <v>ALBUQUERQUE</v>
          </cell>
          <cell r="J180" t="str">
            <v>NM</v>
          </cell>
          <cell r="K180">
            <v>2459352.63</v>
          </cell>
          <cell r="L180">
            <v>2637564.5</v>
          </cell>
          <cell r="M180">
            <v>-178211.87</v>
          </cell>
          <cell r="N180">
            <v>-6.7566829171381597</v>
          </cell>
        </row>
        <row r="181">
          <cell r="A181">
            <v>429</v>
          </cell>
          <cell r="B181" t="str">
            <v>T. CLARK</v>
          </cell>
          <cell r="C181">
            <v>6</v>
          </cell>
          <cell r="D181" t="str">
            <v>BONNIE MCMILLION</v>
          </cell>
          <cell r="E181">
            <v>5</v>
          </cell>
          <cell r="F181" t="str">
            <v>BONNIE MCMILLION</v>
          </cell>
          <cell r="G181" t="str">
            <v>WINSLOW BAY COMMONS</v>
          </cell>
          <cell r="H181">
            <v>7150</v>
          </cell>
          <cell r="I181" t="str">
            <v>MOORESVILLE</v>
          </cell>
          <cell r="J181" t="str">
            <v>NC</v>
          </cell>
          <cell r="K181">
            <v>2916843.56</v>
          </cell>
          <cell r="L181">
            <v>2965499.86</v>
          </cell>
          <cell r="M181">
            <v>-48656.3</v>
          </cell>
          <cell r="N181">
            <v>-1.6407453143498001</v>
          </cell>
        </row>
        <row r="182">
          <cell r="A182">
            <v>431</v>
          </cell>
          <cell r="B182" t="str">
            <v>CHARLES MCGOWEN</v>
          </cell>
          <cell r="C182">
            <v>10</v>
          </cell>
          <cell r="D182" t="str">
            <v>RANDY PILCHER</v>
          </cell>
          <cell r="E182">
            <v>3</v>
          </cell>
          <cell r="F182" t="str">
            <v>JOELLYN MANNING</v>
          </cell>
          <cell r="G182" t="str">
            <v>WEATHERFORD MARKETPLACE</v>
          </cell>
          <cell r="H182">
            <v>5500</v>
          </cell>
          <cell r="I182" t="str">
            <v>WEATHERFORD</v>
          </cell>
          <cell r="J182" t="str">
            <v>TX</v>
          </cell>
          <cell r="K182">
            <v>1841090.27</v>
          </cell>
          <cell r="L182">
            <v>1788854.89</v>
          </cell>
          <cell r="M182">
            <v>52235.38</v>
          </cell>
          <cell r="N182">
            <v>2.9200456835266499</v>
          </cell>
        </row>
        <row r="183">
          <cell r="A183">
            <v>434</v>
          </cell>
          <cell r="B183" t="str">
            <v>CHARLES MCGOWEN</v>
          </cell>
          <cell r="C183">
            <v>10</v>
          </cell>
          <cell r="D183" t="str">
            <v>JOSH GRAY</v>
          </cell>
          <cell r="E183">
            <v>5</v>
          </cell>
          <cell r="F183" t="str">
            <v>JOSH GRAY</v>
          </cell>
          <cell r="G183" t="str">
            <v>TANGER OUTLET CENTER</v>
          </cell>
          <cell r="H183">
            <v>5950</v>
          </cell>
          <cell r="I183" t="str">
            <v>BRANSON</v>
          </cell>
          <cell r="J183" t="str">
            <v>MO</v>
          </cell>
          <cell r="K183">
            <v>3919522.51</v>
          </cell>
          <cell r="L183">
            <v>4112557.89</v>
          </cell>
          <cell r="M183">
            <v>-193035.38</v>
          </cell>
          <cell r="N183">
            <v>-4.6938033497201497</v>
          </cell>
        </row>
        <row r="184">
          <cell r="A184">
            <v>436</v>
          </cell>
          <cell r="B184" t="str">
            <v>DANNY LAZAR</v>
          </cell>
          <cell r="C184">
            <v>12</v>
          </cell>
          <cell r="D184" t="str">
            <v>RICHARD ARMIJO</v>
          </cell>
          <cell r="E184">
            <v>7</v>
          </cell>
          <cell r="F184" t="str">
            <v>COREY WHITE</v>
          </cell>
          <cell r="G184" t="str">
            <v>OUTLETS AT ANTHEM</v>
          </cell>
          <cell r="H184">
            <v>5529</v>
          </cell>
          <cell r="I184" t="str">
            <v>PHOENIX</v>
          </cell>
          <cell r="J184" t="str">
            <v>AZ</v>
          </cell>
          <cell r="K184">
            <v>1557588.68</v>
          </cell>
          <cell r="L184">
            <v>1631812.54</v>
          </cell>
          <cell r="M184">
            <v>-74223.86</v>
          </cell>
          <cell r="N184">
            <v>-4.5485531076994699</v>
          </cell>
        </row>
        <row r="185">
          <cell r="A185">
            <v>437</v>
          </cell>
          <cell r="B185" t="str">
            <v>BOB CORCORAN</v>
          </cell>
          <cell r="C185">
            <v>1</v>
          </cell>
          <cell r="D185" t="str">
            <v>KEELY CARTER</v>
          </cell>
          <cell r="E185">
            <v>5</v>
          </cell>
          <cell r="F185" t="str">
            <v>MONICA LITTLE</v>
          </cell>
          <cell r="G185" t="str">
            <v>GOLDEN ISLES PLAZA</v>
          </cell>
          <cell r="H185">
            <v>7000</v>
          </cell>
          <cell r="I185" t="str">
            <v>BRUNSWICK</v>
          </cell>
          <cell r="J185" t="str">
            <v>GA</v>
          </cell>
          <cell r="K185">
            <v>3097641.2</v>
          </cell>
          <cell r="L185">
            <v>3113075.64</v>
          </cell>
          <cell r="M185">
            <v>-15434.44</v>
          </cell>
          <cell r="N185">
            <v>-0.49579392809101203</v>
          </cell>
        </row>
        <row r="186">
          <cell r="A186">
            <v>438</v>
          </cell>
          <cell r="B186" t="str">
            <v>MANUEL TARIN</v>
          </cell>
          <cell r="C186">
            <v>11</v>
          </cell>
          <cell r="D186" t="str">
            <v>SYLVIA BOSQUEZ</v>
          </cell>
          <cell r="E186">
            <v>6</v>
          </cell>
          <cell r="F186" t="str">
            <v>SIERRA MAINES</v>
          </cell>
          <cell r="G186" t="str">
            <v>WESTOVER MARKETPLACE</v>
          </cell>
          <cell r="H186">
            <v>6000</v>
          </cell>
          <cell r="I186" t="str">
            <v>SAN ANTONIO</v>
          </cell>
          <cell r="J186" t="str">
            <v>TX</v>
          </cell>
          <cell r="K186">
            <v>1866874.76</v>
          </cell>
          <cell r="L186">
            <v>2055414.98</v>
          </cell>
          <cell r="M186">
            <v>-188540.22</v>
          </cell>
          <cell r="N186">
            <v>-9.1728542330658396</v>
          </cell>
        </row>
        <row r="187">
          <cell r="A187">
            <v>439</v>
          </cell>
          <cell r="B187" t="str">
            <v>JENNIFER SCANTLAND</v>
          </cell>
          <cell r="C187">
            <v>3</v>
          </cell>
          <cell r="D187" t="str">
            <v>KEVIN COLLINS</v>
          </cell>
          <cell r="E187">
            <v>5</v>
          </cell>
          <cell r="F187" t="str">
            <v>REGINA IRELAND</v>
          </cell>
          <cell r="G187" t="str">
            <v>CARAWAY PLAZA</v>
          </cell>
          <cell r="H187">
            <v>6700</v>
          </cell>
          <cell r="I187" t="str">
            <v>JONESBORO</v>
          </cell>
          <cell r="J187" t="str">
            <v>AR</v>
          </cell>
          <cell r="K187">
            <v>1968324.38</v>
          </cell>
          <cell r="L187">
            <v>1933980.97</v>
          </cell>
          <cell r="M187">
            <v>34343.410000000003</v>
          </cell>
          <cell r="N187">
            <v>1.7757884142986</v>
          </cell>
        </row>
        <row r="188">
          <cell r="A188">
            <v>441</v>
          </cell>
          <cell r="B188" t="str">
            <v>MANUEL TARIN</v>
          </cell>
          <cell r="C188">
            <v>11</v>
          </cell>
          <cell r="D188" t="str">
            <v>MICHELLE NADING</v>
          </cell>
          <cell r="E188">
            <v>4</v>
          </cell>
          <cell r="F188" t="str">
            <v>MICHELLE NADING</v>
          </cell>
          <cell r="G188" t="str">
            <v>WOLF RANCH SHOPPING CENTER</v>
          </cell>
          <cell r="H188">
            <v>4372</v>
          </cell>
          <cell r="I188" t="str">
            <v>GEORGETOWN</v>
          </cell>
          <cell r="J188" t="str">
            <v>TX</v>
          </cell>
          <cell r="K188">
            <v>1526145.15</v>
          </cell>
          <cell r="L188">
            <v>1176919.06</v>
          </cell>
          <cell r="M188">
            <v>349226.09</v>
          </cell>
          <cell r="N188">
            <v>29.6729063084423</v>
          </cell>
        </row>
        <row r="189">
          <cell r="A189">
            <v>442</v>
          </cell>
          <cell r="B189" t="str">
            <v>T. CLARK</v>
          </cell>
          <cell r="C189">
            <v>6</v>
          </cell>
          <cell r="D189" t="str">
            <v>ERIC STEPNOSKI</v>
          </cell>
          <cell r="E189">
            <v>3</v>
          </cell>
          <cell r="G189" t="str">
            <v>CRABTREE VALLEY MALL</v>
          </cell>
          <cell r="H189">
            <v>7167</v>
          </cell>
          <cell r="I189" t="str">
            <v>RALEIGH</v>
          </cell>
          <cell r="J189" t="str">
            <v>NC</v>
          </cell>
          <cell r="K189">
            <v>3380083.88</v>
          </cell>
          <cell r="L189">
            <v>3024068.02</v>
          </cell>
          <cell r="M189">
            <v>356015.86</v>
          </cell>
          <cell r="N189">
            <v>11.7727464344535</v>
          </cell>
        </row>
        <row r="190">
          <cell r="A190">
            <v>444</v>
          </cell>
          <cell r="B190" t="str">
            <v>MANUEL TARIN</v>
          </cell>
          <cell r="C190">
            <v>11</v>
          </cell>
          <cell r="D190" t="str">
            <v>MARTHA MENDEZ</v>
          </cell>
          <cell r="E190">
            <v>1</v>
          </cell>
          <cell r="F190" t="str">
            <v>MARTHA MENDEZ</v>
          </cell>
          <cell r="G190" t="str">
            <v>FAIRWAY PLAZA</v>
          </cell>
          <cell r="H190">
            <v>6265</v>
          </cell>
          <cell r="I190" t="str">
            <v>PASADENA</v>
          </cell>
          <cell r="J190" t="str">
            <v>TX</v>
          </cell>
          <cell r="K190">
            <v>2358915.7799999998</v>
          </cell>
          <cell r="L190">
            <v>2380910.88</v>
          </cell>
          <cell r="M190">
            <v>-21995.1</v>
          </cell>
          <cell r="N190">
            <v>-0.92381030238311801</v>
          </cell>
        </row>
        <row r="191">
          <cell r="A191">
            <v>445</v>
          </cell>
          <cell r="B191" t="str">
            <v>MANUEL TARIN</v>
          </cell>
          <cell r="C191">
            <v>11</v>
          </cell>
          <cell r="D191" t="str">
            <v>MICHELLE NADING</v>
          </cell>
          <cell r="E191">
            <v>4</v>
          </cell>
          <cell r="F191" t="str">
            <v>CAROLINE MARTANOVIC</v>
          </cell>
          <cell r="G191" t="str">
            <v>SOUTHPARK MEADOWS</v>
          </cell>
          <cell r="H191">
            <v>6500</v>
          </cell>
          <cell r="I191" t="str">
            <v>AUSTIN</v>
          </cell>
          <cell r="J191" t="str">
            <v>TX</v>
          </cell>
          <cell r="K191">
            <v>2331495.9900000002</v>
          </cell>
          <cell r="L191">
            <v>1850165.84</v>
          </cell>
          <cell r="M191">
            <v>481330.15</v>
          </cell>
          <cell r="N191">
            <v>26.015513830911601</v>
          </cell>
        </row>
        <row r="192">
          <cell r="A192">
            <v>446</v>
          </cell>
          <cell r="B192" t="str">
            <v>JON COBB</v>
          </cell>
          <cell r="C192">
            <v>4</v>
          </cell>
          <cell r="D192" t="str">
            <v>DISTRICT 7</v>
          </cell>
          <cell r="E192">
            <v>7</v>
          </cell>
          <cell r="F192" t="str">
            <v>NATISHA HARRIS</v>
          </cell>
          <cell r="G192" t="str">
            <v>COLUMBUS PARK CROSSING</v>
          </cell>
          <cell r="H192">
            <v>6000</v>
          </cell>
          <cell r="I192" t="str">
            <v>COLUMBUS</v>
          </cell>
          <cell r="J192" t="str">
            <v>GA</v>
          </cell>
          <cell r="K192">
            <v>2893607.59</v>
          </cell>
          <cell r="L192">
            <v>2963524.71</v>
          </cell>
          <cell r="M192">
            <v>-69917.119999999995</v>
          </cell>
          <cell r="N192">
            <v>-2.3592555096326202</v>
          </cell>
        </row>
        <row r="193">
          <cell r="A193">
            <v>448</v>
          </cell>
          <cell r="B193" t="str">
            <v>JENNIFER SCANTLAND</v>
          </cell>
          <cell r="C193">
            <v>3</v>
          </cell>
          <cell r="D193" t="str">
            <v>KAREN WOHLERS</v>
          </cell>
          <cell r="E193">
            <v>2</v>
          </cell>
          <cell r="F193" t="str">
            <v>TOBY DEGEYTAIR</v>
          </cell>
          <cell r="G193" t="str">
            <v>RIVER MARKETPLACE</v>
          </cell>
          <cell r="H193">
            <v>7202</v>
          </cell>
          <cell r="I193" t="str">
            <v>LAFAYETTE</v>
          </cell>
          <cell r="J193" t="str">
            <v>LA</v>
          </cell>
          <cell r="K193">
            <v>1845810.77</v>
          </cell>
          <cell r="L193">
            <v>1549553.35</v>
          </cell>
          <cell r="M193">
            <v>296257.42</v>
          </cell>
          <cell r="N193">
            <v>19.118891259858799</v>
          </cell>
        </row>
        <row r="194">
          <cell r="A194">
            <v>454</v>
          </cell>
          <cell r="B194" t="str">
            <v>BOB CORCORAN</v>
          </cell>
          <cell r="C194">
            <v>1</v>
          </cell>
          <cell r="D194" t="str">
            <v>KEELY CARTER</v>
          </cell>
          <cell r="E194">
            <v>5</v>
          </cell>
          <cell r="F194" t="str">
            <v>CHARMIAN WILLIAMS</v>
          </cell>
          <cell r="G194" t="str">
            <v>RIVER PLACE S/C</v>
          </cell>
          <cell r="H194">
            <v>6135</v>
          </cell>
          <cell r="I194" t="str">
            <v>JACKSONVILLE</v>
          </cell>
          <cell r="J194" t="str">
            <v>FL</v>
          </cell>
          <cell r="K194">
            <v>1863318.36</v>
          </cell>
          <cell r="L194">
            <v>1748518.1</v>
          </cell>
          <cell r="M194">
            <v>114800.26</v>
          </cell>
          <cell r="N194">
            <v>6.56557458570202</v>
          </cell>
        </row>
        <row r="195">
          <cell r="A195">
            <v>455</v>
          </cell>
          <cell r="B195" t="str">
            <v>DANNY LAZAR</v>
          </cell>
          <cell r="C195">
            <v>12</v>
          </cell>
          <cell r="D195" t="str">
            <v>JACQUELINE COFFEY</v>
          </cell>
          <cell r="E195">
            <v>8</v>
          </cell>
          <cell r="F195" t="str">
            <v>DANIEL HARTY</v>
          </cell>
          <cell r="G195" t="str">
            <v>LAS VEGAS SOUTH PREMIUM OUTLETS</v>
          </cell>
          <cell r="H195">
            <v>6292</v>
          </cell>
          <cell r="I195" t="str">
            <v>LAS VEGAS</v>
          </cell>
          <cell r="J195" t="str">
            <v>NV</v>
          </cell>
          <cell r="K195">
            <v>2129252.27</v>
          </cell>
          <cell r="L195">
            <v>2075112.84</v>
          </cell>
          <cell r="M195">
            <v>54139.43</v>
          </cell>
          <cell r="N195">
            <v>2.6089872780123202</v>
          </cell>
        </row>
        <row r="196">
          <cell r="A196">
            <v>456</v>
          </cell>
          <cell r="B196" t="str">
            <v>JON SALGE</v>
          </cell>
          <cell r="C196">
            <v>9</v>
          </cell>
          <cell r="D196" t="str">
            <v>CECIL OWNBY</v>
          </cell>
          <cell r="E196">
            <v>1</v>
          </cell>
          <cell r="F196" t="str">
            <v>JULIA BERRY</v>
          </cell>
          <cell r="G196" t="str">
            <v>TANGER FACTORY OUTLETS @FIVE OAKS</v>
          </cell>
          <cell r="H196">
            <v>7248</v>
          </cell>
          <cell r="I196" t="str">
            <v>SEVIERVILLE</v>
          </cell>
          <cell r="J196" t="str">
            <v>TN</v>
          </cell>
          <cell r="K196">
            <v>5698204.3200000003</v>
          </cell>
          <cell r="L196">
            <v>5019359.58</v>
          </cell>
          <cell r="M196">
            <v>678844.74</v>
          </cell>
          <cell r="N196">
            <v>13.524528959927601</v>
          </cell>
        </row>
        <row r="197">
          <cell r="A197">
            <v>458</v>
          </cell>
          <cell r="B197" t="str">
            <v>ANGIE MOLLOHAN</v>
          </cell>
          <cell r="C197">
            <v>5</v>
          </cell>
          <cell r="D197" t="str">
            <v>MICHAEL JONES</v>
          </cell>
          <cell r="E197">
            <v>6</v>
          </cell>
          <cell r="F197" t="str">
            <v>MICHAEL JONES</v>
          </cell>
          <cell r="G197" t="str">
            <v>COASTAL GRAND MALL</v>
          </cell>
          <cell r="H197">
            <v>5308</v>
          </cell>
          <cell r="I197" t="str">
            <v>MYRTLE BEACH</v>
          </cell>
          <cell r="J197" t="str">
            <v>SC</v>
          </cell>
          <cell r="K197">
            <v>2107760.13</v>
          </cell>
          <cell r="L197">
            <v>2088642.01</v>
          </cell>
          <cell r="M197">
            <v>19118.12</v>
          </cell>
          <cell r="N197">
            <v>0.91533732963650005</v>
          </cell>
        </row>
        <row r="198">
          <cell r="A198">
            <v>460</v>
          </cell>
          <cell r="B198" t="str">
            <v>MANUEL TARIN</v>
          </cell>
          <cell r="C198">
            <v>11</v>
          </cell>
          <cell r="D198" t="str">
            <v>MICHELLE NADING</v>
          </cell>
          <cell r="E198">
            <v>4</v>
          </cell>
          <cell r="F198" t="str">
            <v>ANJA MORROW</v>
          </cell>
          <cell r="G198" t="str">
            <v>CENTRAL MARKETPLACE</v>
          </cell>
          <cell r="H198">
            <v>6235</v>
          </cell>
          <cell r="I198" t="str">
            <v>WACO</v>
          </cell>
          <cell r="J198" t="str">
            <v>TX</v>
          </cell>
          <cell r="K198">
            <v>3050767.84</v>
          </cell>
          <cell r="L198">
            <v>3067443.06</v>
          </cell>
          <cell r="M198">
            <v>-16675.22</v>
          </cell>
          <cell r="N198">
            <v>-0.54361954480749597</v>
          </cell>
        </row>
        <row r="199">
          <cell r="A199">
            <v>461</v>
          </cell>
          <cell r="B199" t="str">
            <v>CHARLES MCGOWEN</v>
          </cell>
          <cell r="C199">
            <v>10</v>
          </cell>
          <cell r="D199" t="str">
            <v>RICHARD MCNEW</v>
          </cell>
          <cell r="E199">
            <v>4</v>
          </cell>
          <cell r="F199" t="str">
            <v>KRYSTAL GUERRERO</v>
          </cell>
          <cell r="G199" t="str">
            <v>LAKEVIEW POINTE</v>
          </cell>
          <cell r="H199">
            <v>6000</v>
          </cell>
          <cell r="I199" t="str">
            <v>STILLWATER</v>
          </cell>
          <cell r="J199" t="str">
            <v>OK</v>
          </cell>
          <cell r="K199">
            <v>1264415.32</v>
          </cell>
          <cell r="L199">
            <v>1351581.14</v>
          </cell>
          <cell r="M199">
            <v>-87165.82</v>
          </cell>
          <cell r="N199">
            <v>-6.4491740392292796</v>
          </cell>
        </row>
        <row r="200">
          <cell r="A200">
            <v>462</v>
          </cell>
          <cell r="B200" t="str">
            <v>BOB CORCORAN</v>
          </cell>
          <cell r="C200">
            <v>1</v>
          </cell>
          <cell r="D200" t="str">
            <v>KEELY CARTER</v>
          </cell>
          <cell r="E200">
            <v>5</v>
          </cell>
          <cell r="F200" t="str">
            <v>CASSANDRA ISAAC</v>
          </cell>
          <cell r="G200" t="str">
            <v>RIVER CITY MARKETPLACE</v>
          </cell>
          <cell r="H200">
            <v>5942</v>
          </cell>
          <cell r="I200" t="str">
            <v>JACKSONVILLE</v>
          </cell>
          <cell r="J200" t="str">
            <v>FL</v>
          </cell>
          <cell r="K200">
            <v>3544512.99</v>
          </cell>
          <cell r="L200">
            <v>3631197.24</v>
          </cell>
          <cell r="M200">
            <v>-86684.25</v>
          </cell>
          <cell r="N200">
            <v>-2.3872085229939199</v>
          </cell>
        </row>
        <row r="201">
          <cell r="A201">
            <v>463</v>
          </cell>
          <cell r="B201" t="str">
            <v>DANNY LAZAR</v>
          </cell>
          <cell r="C201">
            <v>12</v>
          </cell>
          <cell r="D201" t="str">
            <v>FELICIA GOODE</v>
          </cell>
          <cell r="E201">
            <v>6</v>
          </cell>
          <cell r="F201" t="str">
            <v>ANGELICA ARAUJO</v>
          </cell>
          <cell r="G201" t="str">
            <v>IMPERIAL VALLEY MALL</v>
          </cell>
          <cell r="H201">
            <v>6097</v>
          </cell>
          <cell r="I201" t="str">
            <v>EL CENTRO</v>
          </cell>
          <cell r="J201" t="str">
            <v>CA</v>
          </cell>
          <cell r="K201">
            <v>3441489.71</v>
          </cell>
          <cell r="L201">
            <v>2898760.27</v>
          </cell>
          <cell r="M201">
            <v>542729.43999999994</v>
          </cell>
          <cell r="N201">
            <v>18.7228121489328</v>
          </cell>
        </row>
        <row r="202">
          <cell r="A202">
            <v>464</v>
          </cell>
          <cell r="B202" t="str">
            <v>CHARLES MCGOWEN</v>
          </cell>
          <cell r="C202">
            <v>10</v>
          </cell>
          <cell r="D202" t="str">
            <v>JAMES NORWINE</v>
          </cell>
          <cell r="E202">
            <v>2</v>
          </cell>
          <cell r="F202" t="str">
            <v>TYRON JACKSON</v>
          </cell>
          <cell r="G202" t="str">
            <v>LINCOLN SQUARE</v>
          </cell>
          <cell r="H202">
            <v>5250</v>
          </cell>
          <cell r="I202" t="str">
            <v>ARLINGTON</v>
          </cell>
          <cell r="J202" t="str">
            <v>TX</v>
          </cell>
          <cell r="K202">
            <v>1146519.44</v>
          </cell>
          <cell r="L202">
            <v>1614536.71</v>
          </cell>
          <cell r="M202">
            <v>-468017.27</v>
          </cell>
          <cell r="N202">
            <v>-28.987713137844999</v>
          </cell>
        </row>
        <row r="203">
          <cell r="A203">
            <v>465</v>
          </cell>
          <cell r="B203" t="str">
            <v>MANUEL TARIN</v>
          </cell>
          <cell r="C203">
            <v>11</v>
          </cell>
          <cell r="D203" t="str">
            <v>DANELLE BALLI</v>
          </cell>
          <cell r="E203">
            <v>5</v>
          </cell>
          <cell r="F203" t="str">
            <v>DANELLE BALLI</v>
          </cell>
          <cell r="G203" t="str">
            <v>TANGER OUTLETS</v>
          </cell>
          <cell r="H203">
            <v>5500</v>
          </cell>
          <cell r="I203" t="str">
            <v>SAN MARCOS</v>
          </cell>
          <cell r="J203" t="str">
            <v>TX</v>
          </cell>
          <cell r="K203">
            <v>2382796.4500000002</v>
          </cell>
          <cell r="L203">
            <v>2132645.13</v>
          </cell>
          <cell r="M203">
            <v>250151.32</v>
          </cell>
          <cell r="N203">
            <v>11.729627047703</v>
          </cell>
        </row>
        <row r="204">
          <cell r="A204">
            <v>466</v>
          </cell>
          <cell r="B204" t="str">
            <v>T. CLARK</v>
          </cell>
          <cell r="C204">
            <v>6</v>
          </cell>
          <cell r="D204" t="str">
            <v>LYNDSEY MICHAEL</v>
          </cell>
          <cell r="E204">
            <v>4</v>
          </cell>
          <cell r="F204" t="str">
            <v>TIMOTHY BARNES</v>
          </cell>
          <cell r="G204" t="str">
            <v>GOLDSBORO COMMONS</v>
          </cell>
          <cell r="H204">
            <v>6234</v>
          </cell>
          <cell r="I204" t="str">
            <v>GOLDSBORO</v>
          </cell>
          <cell r="J204" t="str">
            <v>NC</v>
          </cell>
          <cell r="K204">
            <v>1905453.48</v>
          </cell>
          <cell r="L204">
            <v>1894294.93</v>
          </cell>
          <cell r="M204">
            <v>11158.55</v>
          </cell>
          <cell r="N204">
            <v>0.58906085970468602</v>
          </cell>
        </row>
        <row r="205">
          <cell r="A205">
            <v>467</v>
          </cell>
          <cell r="B205" t="str">
            <v>BOB CORCORAN</v>
          </cell>
          <cell r="C205">
            <v>1</v>
          </cell>
          <cell r="D205" t="str">
            <v>SANDRA MARRERO</v>
          </cell>
          <cell r="E205">
            <v>4</v>
          </cell>
          <cell r="F205" t="str">
            <v>JEANNE JOSEPH</v>
          </cell>
          <cell r="G205" t="str">
            <v>POMPANO CITI CENTRE</v>
          </cell>
          <cell r="H205">
            <v>6000</v>
          </cell>
          <cell r="I205" t="str">
            <v>POMPANO BEACH</v>
          </cell>
          <cell r="J205" t="str">
            <v>FL</v>
          </cell>
          <cell r="K205">
            <v>2661470</v>
          </cell>
          <cell r="L205">
            <v>2660688.0099999998</v>
          </cell>
          <cell r="M205">
            <v>781.99000000000797</v>
          </cell>
          <cell r="N205">
            <v>2.93905184321188E-2</v>
          </cell>
        </row>
        <row r="206">
          <cell r="A206">
            <v>468</v>
          </cell>
          <cell r="B206" t="str">
            <v>T. CLARK</v>
          </cell>
          <cell r="C206">
            <v>6</v>
          </cell>
          <cell r="D206" t="str">
            <v>IVEY PETERSON</v>
          </cell>
          <cell r="E206">
            <v>1</v>
          </cell>
          <cell r="F206" t="str">
            <v>ALLEN CAMPBELL</v>
          </cell>
          <cell r="G206" t="str">
            <v>UNIVERSITY COMMONS</v>
          </cell>
          <cell r="H206">
            <v>6000</v>
          </cell>
          <cell r="I206" t="str">
            <v>BURLINGTON</v>
          </cell>
          <cell r="J206" t="str">
            <v>NC</v>
          </cell>
          <cell r="K206">
            <v>1734976.34</v>
          </cell>
          <cell r="L206">
            <v>1683021.43</v>
          </cell>
          <cell r="M206">
            <v>51954.91</v>
          </cell>
          <cell r="N206">
            <v>3.0870022849323302</v>
          </cell>
        </row>
        <row r="207">
          <cell r="A207">
            <v>469</v>
          </cell>
          <cell r="B207" t="str">
            <v>ANGIE MOLLOHAN</v>
          </cell>
          <cell r="C207">
            <v>5</v>
          </cell>
          <cell r="D207" t="str">
            <v>DISTRICT 3</v>
          </cell>
          <cell r="E207">
            <v>3</v>
          </cell>
          <cell r="F207" t="str">
            <v>ASHLYN PETTY</v>
          </cell>
          <cell r="G207" t="str">
            <v>SOUTHRIDGE SHOPPING CENTER</v>
          </cell>
          <cell r="H207">
            <v>5665</v>
          </cell>
          <cell r="I207" t="str">
            <v>ARDEN</v>
          </cell>
          <cell r="J207" t="str">
            <v>NC</v>
          </cell>
          <cell r="K207">
            <v>1802079.13</v>
          </cell>
          <cell r="L207">
            <v>1696698.94</v>
          </cell>
          <cell r="M207">
            <v>105380.19</v>
          </cell>
          <cell r="N207">
            <v>6.2108950218357499</v>
          </cell>
        </row>
        <row r="208">
          <cell r="A208">
            <v>470</v>
          </cell>
          <cell r="B208" t="str">
            <v>CHARLES MCGOWEN</v>
          </cell>
          <cell r="C208">
            <v>10</v>
          </cell>
          <cell r="D208" t="str">
            <v>ALEXANDRA HEMMERT</v>
          </cell>
          <cell r="E208">
            <v>1</v>
          </cell>
          <cell r="F208" t="str">
            <v>ALEXANDRA HEMMERT</v>
          </cell>
          <cell r="G208" t="str">
            <v>ALLEN PREMIUM OUTLETS</v>
          </cell>
          <cell r="H208">
            <v>5019</v>
          </cell>
          <cell r="I208" t="str">
            <v>ALLEN</v>
          </cell>
          <cell r="J208" t="str">
            <v>TX</v>
          </cell>
          <cell r="K208">
            <v>3184189.9</v>
          </cell>
          <cell r="L208">
            <v>3191882.43</v>
          </cell>
          <cell r="M208">
            <v>-7692.5299999999897</v>
          </cell>
          <cell r="N208">
            <v>-0.24100292440907101</v>
          </cell>
        </row>
        <row r="209">
          <cell r="A209">
            <v>471</v>
          </cell>
          <cell r="B209" t="str">
            <v>CHARLES MCGOWEN</v>
          </cell>
          <cell r="C209">
            <v>10</v>
          </cell>
          <cell r="D209" t="str">
            <v>ALEX DOMINGUEZ</v>
          </cell>
          <cell r="E209">
            <v>6</v>
          </cell>
          <cell r="F209" t="str">
            <v>ITZEL CASTANEDA</v>
          </cell>
          <cell r="G209" t="str">
            <v>BASSETT PLACE MALL</v>
          </cell>
          <cell r="H209">
            <v>6300</v>
          </cell>
          <cell r="I209" t="str">
            <v>EL PASO</v>
          </cell>
          <cell r="J209" t="str">
            <v>TX</v>
          </cell>
          <cell r="K209">
            <v>2212314.19</v>
          </cell>
          <cell r="L209">
            <v>2353165.12</v>
          </cell>
          <cell r="M209">
            <v>-140850.93</v>
          </cell>
          <cell r="N209">
            <v>-5.9855948400254499</v>
          </cell>
        </row>
        <row r="210">
          <cell r="A210">
            <v>472</v>
          </cell>
          <cell r="B210" t="str">
            <v>MANUEL TARIN</v>
          </cell>
          <cell r="C210">
            <v>11</v>
          </cell>
          <cell r="D210" t="str">
            <v>SYLVIA BOSQUEZ</v>
          </cell>
          <cell r="E210">
            <v>6</v>
          </cell>
          <cell r="F210" t="str">
            <v>KAITLYN LOPEZ</v>
          </cell>
          <cell r="G210" t="str">
            <v>PLAZA DEL SOL</v>
          </cell>
          <cell r="H210">
            <v>6154</v>
          </cell>
          <cell r="I210" t="str">
            <v>DEL RIO</v>
          </cell>
          <cell r="J210" t="str">
            <v>TX</v>
          </cell>
          <cell r="K210">
            <v>2392827.15</v>
          </cell>
          <cell r="L210">
            <v>2062532.82</v>
          </cell>
          <cell r="M210">
            <v>330294.33</v>
          </cell>
          <cell r="N210">
            <v>16.014015718789899</v>
          </cell>
        </row>
        <row r="211">
          <cell r="A211">
            <v>474</v>
          </cell>
          <cell r="B211" t="str">
            <v>T. CLARK</v>
          </cell>
          <cell r="C211">
            <v>6</v>
          </cell>
          <cell r="D211" t="str">
            <v>ERIC STEPNOSKI</v>
          </cell>
          <cell r="E211">
            <v>3</v>
          </cell>
          <cell r="F211" t="str">
            <v>LANCE SCALES</v>
          </cell>
          <cell r="G211" t="str">
            <v>SHOPPES AT MIDWAY PLANTATION</v>
          </cell>
          <cell r="H211">
            <v>6080</v>
          </cell>
          <cell r="I211" t="str">
            <v>KNIGHTDALE</v>
          </cell>
          <cell r="J211" t="str">
            <v>NC</v>
          </cell>
          <cell r="K211">
            <v>2562507.13</v>
          </cell>
          <cell r="L211">
            <v>2529297.5299999998</v>
          </cell>
          <cell r="M211">
            <v>33209.599999999999</v>
          </cell>
          <cell r="N211">
            <v>1.31299697272074</v>
          </cell>
        </row>
        <row r="212">
          <cell r="A212">
            <v>475</v>
          </cell>
          <cell r="B212" t="str">
            <v>CHARLES MCGOWEN</v>
          </cell>
          <cell r="C212">
            <v>10</v>
          </cell>
          <cell r="D212" t="str">
            <v>JOSH GRAY</v>
          </cell>
          <cell r="E212">
            <v>5</v>
          </cell>
          <cell r="F212" t="str">
            <v>LOGAN SARGENT</v>
          </cell>
          <cell r="G212" t="str">
            <v>BRANSON LANDING</v>
          </cell>
          <cell r="H212">
            <v>6265</v>
          </cell>
          <cell r="I212" t="str">
            <v>BRANSON</v>
          </cell>
          <cell r="J212" t="str">
            <v>MO</v>
          </cell>
          <cell r="K212">
            <v>2098912.2000000002</v>
          </cell>
          <cell r="L212">
            <v>2458979.0099999998</v>
          </cell>
          <cell r="M212">
            <v>-360066.81</v>
          </cell>
          <cell r="N212">
            <v>-14.6429395507528</v>
          </cell>
        </row>
        <row r="213">
          <cell r="A213">
            <v>476</v>
          </cell>
          <cell r="B213" t="str">
            <v>ANGIE MOLLOHAN</v>
          </cell>
          <cell r="C213">
            <v>5</v>
          </cell>
          <cell r="D213" t="str">
            <v>ADRIENNE PEARSON</v>
          </cell>
          <cell r="E213">
            <v>4</v>
          </cell>
          <cell r="F213" t="str">
            <v>CARMEN BRADISH</v>
          </cell>
          <cell r="G213" t="str">
            <v>MULLINS CROSSING</v>
          </cell>
          <cell r="H213">
            <v>5434</v>
          </cell>
          <cell r="I213" t="str">
            <v>EVANS</v>
          </cell>
          <cell r="J213" t="str">
            <v>GA</v>
          </cell>
          <cell r="K213">
            <v>1758947.62</v>
          </cell>
          <cell r="L213">
            <v>1752728.23</v>
          </cell>
          <cell r="M213">
            <v>6219.3899999999903</v>
          </cell>
          <cell r="N213">
            <v>0.35484052196732202</v>
          </cell>
        </row>
        <row r="214">
          <cell r="A214">
            <v>478</v>
          </cell>
          <cell r="B214" t="str">
            <v>T. CLARK</v>
          </cell>
          <cell r="C214">
            <v>6</v>
          </cell>
          <cell r="D214" t="str">
            <v>MICHAEL PALKEWICK</v>
          </cell>
          <cell r="E214">
            <v>8</v>
          </cell>
          <cell r="F214" t="str">
            <v>ANGELA KEARNS</v>
          </cell>
          <cell r="G214" t="str">
            <v>RIVERGATE CROSSING</v>
          </cell>
          <cell r="H214">
            <v>6586</v>
          </cell>
          <cell r="I214" t="str">
            <v>CHARLOTTE</v>
          </cell>
          <cell r="J214" t="str">
            <v>NC</v>
          </cell>
          <cell r="K214">
            <v>2490794.66</v>
          </cell>
          <cell r="L214">
            <v>2444269.4700000002</v>
          </cell>
          <cell r="M214">
            <v>46525.19</v>
          </cell>
          <cell r="N214">
            <v>1.9034394763356399</v>
          </cell>
        </row>
        <row r="215">
          <cell r="A215">
            <v>479</v>
          </cell>
          <cell r="B215" t="str">
            <v>GARY LEWIS</v>
          </cell>
          <cell r="C215">
            <v>7</v>
          </cell>
          <cell r="D215" t="str">
            <v>EMMANUEL HAYFORD</v>
          </cell>
          <cell r="E215">
            <v>1</v>
          </cell>
          <cell r="F215" t="str">
            <v>EMMANUEL HAYFORD</v>
          </cell>
          <cell r="G215" t="str">
            <v>ARUNDEL MILLS</v>
          </cell>
          <cell r="H215">
            <v>7667</v>
          </cell>
          <cell r="I215" t="str">
            <v>HANOVER</v>
          </cell>
          <cell r="J215" t="str">
            <v>MD</v>
          </cell>
          <cell r="K215">
            <v>3118222.93</v>
          </cell>
          <cell r="L215">
            <v>3063187.22</v>
          </cell>
          <cell r="M215">
            <v>55035.71</v>
          </cell>
          <cell r="N215">
            <v>1.7966812358273201</v>
          </cell>
        </row>
        <row r="216">
          <cell r="A216">
            <v>482</v>
          </cell>
          <cell r="B216" t="str">
            <v>GARY LEWIS</v>
          </cell>
          <cell r="C216">
            <v>7</v>
          </cell>
          <cell r="D216" t="str">
            <v>PATRICIA VEALE</v>
          </cell>
          <cell r="E216">
            <v>4</v>
          </cell>
          <cell r="F216" t="str">
            <v>EVELYN SHANK</v>
          </cell>
          <cell r="G216" t="str">
            <v>COSNER'S CORNER</v>
          </cell>
          <cell r="H216">
            <v>6000</v>
          </cell>
          <cell r="I216" t="str">
            <v>FREDERICKSBURG</v>
          </cell>
          <cell r="J216" t="str">
            <v>VA</v>
          </cell>
          <cell r="K216">
            <v>1543952.68</v>
          </cell>
          <cell r="L216">
            <v>1510470.76</v>
          </cell>
          <cell r="M216">
            <v>33481.919999999998</v>
          </cell>
          <cell r="N216">
            <v>2.2166546275943602</v>
          </cell>
        </row>
        <row r="217">
          <cell r="A217">
            <v>484</v>
          </cell>
          <cell r="B217" t="str">
            <v>JON SALGE</v>
          </cell>
          <cell r="C217">
            <v>9</v>
          </cell>
          <cell r="D217" t="str">
            <v>CASSANDRA COX</v>
          </cell>
          <cell r="E217">
            <v>4</v>
          </cell>
          <cell r="F217" t="str">
            <v>TRINA BROWN</v>
          </cell>
          <cell r="G217" t="str">
            <v>COLUMBIA MARKETPLACE</v>
          </cell>
          <cell r="H217">
            <v>5400</v>
          </cell>
          <cell r="I217" t="str">
            <v>COLUMBIA</v>
          </cell>
          <cell r="J217" t="str">
            <v>TN</v>
          </cell>
          <cell r="K217">
            <v>1289762.71</v>
          </cell>
          <cell r="L217">
            <v>1212619.83</v>
          </cell>
          <cell r="M217">
            <v>77142.880000000005</v>
          </cell>
          <cell r="N217">
            <v>6.3616706647457599</v>
          </cell>
        </row>
        <row r="218">
          <cell r="A218">
            <v>485</v>
          </cell>
          <cell r="B218" t="str">
            <v>ANGIE MOLLOHAN</v>
          </cell>
          <cell r="C218">
            <v>5</v>
          </cell>
          <cell r="D218" t="str">
            <v>LAMONTE HENDRICKS</v>
          </cell>
          <cell r="E218">
            <v>2</v>
          </cell>
          <cell r="F218" t="str">
            <v>ASHLEY THORNTON</v>
          </cell>
          <cell r="G218" t="str">
            <v>HILLCREST MARKET PLACE</v>
          </cell>
          <cell r="H218">
            <v>6743</v>
          </cell>
          <cell r="I218" t="str">
            <v>SPARTANBURG</v>
          </cell>
          <cell r="J218" t="str">
            <v>SC</v>
          </cell>
          <cell r="K218">
            <v>1523477.77</v>
          </cell>
          <cell r="L218">
            <v>1506970.11</v>
          </cell>
          <cell r="M218">
            <v>16507.66</v>
          </cell>
          <cell r="N218">
            <v>1.0954205322625901</v>
          </cell>
        </row>
        <row r="219">
          <cell r="A219">
            <v>487</v>
          </cell>
          <cell r="B219" t="str">
            <v>MANUEL TARIN</v>
          </cell>
          <cell r="C219">
            <v>11</v>
          </cell>
          <cell r="D219" t="str">
            <v>RYAN PEARSON</v>
          </cell>
          <cell r="E219">
            <v>3</v>
          </cell>
          <cell r="F219" t="str">
            <v>SANDRA PEREZ</v>
          </cell>
          <cell r="G219" t="str">
            <v>CONROE MARKETPLACE</v>
          </cell>
          <cell r="H219">
            <v>6035</v>
          </cell>
          <cell r="I219" t="str">
            <v>CONROE</v>
          </cell>
          <cell r="J219" t="str">
            <v>TX</v>
          </cell>
          <cell r="K219">
            <v>1789274.05</v>
          </cell>
          <cell r="L219">
            <v>1684915.06</v>
          </cell>
          <cell r="M219">
            <v>104358.99</v>
          </cell>
          <cell r="N219">
            <v>6.1937240919432597</v>
          </cell>
        </row>
        <row r="220">
          <cell r="A220">
            <v>488</v>
          </cell>
          <cell r="B220" t="str">
            <v>T. CLARK</v>
          </cell>
          <cell r="C220">
            <v>6</v>
          </cell>
          <cell r="D220" t="str">
            <v>BONNIE MCMILLION</v>
          </cell>
          <cell r="E220">
            <v>5</v>
          </cell>
          <cell r="F220" t="str">
            <v>KELSEY OBAD-MATHIS</v>
          </cell>
          <cell r="G220" t="str">
            <v>SOUTHSIDE SQUARE</v>
          </cell>
          <cell r="H220">
            <v>5500</v>
          </cell>
          <cell r="I220" t="str">
            <v>KERNERSVILLE</v>
          </cell>
          <cell r="J220" t="str">
            <v>NC</v>
          </cell>
          <cell r="K220">
            <v>1525948.15</v>
          </cell>
          <cell r="L220">
            <v>1520260.1</v>
          </cell>
          <cell r="M220">
            <v>5688.05</v>
          </cell>
          <cell r="N220">
            <v>0.37414979186783998</v>
          </cell>
        </row>
        <row r="221">
          <cell r="A221">
            <v>489</v>
          </cell>
          <cell r="B221" t="str">
            <v>JON COBB</v>
          </cell>
          <cell r="C221">
            <v>4</v>
          </cell>
          <cell r="D221" t="str">
            <v>DISTRICT 7</v>
          </cell>
          <cell r="E221">
            <v>7</v>
          </cell>
          <cell r="F221" t="str">
            <v>STACEY MORALES</v>
          </cell>
          <cell r="G221" t="str">
            <v>OXFORD EXCHANGE</v>
          </cell>
          <cell r="H221">
            <v>6000</v>
          </cell>
          <cell r="I221" t="str">
            <v>OXFORD</v>
          </cell>
          <cell r="J221" t="str">
            <v>AL</v>
          </cell>
          <cell r="K221">
            <v>1913939.27</v>
          </cell>
          <cell r="L221">
            <v>1884505.48</v>
          </cell>
          <cell r="M221">
            <v>29433.79</v>
          </cell>
          <cell r="N221">
            <v>1.5618840227517301</v>
          </cell>
        </row>
        <row r="222">
          <cell r="A222">
            <v>490</v>
          </cell>
          <cell r="B222" t="str">
            <v>T. CLARK</v>
          </cell>
          <cell r="C222">
            <v>6</v>
          </cell>
          <cell r="D222" t="str">
            <v>MICHAEL PALKEWICK</v>
          </cell>
          <cell r="E222">
            <v>8</v>
          </cell>
          <cell r="F222" t="str">
            <v>DUNCAN LAYTON</v>
          </cell>
          <cell r="G222" t="str">
            <v>POPLIN PLACE</v>
          </cell>
          <cell r="H222">
            <v>6000</v>
          </cell>
          <cell r="I222" t="str">
            <v>MONROE</v>
          </cell>
          <cell r="J222" t="str">
            <v>NC</v>
          </cell>
          <cell r="K222">
            <v>2099356.02</v>
          </cell>
          <cell r="L222">
            <v>1989630.77</v>
          </cell>
          <cell r="M222">
            <v>109725.25</v>
          </cell>
          <cell r="N222">
            <v>5.5148548994344404</v>
          </cell>
        </row>
        <row r="223">
          <cell r="A223">
            <v>494</v>
          </cell>
          <cell r="B223" t="str">
            <v>JON SALGE</v>
          </cell>
          <cell r="C223">
            <v>9</v>
          </cell>
          <cell r="D223" t="str">
            <v>CASSANDRA COX</v>
          </cell>
          <cell r="E223">
            <v>4</v>
          </cell>
          <cell r="F223" t="str">
            <v>LAURA BOONE</v>
          </cell>
          <cell r="G223" t="str">
            <v>COOL SPRINGS GALLERIA</v>
          </cell>
          <cell r="H223">
            <v>8485</v>
          </cell>
          <cell r="I223" t="str">
            <v>FRANKLIN</v>
          </cell>
          <cell r="J223" t="str">
            <v>TN</v>
          </cell>
          <cell r="K223">
            <v>2691374.47</v>
          </cell>
          <cell r="L223">
            <v>2500279.44</v>
          </cell>
          <cell r="M223">
            <v>191095.03</v>
          </cell>
          <cell r="N223">
            <v>7.6429469019670204</v>
          </cell>
        </row>
        <row r="224">
          <cell r="A224">
            <v>496</v>
          </cell>
          <cell r="B224" t="str">
            <v>JON COBB</v>
          </cell>
          <cell r="C224">
            <v>4</v>
          </cell>
          <cell r="D224" t="str">
            <v>ASHLEY CICHON</v>
          </cell>
          <cell r="E224">
            <v>8</v>
          </cell>
          <cell r="F224" t="str">
            <v>ALISON TILLERY</v>
          </cell>
          <cell r="G224" t="str">
            <v>COLONIAL PROPERTY ALABASTER PH II</v>
          </cell>
          <cell r="H224">
            <v>6000</v>
          </cell>
          <cell r="I224" t="str">
            <v>ALABASTER</v>
          </cell>
          <cell r="J224" t="str">
            <v>AL</v>
          </cell>
          <cell r="K224">
            <v>2775846.63</v>
          </cell>
          <cell r="L224">
            <v>2648157.83</v>
          </cell>
          <cell r="M224">
            <v>127688.8</v>
          </cell>
          <cell r="N224">
            <v>4.8217971962796904</v>
          </cell>
        </row>
        <row r="225">
          <cell r="A225">
            <v>497</v>
          </cell>
          <cell r="B225" t="str">
            <v>JON COBB</v>
          </cell>
          <cell r="C225">
            <v>4</v>
          </cell>
          <cell r="D225" t="str">
            <v>DISTRICT 7</v>
          </cell>
          <cell r="E225">
            <v>7</v>
          </cell>
          <cell r="F225" t="str">
            <v>KADEE MILLER</v>
          </cell>
          <cell r="G225" t="str">
            <v>PRATTVILLE TOWN CENTER</v>
          </cell>
          <cell r="H225">
            <v>9000</v>
          </cell>
          <cell r="I225" t="str">
            <v>PRATTVILLE</v>
          </cell>
          <cell r="J225" t="str">
            <v>AL</v>
          </cell>
          <cell r="K225">
            <v>2364624.09</v>
          </cell>
          <cell r="L225">
            <v>2547179.34</v>
          </cell>
          <cell r="M225">
            <v>-182555.25</v>
          </cell>
          <cell r="N225">
            <v>-7.1669570780988296</v>
          </cell>
        </row>
        <row r="226">
          <cell r="A226">
            <v>498</v>
          </cell>
          <cell r="B226" t="str">
            <v>CHARLES MCGOWEN</v>
          </cell>
          <cell r="C226">
            <v>10</v>
          </cell>
          <cell r="D226" t="str">
            <v>RANDY PILCHER</v>
          </cell>
          <cell r="E226">
            <v>3</v>
          </cell>
          <cell r="F226" t="str">
            <v>MONICA COLLIER</v>
          </cell>
          <cell r="G226" t="str">
            <v>LAKE WORTH MARKETPLACE</v>
          </cell>
          <cell r="H226">
            <v>6325</v>
          </cell>
          <cell r="I226" t="str">
            <v>LAKE WORTH</v>
          </cell>
          <cell r="J226" t="str">
            <v>TX</v>
          </cell>
          <cell r="K226">
            <v>1989415.18</v>
          </cell>
          <cell r="L226">
            <v>1914019.74</v>
          </cell>
          <cell r="M226">
            <v>75395.44</v>
          </cell>
          <cell r="N226">
            <v>3.9391150688968399</v>
          </cell>
        </row>
        <row r="227">
          <cell r="A227">
            <v>499</v>
          </cell>
          <cell r="B227" t="str">
            <v>T. CLARK</v>
          </cell>
          <cell r="C227">
            <v>6</v>
          </cell>
          <cell r="D227" t="str">
            <v>TINA GREEN</v>
          </cell>
          <cell r="E227">
            <v>7</v>
          </cell>
          <cell r="F227" t="str">
            <v>TINA GREEN</v>
          </cell>
          <cell r="G227" t="str">
            <v>AFTON RIDGE</v>
          </cell>
          <cell r="H227">
            <v>5370</v>
          </cell>
          <cell r="I227" t="str">
            <v>CONCORD</v>
          </cell>
          <cell r="J227" t="str">
            <v>NC</v>
          </cell>
          <cell r="K227">
            <v>1327910.79</v>
          </cell>
          <cell r="L227">
            <v>1368837</v>
          </cell>
          <cell r="M227">
            <v>-40926.21</v>
          </cell>
          <cell r="N227">
            <v>-2.9898526997736199</v>
          </cell>
        </row>
        <row r="228">
          <cell r="A228">
            <v>500</v>
          </cell>
          <cell r="B228" t="str">
            <v>CHARLES MCGOWEN</v>
          </cell>
          <cell r="C228">
            <v>10</v>
          </cell>
          <cell r="D228" t="str">
            <v>ALEX DOMINGUEZ</v>
          </cell>
          <cell r="E228">
            <v>6</v>
          </cell>
          <cell r="F228" t="str">
            <v>MONICA ESTRADA</v>
          </cell>
          <cell r="G228" t="str">
            <v>OUTLET SHOPPES AT EL PASO</v>
          </cell>
          <cell r="H228">
            <v>5660</v>
          </cell>
          <cell r="I228" t="str">
            <v>CANUTILLO</v>
          </cell>
          <cell r="J228" t="str">
            <v>TX</v>
          </cell>
          <cell r="K228">
            <v>2991108.53</v>
          </cell>
          <cell r="L228">
            <v>2753565.8</v>
          </cell>
          <cell r="M228">
            <v>237542.73</v>
          </cell>
          <cell r="N228">
            <v>8.6267315638507398</v>
          </cell>
        </row>
        <row r="229">
          <cell r="A229">
            <v>501</v>
          </cell>
          <cell r="B229" t="str">
            <v>T. CLARK</v>
          </cell>
          <cell r="C229">
            <v>6</v>
          </cell>
          <cell r="D229" t="str">
            <v>LYNDSEY MICHAEL</v>
          </cell>
          <cell r="E229">
            <v>4</v>
          </cell>
          <cell r="F229" t="str">
            <v>LYNDSEY MICHAEL</v>
          </cell>
          <cell r="G229" t="str">
            <v>HERITAGE CROSSING</v>
          </cell>
          <cell r="H229">
            <v>5500</v>
          </cell>
          <cell r="I229" t="str">
            <v>WILSON</v>
          </cell>
          <cell r="J229" t="str">
            <v>NC</v>
          </cell>
          <cell r="K229">
            <v>2694098.86</v>
          </cell>
          <cell r="L229">
            <v>2747898.84</v>
          </cell>
          <cell r="M229">
            <v>-53799.98</v>
          </cell>
          <cell r="N229">
            <v>-1.95785882714662</v>
          </cell>
        </row>
        <row r="230">
          <cell r="A230">
            <v>503</v>
          </cell>
          <cell r="B230" t="str">
            <v>SHAWN BROOKS</v>
          </cell>
          <cell r="C230">
            <v>8</v>
          </cell>
          <cell r="D230" t="str">
            <v>AMY LINZIE</v>
          </cell>
          <cell r="E230">
            <v>1</v>
          </cell>
          <cell r="F230" t="str">
            <v>REBECCA GAIED</v>
          </cell>
          <cell r="G230" t="str">
            <v>CASTLETON SQUARE MALL</v>
          </cell>
          <cell r="H230">
            <v>7006</v>
          </cell>
          <cell r="I230" t="str">
            <v>INDIANAPOLIS</v>
          </cell>
          <cell r="J230" t="str">
            <v>IN</v>
          </cell>
          <cell r="K230">
            <v>1721039.6</v>
          </cell>
          <cell r="L230">
            <v>1781597.46</v>
          </cell>
          <cell r="M230">
            <v>-60557.86</v>
          </cell>
          <cell r="N230">
            <v>-3.3990764670264002</v>
          </cell>
        </row>
        <row r="231">
          <cell r="A231">
            <v>504</v>
          </cell>
          <cell r="B231" t="str">
            <v>JON COBB</v>
          </cell>
          <cell r="C231">
            <v>4</v>
          </cell>
          <cell r="D231" t="str">
            <v>DISTRICT 7</v>
          </cell>
          <cell r="E231">
            <v>7</v>
          </cell>
          <cell r="F231" t="str">
            <v>SONIA ALEXANDER</v>
          </cell>
          <cell r="G231" t="str">
            <v>TIGER TOWN</v>
          </cell>
          <cell r="H231">
            <v>6000</v>
          </cell>
          <cell r="I231" t="str">
            <v>OPELIKA</v>
          </cell>
          <cell r="J231" t="str">
            <v>AL</v>
          </cell>
          <cell r="K231">
            <v>1468830.92</v>
          </cell>
          <cell r="L231">
            <v>1527022.58</v>
          </cell>
          <cell r="M231">
            <v>-58191.66</v>
          </cell>
          <cell r="N231">
            <v>-3.8107923721730401</v>
          </cell>
        </row>
        <row r="232">
          <cell r="A232">
            <v>506</v>
          </cell>
          <cell r="B232" t="str">
            <v>JON SALGE</v>
          </cell>
          <cell r="C232">
            <v>9</v>
          </cell>
          <cell r="D232" t="str">
            <v>MELISSA DAWS</v>
          </cell>
          <cell r="E232">
            <v>3</v>
          </cell>
          <cell r="F232" t="str">
            <v>DAVID HOWELL</v>
          </cell>
          <cell r="G232" t="str">
            <v>PROVIDENCE MARKETPLACE</v>
          </cell>
          <cell r="H232">
            <v>6600</v>
          </cell>
          <cell r="I232" t="str">
            <v>MOUNT JULIET</v>
          </cell>
          <cell r="J232" t="str">
            <v>TN</v>
          </cell>
          <cell r="K232">
            <v>2757327.28</v>
          </cell>
          <cell r="L232">
            <v>2632029.46</v>
          </cell>
          <cell r="M232">
            <v>125297.82</v>
          </cell>
          <cell r="N232">
            <v>4.7605021867802604</v>
          </cell>
        </row>
        <row r="233">
          <cell r="A233">
            <v>508</v>
          </cell>
          <cell r="B233" t="str">
            <v>GARY LEWIS</v>
          </cell>
          <cell r="C233">
            <v>7</v>
          </cell>
          <cell r="D233" t="str">
            <v>DOUGLAS ELLER</v>
          </cell>
          <cell r="E233">
            <v>5</v>
          </cell>
          <cell r="F233" t="str">
            <v>MICHAEL EKDAHL</v>
          </cell>
          <cell r="G233" t="str">
            <v>WAYNESBORO TOWN CENTER</v>
          </cell>
          <cell r="H233">
            <v>4950</v>
          </cell>
          <cell r="I233" t="str">
            <v>WAYNESBORO</v>
          </cell>
          <cell r="J233" t="str">
            <v>VA</v>
          </cell>
          <cell r="K233">
            <v>2308778.66</v>
          </cell>
          <cell r="L233">
            <v>2114582.7999999998</v>
          </cell>
          <cell r="M233">
            <v>194195.86</v>
          </cell>
          <cell r="N233">
            <v>9.1836488975508193</v>
          </cell>
        </row>
        <row r="234">
          <cell r="A234">
            <v>510</v>
          </cell>
          <cell r="B234" t="str">
            <v>JON COBB</v>
          </cell>
          <cell r="C234">
            <v>4</v>
          </cell>
          <cell r="D234" t="str">
            <v>DISTRICT 3</v>
          </cell>
          <cell r="E234">
            <v>3</v>
          </cell>
          <cell r="F234" t="str">
            <v>JOHNNY DALE</v>
          </cell>
          <cell r="G234" t="str">
            <v>THE COLLECTION AT FORSYTH</v>
          </cell>
          <cell r="H234">
            <v>6000</v>
          </cell>
          <cell r="I234" t="str">
            <v>CUMMING</v>
          </cell>
          <cell r="J234" t="str">
            <v>GA</v>
          </cell>
          <cell r="K234">
            <v>914238.58</v>
          </cell>
          <cell r="L234">
            <v>837228.83</v>
          </cell>
          <cell r="M234">
            <v>77009.75</v>
          </cell>
          <cell r="N234">
            <v>9.19817226074262</v>
          </cell>
        </row>
        <row r="235">
          <cell r="A235">
            <v>512</v>
          </cell>
          <cell r="B235" t="str">
            <v>CHARLES MCGOWEN</v>
          </cell>
          <cell r="C235">
            <v>10</v>
          </cell>
          <cell r="D235" t="str">
            <v>RANDY PILCHER</v>
          </cell>
          <cell r="E235">
            <v>3</v>
          </cell>
          <cell r="F235" t="str">
            <v>HELEN ARGUELLO</v>
          </cell>
          <cell r="G235" t="str">
            <v>CROSSROADS CENTER</v>
          </cell>
          <cell r="H235">
            <v>6164</v>
          </cell>
          <cell r="I235" t="str">
            <v>ODESSA</v>
          </cell>
          <cell r="J235" t="str">
            <v>TX</v>
          </cell>
          <cell r="K235">
            <v>2780282.93</v>
          </cell>
          <cell r="L235">
            <v>2671266.38</v>
          </cell>
          <cell r="M235">
            <v>109016.55</v>
          </cell>
          <cell r="N235">
            <v>4.08108119864852</v>
          </cell>
        </row>
        <row r="236">
          <cell r="A236">
            <v>513</v>
          </cell>
          <cell r="B236" t="str">
            <v>ANGIE MOLLOHAN</v>
          </cell>
          <cell r="C236">
            <v>5</v>
          </cell>
          <cell r="D236" t="str">
            <v>ADRIENNE PEARSON</v>
          </cell>
          <cell r="E236">
            <v>4</v>
          </cell>
          <cell r="F236" t="str">
            <v>AMANDA ODOM</v>
          </cell>
          <cell r="G236" t="str">
            <v>HITCHCOCK PLAZA</v>
          </cell>
          <cell r="H236">
            <v>6632</v>
          </cell>
          <cell r="I236" t="str">
            <v>AIKEN</v>
          </cell>
          <cell r="J236" t="str">
            <v>SC</v>
          </cell>
          <cell r="K236">
            <v>2099068.29</v>
          </cell>
          <cell r="L236">
            <v>1963692.12</v>
          </cell>
          <cell r="M236">
            <v>135376.17000000001</v>
          </cell>
          <cell r="N236">
            <v>6.8939610553614203</v>
          </cell>
        </row>
        <row r="237">
          <cell r="A237">
            <v>517</v>
          </cell>
          <cell r="B237" t="str">
            <v>CHARLES MCGOWEN</v>
          </cell>
          <cell r="C237">
            <v>10</v>
          </cell>
          <cell r="D237" t="str">
            <v>RICHARD MCNEW</v>
          </cell>
          <cell r="E237">
            <v>4</v>
          </cell>
          <cell r="F237" t="str">
            <v>AERIAL HENDERSON</v>
          </cell>
          <cell r="G237" t="str">
            <v>TULSA HILLS SHOPPING CENTER</v>
          </cell>
          <cell r="H237">
            <v>6000</v>
          </cell>
          <cell r="I237" t="str">
            <v>TULSA</v>
          </cell>
          <cell r="J237" t="str">
            <v>OK</v>
          </cell>
          <cell r="K237">
            <v>2158521.13</v>
          </cell>
          <cell r="L237">
            <v>2113009.38</v>
          </cell>
          <cell r="M237">
            <v>45511.75</v>
          </cell>
          <cell r="N237">
            <v>2.1538830083187102</v>
          </cell>
        </row>
        <row r="238">
          <cell r="A238">
            <v>519</v>
          </cell>
          <cell r="B238" t="str">
            <v>CHARLES MCGOWEN</v>
          </cell>
          <cell r="C238">
            <v>10</v>
          </cell>
          <cell r="D238" t="str">
            <v>RANDY PILCHER</v>
          </cell>
          <cell r="E238">
            <v>3</v>
          </cell>
          <cell r="F238" t="str">
            <v>RANDY PILCHER</v>
          </cell>
          <cell r="G238" t="str">
            <v>ALLIANCE TOWN CENTER</v>
          </cell>
          <cell r="H238">
            <v>5600</v>
          </cell>
          <cell r="I238" t="str">
            <v>FORT WORTH</v>
          </cell>
          <cell r="J238" t="str">
            <v>TX</v>
          </cell>
          <cell r="K238">
            <v>1344222.39</v>
          </cell>
          <cell r="L238">
            <v>1368788</v>
          </cell>
          <cell r="M238">
            <v>-24565.61</v>
          </cell>
          <cell r="N238">
            <v>-1.79469793715313</v>
          </cell>
        </row>
        <row r="239">
          <cell r="A239">
            <v>521</v>
          </cell>
          <cell r="B239" t="str">
            <v>JENNIFER SCANTLAND</v>
          </cell>
          <cell r="C239">
            <v>3</v>
          </cell>
          <cell r="D239" t="str">
            <v>KAREN WOHLERS</v>
          </cell>
          <cell r="E239">
            <v>2</v>
          </cell>
          <cell r="F239" t="str">
            <v>HAILEY MOORE</v>
          </cell>
          <cell r="G239" t="str">
            <v>STIRLING LAFAYETTE S/C</v>
          </cell>
          <cell r="H239">
            <v>6050</v>
          </cell>
          <cell r="I239" t="str">
            <v>LAFAYETTE</v>
          </cell>
          <cell r="J239" t="str">
            <v>LA</v>
          </cell>
          <cell r="K239">
            <v>1850913.15</v>
          </cell>
          <cell r="L239">
            <v>1847884.76</v>
          </cell>
          <cell r="M239">
            <v>3028.39</v>
          </cell>
          <cell r="N239">
            <v>0.16388413745021099</v>
          </cell>
        </row>
        <row r="240">
          <cell r="A240">
            <v>523</v>
          </cell>
          <cell r="B240" t="str">
            <v>MANUEL TARIN</v>
          </cell>
          <cell r="C240">
            <v>11</v>
          </cell>
          <cell r="D240" t="str">
            <v>MARTHA MENDEZ</v>
          </cell>
          <cell r="E240">
            <v>1</v>
          </cell>
          <cell r="F240" t="str">
            <v>MEGAN WHATLEY</v>
          </cell>
          <cell r="G240" t="str">
            <v>PEARLAND TOWN CENTER</v>
          </cell>
          <cell r="H240">
            <v>6448</v>
          </cell>
          <cell r="I240" t="str">
            <v>PEARLAND</v>
          </cell>
          <cell r="J240" t="str">
            <v>TX</v>
          </cell>
          <cell r="K240">
            <v>1320112.8500000001</v>
          </cell>
          <cell r="L240">
            <v>1426674.01</v>
          </cell>
          <cell r="M240">
            <v>-106561.16</v>
          </cell>
          <cell r="N240">
            <v>-7.4692017414685701</v>
          </cell>
        </row>
        <row r="241">
          <cell r="A241">
            <v>524</v>
          </cell>
          <cell r="B241" t="str">
            <v>JON SALGE</v>
          </cell>
          <cell r="C241">
            <v>9</v>
          </cell>
          <cell r="D241" t="str">
            <v>CASSANDRA COX</v>
          </cell>
          <cell r="E241">
            <v>4</v>
          </cell>
          <cell r="F241" t="str">
            <v>VIRGINIA EDWARDS</v>
          </cell>
          <cell r="G241" t="str">
            <v>THE CROSSINGS OF SPRING HILL</v>
          </cell>
          <cell r="H241">
            <v>6500</v>
          </cell>
          <cell r="I241" t="str">
            <v>SPRING HILL</v>
          </cell>
          <cell r="J241" t="str">
            <v>TN</v>
          </cell>
          <cell r="K241">
            <v>1752977.87</v>
          </cell>
          <cell r="L241">
            <v>1623238.55</v>
          </cell>
          <cell r="M241">
            <v>129739.32</v>
          </cell>
          <cell r="N241">
            <v>7.9926219100698903</v>
          </cell>
        </row>
        <row r="242">
          <cell r="A242">
            <v>526</v>
          </cell>
          <cell r="B242" t="str">
            <v>T. CLARK</v>
          </cell>
          <cell r="C242">
            <v>6</v>
          </cell>
          <cell r="D242" t="str">
            <v>BONNIE MCMILLION</v>
          </cell>
          <cell r="E242">
            <v>5</v>
          </cell>
          <cell r="F242" t="str">
            <v>APRIL MILLER</v>
          </cell>
          <cell r="G242" t="str">
            <v>VALLEY CORNERS SHOPPING CENTER</v>
          </cell>
          <cell r="H242">
            <v>6050</v>
          </cell>
          <cell r="I242" t="str">
            <v>HICKORY</v>
          </cell>
          <cell r="J242" t="str">
            <v>NC</v>
          </cell>
          <cell r="K242">
            <v>1836315.56</v>
          </cell>
          <cell r="L242">
            <v>1822262.83</v>
          </cell>
          <cell r="M242">
            <v>14052.73</v>
          </cell>
          <cell r="N242">
            <v>0.77116921712110997</v>
          </cell>
        </row>
        <row r="243">
          <cell r="A243">
            <v>528</v>
          </cell>
          <cell r="B243" t="str">
            <v>JON COBB</v>
          </cell>
          <cell r="C243">
            <v>4</v>
          </cell>
          <cell r="D243" t="str">
            <v>MICHAEL BRADY</v>
          </cell>
          <cell r="E243">
            <v>6</v>
          </cell>
          <cell r="F243" t="str">
            <v>SANDRA HARRISON</v>
          </cell>
          <cell r="G243" t="str">
            <v>MILLEDGEVILLE MALL</v>
          </cell>
          <cell r="H243">
            <v>5950</v>
          </cell>
          <cell r="I243" t="str">
            <v>MILLEDGEVILLE</v>
          </cell>
          <cell r="J243" t="str">
            <v>GA</v>
          </cell>
          <cell r="K243">
            <v>2176754.9300000002</v>
          </cell>
          <cell r="L243">
            <v>2301170.29</v>
          </cell>
          <cell r="M243">
            <v>-124415.36</v>
          </cell>
          <cell r="N243">
            <v>-5.4066124762978696</v>
          </cell>
        </row>
        <row r="244">
          <cell r="A244">
            <v>531</v>
          </cell>
          <cell r="B244" t="str">
            <v>JON COBB</v>
          </cell>
          <cell r="C244">
            <v>4</v>
          </cell>
          <cell r="D244" t="str">
            <v>DISTRICT 3</v>
          </cell>
          <cell r="E244">
            <v>3</v>
          </cell>
          <cell r="F244" t="str">
            <v>DEBORAH WOOD</v>
          </cell>
          <cell r="G244" t="str">
            <v>CANTON MARKETPLACE</v>
          </cell>
          <cell r="H244">
            <v>6500</v>
          </cell>
          <cell r="I244" t="str">
            <v>CANTON</v>
          </cell>
          <cell r="J244" t="str">
            <v>GA</v>
          </cell>
          <cell r="K244">
            <v>1258132.26</v>
          </cell>
          <cell r="L244">
            <v>1303672.9099999999</v>
          </cell>
          <cell r="M244">
            <v>-45540.65</v>
          </cell>
          <cell r="N244">
            <v>-3.4932573692890601</v>
          </cell>
        </row>
        <row r="245">
          <cell r="A245">
            <v>532</v>
          </cell>
          <cell r="B245" t="str">
            <v>ANGIE MOLLOHAN</v>
          </cell>
          <cell r="C245">
            <v>5</v>
          </cell>
          <cell r="D245" t="str">
            <v>DARRYL PEE</v>
          </cell>
          <cell r="E245">
            <v>5</v>
          </cell>
          <cell r="F245" t="str">
            <v>NICHOLAS JACKSON</v>
          </cell>
          <cell r="G245" t="str">
            <v>STATESBORO CROSSING</v>
          </cell>
          <cell r="H245">
            <v>6055</v>
          </cell>
          <cell r="I245" t="str">
            <v>STATESBORO</v>
          </cell>
          <cell r="J245" t="str">
            <v>GA</v>
          </cell>
          <cell r="K245">
            <v>2260967.9</v>
          </cell>
          <cell r="L245">
            <v>2318011.88</v>
          </cell>
          <cell r="M245">
            <v>-57043.98</v>
          </cell>
          <cell r="N245">
            <v>-2.4609011063394499</v>
          </cell>
        </row>
        <row r="246">
          <cell r="A246">
            <v>533</v>
          </cell>
          <cell r="B246" t="str">
            <v>MANUEL TARIN</v>
          </cell>
          <cell r="C246">
            <v>11</v>
          </cell>
          <cell r="D246" t="str">
            <v>SYLVIA BOSQUEZ</v>
          </cell>
          <cell r="E246">
            <v>6</v>
          </cell>
          <cell r="F246" t="str">
            <v>SYLVIA BOSQUEZ</v>
          </cell>
          <cell r="G246" t="str">
            <v>ALAMO RANCH MARKET PLACE</v>
          </cell>
          <cell r="H246">
            <v>6083</v>
          </cell>
          <cell r="I246" t="str">
            <v>SAN ANTONIO</v>
          </cell>
          <cell r="J246" t="str">
            <v>TX</v>
          </cell>
          <cell r="K246">
            <v>2501708.6</v>
          </cell>
          <cell r="L246">
            <v>2569005.62</v>
          </cell>
          <cell r="M246">
            <v>-67297.02</v>
          </cell>
          <cell r="N246">
            <v>-2.6195746508332398</v>
          </cell>
        </row>
        <row r="247">
          <cell r="A247">
            <v>535</v>
          </cell>
          <cell r="B247" t="str">
            <v>MANUEL TARIN</v>
          </cell>
          <cell r="C247">
            <v>11</v>
          </cell>
          <cell r="D247" t="str">
            <v>JESUS GONZALEZ</v>
          </cell>
          <cell r="E247">
            <v>2</v>
          </cell>
          <cell r="F247" t="str">
            <v>ANJELICA RODRIGUEZ</v>
          </cell>
          <cell r="G247" t="str">
            <v>BRAZOS TOWN CENTER</v>
          </cell>
          <cell r="H247">
            <v>6050</v>
          </cell>
          <cell r="I247" t="str">
            <v>ROSENBERG</v>
          </cell>
          <cell r="J247" t="str">
            <v>TX</v>
          </cell>
          <cell r="K247">
            <v>1239531.27</v>
          </cell>
          <cell r="L247">
            <v>1301467.74</v>
          </cell>
          <cell r="M247">
            <v>-61936.47</v>
          </cell>
          <cell r="N247">
            <v>-4.7589708216663498</v>
          </cell>
        </row>
        <row r="248">
          <cell r="A248">
            <v>537</v>
          </cell>
          <cell r="B248" t="str">
            <v>CHARLES MCGOWEN</v>
          </cell>
          <cell r="C248">
            <v>10</v>
          </cell>
          <cell r="D248" t="str">
            <v>JOSH GRAY</v>
          </cell>
          <cell r="E248">
            <v>5</v>
          </cell>
          <cell r="F248" t="str">
            <v>RICHARD LOZANO</v>
          </cell>
          <cell r="G248" t="str">
            <v>BATTLEFIELD MALL</v>
          </cell>
          <cell r="H248">
            <v>7458</v>
          </cell>
          <cell r="I248" t="str">
            <v>SPRINGFIELD</v>
          </cell>
          <cell r="J248" t="str">
            <v>MO</v>
          </cell>
          <cell r="K248">
            <v>2579438.0499999998</v>
          </cell>
          <cell r="L248">
            <v>2526330.5099999998</v>
          </cell>
          <cell r="M248">
            <v>53107.54</v>
          </cell>
          <cell r="N248">
            <v>2.1021612093027899</v>
          </cell>
        </row>
        <row r="249">
          <cell r="A249">
            <v>539</v>
          </cell>
          <cell r="B249" t="str">
            <v>CHARLES MCGOWEN</v>
          </cell>
          <cell r="C249">
            <v>10</v>
          </cell>
          <cell r="D249" t="str">
            <v>JOSH GRAY</v>
          </cell>
          <cell r="E249">
            <v>5</v>
          </cell>
          <cell r="F249" t="str">
            <v>ANYA CHAIRS</v>
          </cell>
          <cell r="G249" t="str">
            <v>OSAGE BEACH OUTLET MARKETPLACE</v>
          </cell>
          <cell r="H249">
            <v>7033</v>
          </cell>
          <cell r="I249" t="str">
            <v>OSAGE BEACH</v>
          </cell>
          <cell r="J249" t="str">
            <v>MO</v>
          </cell>
          <cell r="K249">
            <v>1370171.63</v>
          </cell>
          <cell r="L249">
            <v>1573127.99</v>
          </cell>
          <cell r="M249">
            <v>-202956.36</v>
          </cell>
          <cell r="N249">
            <v>-12.901452474950901</v>
          </cell>
        </row>
        <row r="250">
          <cell r="A250">
            <v>540</v>
          </cell>
          <cell r="B250" t="str">
            <v>JON COBB</v>
          </cell>
          <cell r="C250">
            <v>4</v>
          </cell>
          <cell r="D250" t="str">
            <v>ASHLEY CICHON</v>
          </cell>
          <cell r="E250">
            <v>8</v>
          </cell>
          <cell r="F250" t="str">
            <v>SANDRA PARR</v>
          </cell>
          <cell r="G250" t="str">
            <v>MIDTOWN VILLAGE</v>
          </cell>
          <cell r="H250">
            <v>5550</v>
          </cell>
          <cell r="I250" t="str">
            <v>TUSCALOOSA</v>
          </cell>
          <cell r="J250" t="str">
            <v>AL</v>
          </cell>
          <cell r="K250">
            <v>1432863.52</v>
          </cell>
          <cell r="L250">
            <v>1582749.79</v>
          </cell>
          <cell r="M250">
            <v>-149886.26999999999</v>
          </cell>
          <cell r="N250">
            <v>-9.4699914634011293</v>
          </cell>
        </row>
        <row r="251">
          <cell r="A251">
            <v>541</v>
          </cell>
          <cell r="B251" t="str">
            <v>CHARLES MCGOWEN</v>
          </cell>
          <cell r="C251">
            <v>10</v>
          </cell>
          <cell r="D251" t="str">
            <v>RICHARD MCNEW</v>
          </cell>
          <cell r="E251">
            <v>4</v>
          </cell>
          <cell r="F251" t="str">
            <v>RICHARD MCNEW</v>
          </cell>
          <cell r="G251" t="str">
            <v>OKLAHOMA CITY OUTLETS</v>
          </cell>
          <cell r="H251">
            <v>5377</v>
          </cell>
          <cell r="I251" t="str">
            <v>OKLAHOMA CITY</v>
          </cell>
          <cell r="J251" t="str">
            <v>OK</v>
          </cell>
          <cell r="K251">
            <v>2338607.98</v>
          </cell>
          <cell r="L251">
            <v>2182722.39</v>
          </cell>
          <cell r="M251">
            <v>155885.59</v>
          </cell>
          <cell r="N251">
            <v>7.1417964425609304</v>
          </cell>
        </row>
        <row r="252">
          <cell r="A252">
            <v>543</v>
          </cell>
          <cell r="B252" t="str">
            <v>MANUEL TARIN</v>
          </cell>
          <cell r="C252">
            <v>11</v>
          </cell>
          <cell r="D252" t="str">
            <v>MICHELLE NADING</v>
          </cell>
          <cell r="E252">
            <v>4</v>
          </cell>
          <cell r="F252" t="str">
            <v>JORGE RAMIREZ</v>
          </cell>
          <cell r="G252" t="str">
            <v>STONE HILL T/C SUITE 400</v>
          </cell>
          <cell r="H252">
            <v>6000</v>
          </cell>
          <cell r="I252" t="str">
            <v>PFLUGERVILLE</v>
          </cell>
          <cell r="J252" t="str">
            <v>TX</v>
          </cell>
          <cell r="K252">
            <v>2351517.1800000002</v>
          </cell>
          <cell r="L252">
            <v>2159381.37</v>
          </cell>
          <cell r="M252">
            <v>192135.81</v>
          </cell>
          <cell r="N252">
            <v>8.89772472196519</v>
          </cell>
        </row>
        <row r="253">
          <cell r="A253">
            <v>544</v>
          </cell>
          <cell r="B253" t="str">
            <v>MANUEL TARIN</v>
          </cell>
          <cell r="C253">
            <v>11</v>
          </cell>
          <cell r="D253" t="str">
            <v>DANELLE BALLI</v>
          </cell>
          <cell r="E253">
            <v>5</v>
          </cell>
          <cell r="F253" t="str">
            <v>ARMANDINA QUINN</v>
          </cell>
          <cell r="G253" t="str">
            <v>WOOD LAKE CROSSING</v>
          </cell>
          <cell r="H253">
            <v>5500</v>
          </cell>
          <cell r="I253" t="str">
            <v>SAN ANTONIO</v>
          </cell>
          <cell r="J253" t="str">
            <v>TX</v>
          </cell>
          <cell r="K253">
            <v>1541574.24</v>
          </cell>
          <cell r="L253">
            <v>1582941.81</v>
          </cell>
          <cell r="M253">
            <v>-41367.57</v>
          </cell>
          <cell r="N253">
            <v>-2.61333485151928</v>
          </cell>
        </row>
        <row r="254">
          <cell r="A254">
            <v>547</v>
          </cell>
          <cell r="B254" t="str">
            <v>SHAWN BROOKS</v>
          </cell>
          <cell r="C254">
            <v>8</v>
          </cell>
          <cell r="D254" t="str">
            <v>EFFIE WILLIAMS</v>
          </cell>
          <cell r="E254">
            <v>5</v>
          </cell>
          <cell r="F254" t="str">
            <v>GLEN ESKRIDGE</v>
          </cell>
          <cell r="G254" t="str">
            <v>TANGER OUTLET REHOBETH BEACH II</v>
          </cell>
          <cell r="H254">
            <v>5760</v>
          </cell>
          <cell r="I254" t="str">
            <v>REHOBOTH BEACH</v>
          </cell>
          <cell r="J254" t="str">
            <v>DE</v>
          </cell>
          <cell r="K254">
            <v>2002219</v>
          </cell>
          <cell r="L254">
            <v>2154577.8199999998</v>
          </cell>
          <cell r="M254">
            <v>-152358.82</v>
          </cell>
          <cell r="N254">
            <v>-7.0714001873462404</v>
          </cell>
        </row>
        <row r="255">
          <cell r="A255">
            <v>549</v>
          </cell>
          <cell r="B255" t="str">
            <v>BOB CORCORAN</v>
          </cell>
          <cell r="C255">
            <v>2</v>
          </cell>
          <cell r="D255" t="str">
            <v>RYAN BASS</v>
          </cell>
          <cell r="E255">
            <v>6</v>
          </cell>
          <cell r="F255" t="str">
            <v>ASTRID MCLENDON</v>
          </cell>
          <cell r="G255" t="str">
            <v>THE FORUM AT FT. MYERS</v>
          </cell>
          <cell r="H255">
            <v>7204</v>
          </cell>
          <cell r="I255" t="str">
            <v>FORT MYERS</v>
          </cell>
          <cell r="J255" t="str">
            <v>FL</v>
          </cell>
          <cell r="K255">
            <v>3761882.02</v>
          </cell>
          <cell r="L255">
            <v>3454413.84</v>
          </cell>
          <cell r="M255">
            <v>307468.18</v>
          </cell>
          <cell r="N255">
            <v>8.9007337927988299</v>
          </cell>
        </row>
        <row r="256">
          <cell r="A256">
            <v>550</v>
          </cell>
          <cell r="B256" t="str">
            <v>CHARLES MCGOWEN</v>
          </cell>
          <cell r="C256">
            <v>10</v>
          </cell>
          <cell r="D256" t="str">
            <v>ALEXANDRA HEMMERT</v>
          </cell>
          <cell r="E256">
            <v>1</v>
          </cell>
          <cell r="F256" t="str">
            <v>MARIA DIAZ</v>
          </cell>
          <cell r="G256" t="str">
            <v>LIBERTY CROSSING</v>
          </cell>
          <cell r="H256">
            <v>5500</v>
          </cell>
          <cell r="I256" t="str">
            <v>ROWLETT</v>
          </cell>
          <cell r="J256" t="str">
            <v>TX</v>
          </cell>
          <cell r="K256">
            <v>1230889.0900000001</v>
          </cell>
          <cell r="L256">
            <v>1156171.18</v>
          </cell>
          <cell r="M256">
            <v>74717.91</v>
          </cell>
          <cell r="N256">
            <v>6.4625300554542804</v>
          </cell>
        </row>
        <row r="257">
          <cell r="A257">
            <v>551</v>
          </cell>
          <cell r="B257" t="str">
            <v>MANUEL TARIN</v>
          </cell>
          <cell r="C257">
            <v>11</v>
          </cell>
          <cell r="D257" t="str">
            <v>MARTHA MENDEZ</v>
          </cell>
          <cell r="E257">
            <v>1</v>
          </cell>
          <cell r="F257" t="str">
            <v>ADRIANA ANDRADE</v>
          </cell>
          <cell r="G257" t="str">
            <v>SHOPS @ STONE PARK</v>
          </cell>
          <cell r="H257">
            <v>6050</v>
          </cell>
          <cell r="I257" t="str">
            <v>HOUSTON</v>
          </cell>
          <cell r="J257" t="str">
            <v>TX</v>
          </cell>
          <cell r="K257">
            <v>2372936.16</v>
          </cell>
          <cell r="L257">
            <v>2378176.15</v>
          </cell>
          <cell r="M257">
            <v>-5239.9900000000098</v>
          </cell>
          <cell r="N257">
            <v>-0.22033649610018299</v>
          </cell>
        </row>
        <row r="258">
          <cell r="A258">
            <v>553</v>
          </cell>
          <cell r="B258" t="str">
            <v>SHAWN BROOKS</v>
          </cell>
          <cell r="C258">
            <v>8</v>
          </cell>
          <cell r="D258" t="str">
            <v>RACHEL RUTH</v>
          </cell>
          <cell r="E258">
            <v>2</v>
          </cell>
          <cell r="F258" t="str">
            <v>RACHEL RUTH</v>
          </cell>
          <cell r="G258" t="str">
            <v>RICHMOND CENTRE</v>
          </cell>
          <cell r="H258">
            <v>6000</v>
          </cell>
          <cell r="I258" t="str">
            <v>RICHMOND</v>
          </cell>
          <cell r="J258" t="str">
            <v>KY</v>
          </cell>
          <cell r="K258">
            <v>2709627.35</v>
          </cell>
          <cell r="L258">
            <v>2627539.9</v>
          </cell>
          <cell r="M258">
            <v>82087.45</v>
          </cell>
          <cell r="N258">
            <v>3.12411811519963</v>
          </cell>
        </row>
        <row r="259">
          <cell r="A259">
            <v>554</v>
          </cell>
          <cell r="B259" t="str">
            <v>GARY LEWIS</v>
          </cell>
          <cell r="C259">
            <v>7</v>
          </cell>
          <cell r="D259" t="str">
            <v>MEGHAN ASHTON</v>
          </cell>
          <cell r="E259">
            <v>7</v>
          </cell>
          <cell r="F259" t="str">
            <v>MEGHAN ASHTON</v>
          </cell>
          <cell r="G259" t="str">
            <v>LANDSTOWN COMMONS</v>
          </cell>
          <cell r="H259">
            <v>6000</v>
          </cell>
          <cell r="I259" t="str">
            <v>VIRGINIA BEACH</v>
          </cell>
          <cell r="J259" t="str">
            <v>VA</v>
          </cell>
          <cell r="K259">
            <v>1635752.85</v>
          </cell>
          <cell r="L259">
            <v>1502816.65</v>
          </cell>
          <cell r="M259">
            <v>132936.20000000001</v>
          </cell>
          <cell r="N259">
            <v>8.84580297935881</v>
          </cell>
        </row>
        <row r="260">
          <cell r="A260">
            <v>555</v>
          </cell>
          <cell r="B260" t="str">
            <v>SHAWN BROOKS</v>
          </cell>
          <cell r="C260">
            <v>8</v>
          </cell>
          <cell r="D260" t="str">
            <v>JAMES LARCH</v>
          </cell>
          <cell r="E260">
            <v>3</v>
          </cell>
          <cell r="F260" t="str">
            <v>BOBBY HOSKINS</v>
          </cell>
          <cell r="G260" t="str">
            <v>TRADEMART SHOPPING CENTER</v>
          </cell>
          <cell r="H260">
            <v>5500</v>
          </cell>
          <cell r="I260" t="str">
            <v>CORBIN</v>
          </cell>
          <cell r="J260" t="str">
            <v>KY</v>
          </cell>
          <cell r="K260">
            <v>1673384.82</v>
          </cell>
          <cell r="L260">
            <v>1824726.4</v>
          </cell>
          <cell r="M260">
            <v>-151341.57999999999</v>
          </cell>
          <cell r="N260">
            <v>-8.2939327232838291</v>
          </cell>
        </row>
        <row r="261">
          <cell r="A261">
            <v>558</v>
          </cell>
          <cell r="B261" t="str">
            <v>BOB CORCORAN</v>
          </cell>
          <cell r="C261">
            <v>1</v>
          </cell>
          <cell r="D261" t="str">
            <v>MATTHEW MCGRATH</v>
          </cell>
          <cell r="E261">
            <v>1</v>
          </cell>
          <cell r="F261" t="str">
            <v>MATTHEW MCGRATH</v>
          </cell>
          <cell r="G261" t="str">
            <v>ORLANDO VINELAND PREMIUM OUTLETS</v>
          </cell>
          <cell r="H261">
            <v>6309</v>
          </cell>
          <cell r="I261" t="str">
            <v>ORLANDO</v>
          </cell>
          <cell r="J261" t="str">
            <v>FL</v>
          </cell>
          <cell r="K261">
            <v>3945521.7</v>
          </cell>
          <cell r="L261">
            <v>3410604.24</v>
          </cell>
          <cell r="M261">
            <v>534917.46</v>
          </cell>
          <cell r="N261">
            <v>15.6839498915301</v>
          </cell>
        </row>
        <row r="262">
          <cell r="A262">
            <v>559</v>
          </cell>
          <cell r="B262" t="str">
            <v>DANNY LAZAR</v>
          </cell>
          <cell r="C262">
            <v>12</v>
          </cell>
          <cell r="D262" t="str">
            <v>RICARDO CORRALES</v>
          </cell>
          <cell r="E262">
            <v>3</v>
          </cell>
          <cell r="F262" t="str">
            <v>RICARDO CORRALES</v>
          </cell>
          <cell r="G262" t="str">
            <v>THE PROMENADE @ CAMARILLO OUTLETS</v>
          </cell>
          <cell r="H262">
            <v>5959</v>
          </cell>
          <cell r="I262" t="str">
            <v>CAMARILLO</v>
          </cell>
          <cell r="J262" t="str">
            <v>CA</v>
          </cell>
          <cell r="K262">
            <v>1894938.5</v>
          </cell>
          <cell r="L262">
            <v>1903442.95</v>
          </cell>
          <cell r="M262">
            <v>-8504.4500000000007</v>
          </cell>
          <cell r="N262">
            <v>-0.44679300737643401</v>
          </cell>
        </row>
        <row r="263">
          <cell r="A263">
            <v>562</v>
          </cell>
          <cell r="B263" t="str">
            <v>BOB CORCORAN</v>
          </cell>
          <cell r="C263">
            <v>2</v>
          </cell>
          <cell r="D263" t="str">
            <v>JAMES ROPER</v>
          </cell>
          <cell r="E263">
            <v>2</v>
          </cell>
          <cell r="F263" t="str">
            <v>JOHNNY FRETWELL</v>
          </cell>
          <cell r="G263" t="str">
            <v>THE SHOPS AT WIREGRASS</v>
          </cell>
          <cell r="H263">
            <v>5500</v>
          </cell>
          <cell r="I263" t="str">
            <v>WESLEY CHAPEL</v>
          </cell>
          <cell r="J263" t="str">
            <v>FL</v>
          </cell>
          <cell r="K263">
            <v>2215914.66</v>
          </cell>
          <cell r="L263">
            <v>2166270.75</v>
          </cell>
          <cell r="M263">
            <v>49643.91</v>
          </cell>
          <cell r="N263">
            <v>2.2916761443600602</v>
          </cell>
        </row>
        <row r="264">
          <cell r="A264">
            <v>565</v>
          </cell>
          <cell r="B264" t="str">
            <v>BOB CORCORAN</v>
          </cell>
          <cell r="C264">
            <v>1</v>
          </cell>
          <cell r="D264" t="str">
            <v>MICHAEL JAPP</v>
          </cell>
          <cell r="E264">
            <v>2</v>
          </cell>
          <cell r="F264" t="str">
            <v>CANER KUTYAR</v>
          </cell>
          <cell r="G264" t="str">
            <v>PAVILION AT PORT ORANGE</v>
          </cell>
          <cell r="H264">
            <v>5600</v>
          </cell>
          <cell r="I264" t="str">
            <v>PORT ORANGE</v>
          </cell>
          <cell r="J264" t="str">
            <v>FL</v>
          </cell>
          <cell r="K264">
            <v>1211988.8500000001</v>
          </cell>
          <cell r="L264">
            <v>1079076.6499999999</v>
          </cell>
          <cell r="M264">
            <v>132912.20000000001</v>
          </cell>
          <cell r="N264">
            <v>12.3172158344822</v>
          </cell>
        </row>
        <row r="265">
          <cell r="A265">
            <v>572</v>
          </cell>
          <cell r="B265" t="str">
            <v>JENNIFER SCANTLAND</v>
          </cell>
          <cell r="C265">
            <v>3</v>
          </cell>
          <cell r="D265" t="str">
            <v>STEPHANIE MCGEHEE</v>
          </cell>
          <cell r="E265">
            <v>3</v>
          </cell>
          <cell r="F265" t="str">
            <v>BRENDAN MCKINLEY</v>
          </cell>
          <cell r="G265" t="str">
            <v>OXFORD GALLERIA</v>
          </cell>
          <cell r="H265">
            <v>6000</v>
          </cell>
          <cell r="I265" t="str">
            <v>OXFORD</v>
          </cell>
          <cell r="J265" t="str">
            <v>MS</v>
          </cell>
          <cell r="K265">
            <v>1338412.29</v>
          </cell>
          <cell r="L265">
            <v>1373763.9</v>
          </cell>
          <cell r="M265">
            <v>-35351.61</v>
          </cell>
          <cell r="N265">
            <v>-2.5733395673011801</v>
          </cell>
        </row>
        <row r="266">
          <cell r="A266">
            <v>573</v>
          </cell>
          <cell r="B266" t="str">
            <v>CHARLES MCGOWEN</v>
          </cell>
          <cell r="C266">
            <v>10</v>
          </cell>
          <cell r="D266" t="str">
            <v>JOSH GRAY</v>
          </cell>
          <cell r="E266">
            <v>5</v>
          </cell>
          <cell r="F266" t="str">
            <v>BROCK PETERS</v>
          </cell>
          <cell r="G266" t="str">
            <v>HOMETOWN COMMONS</v>
          </cell>
          <cell r="H266">
            <v>6000</v>
          </cell>
          <cell r="I266" t="str">
            <v>MOUNTAIN HOME</v>
          </cell>
          <cell r="J266" t="str">
            <v>AR</v>
          </cell>
          <cell r="K266">
            <v>1269797.3400000001</v>
          </cell>
          <cell r="L266">
            <v>1366289.29</v>
          </cell>
          <cell r="M266">
            <v>-96491.95</v>
          </cell>
          <cell r="N266">
            <v>-7.0623367032322202</v>
          </cell>
        </row>
        <row r="267">
          <cell r="A267">
            <v>574</v>
          </cell>
          <cell r="B267" t="str">
            <v>CHARLES MCGOWEN</v>
          </cell>
          <cell r="C267">
            <v>10</v>
          </cell>
          <cell r="D267" t="str">
            <v>JAMES NORWINE</v>
          </cell>
          <cell r="E267">
            <v>2</v>
          </cell>
          <cell r="F267" t="str">
            <v>VICTOR AVILA</v>
          </cell>
          <cell r="G267" t="str">
            <v>IRVING MALL</v>
          </cell>
          <cell r="H267">
            <v>6461</v>
          </cell>
          <cell r="I267" t="str">
            <v>IRVING</v>
          </cell>
          <cell r="J267" t="str">
            <v>TX</v>
          </cell>
          <cell r="K267">
            <v>2435019.71</v>
          </cell>
          <cell r="L267">
            <v>2832645.48</v>
          </cell>
          <cell r="M267">
            <v>-397625.77</v>
          </cell>
          <cell r="N267">
            <v>-14.037258555913599</v>
          </cell>
        </row>
        <row r="268">
          <cell r="A268">
            <v>575</v>
          </cell>
          <cell r="B268" t="str">
            <v>GARY LEWIS</v>
          </cell>
          <cell r="C268">
            <v>7</v>
          </cell>
          <cell r="D268" t="str">
            <v>PATRICIA VEALE</v>
          </cell>
          <cell r="E268">
            <v>4</v>
          </cell>
          <cell r="F268" t="str">
            <v>MARQUELLE ROBINSON</v>
          </cell>
          <cell r="G268" t="str">
            <v>WHITE OAK VILLAGE</v>
          </cell>
          <cell r="H268">
            <v>5500</v>
          </cell>
          <cell r="I268" t="str">
            <v>RICHMOND</v>
          </cell>
          <cell r="J268" t="str">
            <v>VA</v>
          </cell>
          <cell r="K268">
            <v>1213969.06</v>
          </cell>
          <cell r="L268">
            <v>1495127.51</v>
          </cell>
          <cell r="M268">
            <v>-281158.45</v>
          </cell>
          <cell r="N268">
            <v>-18.8049813891793</v>
          </cell>
        </row>
        <row r="269">
          <cell r="A269">
            <v>577</v>
          </cell>
          <cell r="B269" t="str">
            <v>BOB CORCORAN</v>
          </cell>
          <cell r="C269">
            <v>2</v>
          </cell>
          <cell r="D269" t="str">
            <v>JOEL TALBERT</v>
          </cell>
          <cell r="E269">
            <v>5</v>
          </cell>
          <cell r="F269" t="str">
            <v>LATASHA JOYAL</v>
          </cell>
          <cell r="G269" t="str">
            <v>PIER PARK</v>
          </cell>
          <cell r="H269">
            <v>6344</v>
          </cell>
          <cell r="I269" t="str">
            <v>PANAMA CITY BEACH</v>
          </cell>
          <cell r="J269" t="str">
            <v>FL</v>
          </cell>
          <cell r="K269">
            <v>2437864.7599999998</v>
          </cell>
          <cell r="L269">
            <v>2503584.9700000002</v>
          </cell>
          <cell r="M269">
            <v>-65720.210000000006</v>
          </cell>
          <cell r="N269">
            <v>-2.62504411823498</v>
          </cell>
        </row>
        <row r="270">
          <cell r="A270">
            <v>578</v>
          </cell>
          <cell r="B270" t="str">
            <v>SHAWN BROOKS</v>
          </cell>
          <cell r="C270">
            <v>8</v>
          </cell>
          <cell r="D270" t="str">
            <v>AMY LINZIE</v>
          </cell>
          <cell r="E270">
            <v>1</v>
          </cell>
          <cell r="F270" t="str">
            <v>BRAD WAGNER</v>
          </cell>
          <cell r="G270" t="str">
            <v>HAMILTON TOWNE CENTER</v>
          </cell>
          <cell r="H270">
            <v>6000</v>
          </cell>
          <cell r="I270" t="str">
            <v>NOBLESVILLE</v>
          </cell>
          <cell r="J270" t="str">
            <v>IN</v>
          </cell>
          <cell r="K270">
            <v>1592572.42</v>
          </cell>
          <cell r="L270">
            <v>1490930.3</v>
          </cell>
          <cell r="M270">
            <v>101642.12</v>
          </cell>
          <cell r="N270">
            <v>6.8173622871572102</v>
          </cell>
        </row>
        <row r="271">
          <cell r="A271">
            <v>580</v>
          </cell>
          <cell r="B271" t="str">
            <v>BOB CORCORAN</v>
          </cell>
          <cell r="C271">
            <v>1</v>
          </cell>
          <cell r="D271" t="str">
            <v>MATTHEW MCGRATH</v>
          </cell>
          <cell r="E271">
            <v>1</v>
          </cell>
          <cell r="F271" t="str">
            <v>FRANK GOMEZ</v>
          </cell>
          <cell r="G271" t="str">
            <v>ORLANDO PREMIUM OUTLETS - INTL</v>
          </cell>
          <cell r="H271">
            <v>5776</v>
          </cell>
          <cell r="I271" t="str">
            <v>ORLANDO</v>
          </cell>
          <cell r="J271" t="str">
            <v>FL</v>
          </cell>
          <cell r="K271">
            <v>3384118.29</v>
          </cell>
          <cell r="L271">
            <v>3303641.9</v>
          </cell>
          <cell r="M271">
            <v>80476.39</v>
          </cell>
          <cell r="N271">
            <v>2.4359901113979698</v>
          </cell>
        </row>
        <row r="272">
          <cell r="A272">
            <v>582</v>
          </cell>
          <cell r="B272" t="str">
            <v>CHARLES MCGOWEN</v>
          </cell>
          <cell r="C272">
            <v>10</v>
          </cell>
          <cell r="D272" t="str">
            <v>JOSH GRAY</v>
          </cell>
          <cell r="E272">
            <v>5</v>
          </cell>
          <cell r="F272" t="str">
            <v>KRISTEN HILL</v>
          </cell>
          <cell r="G272" t="str">
            <v>NORTHWEST ARKANSAS MALL</v>
          </cell>
          <cell r="H272">
            <v>4992</v>
          </cell>
          <cell r="I272" t="str">
            <v>FAYETTEVILLE</v>
          </cell>
          <cell r="J272" t="str">
            <v>AR</v>
          </cell>
          <cell r="K272">
            <v>1755773.12</v>
          </cell>
          <cell r="L272">
            <v>1735044.73</v>
          </cell>
          <cell r="M272">
            <v>20728.39</v>
          </cell>
          <cell r="N272">
            <v>1.1946890844709901</v>
          </cell>
        </row>
        <row r="273">
          <cell r="A273">
            <v>583</v>
          </cell>
          <cell r="B273" t="str">
            <v>MANUEL TARIN</v>
          </cell>
          <cell r="C273">
            <v>11</v>
          </cell>
          <cell r="D273" t="str">
            <v>JESUS GONZALEZ</v>
          </cell>
          <cell r="E273">
            <v>2</v>
          </cell>
          <cell r="F273" t="str">
            <v>YESENIA NIETO</v>
          </cell>
          <cell r="G273" t="str">
            <v>BRYAN TOWNE CENTER</v>
          </cell>
          <cell r="H273">
            <v>6000</v>
          </cell>
          <cell r="I273" t="str">
            <v>BRYAN</v>
          </cell>
          <cell r="J273" t="str">
            <v>TX</v>
          </cell>
          <cell r="K273">
            <v>1250961.21</v>
          </cell>
          <cell r="L273">
            <v>1265407.1000000001</v>
          </cell>
          <cell r="M273">
            <v>-14445.89</v>
          </cell>
          <cell r="N273">
            <v>-1.14160020123162</v>
          </cell>
        </row>
        <row r="274">
          <cell r="A274">
            <v>585</v>
          </cell>
          <cell r="B274" t="str">
            <v>CHARLES MCGOWEN</v>
          </cell>
          <cell r="C274">
            <v>10</v>
          </cell>
          <cell r="D274" t="str">
            <v>ALEXANDRA HEMMERT</v>
          </cell>
          <cell r="E274">
            <v>1</v>
          </cell>
          <cell r="F274" t="str">
            <v>GABRIELA DE LA VEGA</v>
          </cell>
          <cell r="G274" t="str">
            <v>WOODBRIDGE CROSSING</v>
          </cell>
          <cell r="H274">
            <v>5980</v>
          </cell>
          <cell r="I274" t="str">
            <v>WYLIE</v>
          </cell>
          <cell r="J274" t="str">
            <v>TX</v>
          </cell>
          <cell r="K274">
            <v>1990626.97</v>
          </cell>
          <cell r="L274">
            <v>1846564.41</v>
          </cell>
          <cell r="M274">
            <v>144062.56</v>
          </cell>
          <cell r="N274">
            <v>7.8016536666597798</v>
          </cell>
        </row>
        <row r="275">
          <cell r="A275">
            <v>591</v>
          </cell>
          <cell r="B275" t="str">
            <v>MANUEL TARIN</v>
          </cell>
          <cell r="C275">
            <v>11</v>
          </cell>
          <cell r="D275" t="str">
            <v>DANELLE BALLI</v>
          </cell>
          <cell r="E275">
            <v>5</v>
          </cell>
          <cell r="F275" t="str">
            <v>CHRISTINA VASQUEZ</v>
          </cell>
          <cell r="G275" t="str">
            <v>KYLE CROSSING SHOPPING CENTER</v>
          </cell>
          <cell r="H275">
            <v>6000</v>
          </cell>
          <cell r="I275" t="str">
            <v>KYLE</v>
          </cell>
          <cell r="J275" t="str">
            <v>TX</v>
          </cell>
          <cell r="K275">
            <v>2143552.94</v>
          </cell>
          <cell r="L275">
            <v>1834290.24</v>
          </cell>
          <cell r="M275">
            <v>309262.7</v>
          </cell>
          <cell r="N275">
            <v>16.860074444925299</v>
          </cell>
        </row>
        <row r="276">
          <cell r="A276">
            <v>593</v>
          </cell>
          <cell r="B276" t="str">
            <v>T. CLARK</v>
          </cell>
          <cell r="C276">
            <v>6</v>
          </cell>
          <cell r="D276" t="str">
            <v>MICHAEL PALKEWICK</v>
          </cell>
          <cell r="E276">
            <v>8</v>
          </cell>
          <cell r="F276" t="str">
            <v>RAYMOND GARCIA</v>
          </cell>
          <cell r="G276" t="str">
            <v>THE VILLAGE COMMONS</v>
          </cell>
          <cell r="H276">
            <v>7505</v>
          </cell>
          <cell r="I276" t="str">
            <v>WESLEY CHAPEL</v>
          </cell>
          <cell r="J276" t="str">
            <v>NC</v>
          </cell>
          <cell r="K276">
            <v>1397897.74</v>
          </cell>
          <cell r="L276">
            <v>1308243.21</v>
          </cell>
          <cell r="M276">
            <v>89654.53</v>
          </cell>
          <cell r="N276">
            <v>6.8530476072564896</v>
          </cell>
        </row>
        <row r="277">
          <cell r="A277">
            <v>601</v>
          </cell>
          <cell r="B277" t="str">
            <v>ANGIE MOLLOHAN</v>
          </cell>
          <cell r="C277">
            <v>5</v>
          </cell>
          <cell r="D277" t="str">
            <v>LAMONTE HENDRICKS</v>
          </cell>
          <cell r="E277">
            <v>2</v>
          </cell>
          <cell r="F277" t="str">
            <v>ANNA PUTNAM</v>
          </cell>
          <cell r="G277" t="str">
            <v>PIEDMONT MARKETPLACE</v>
          </cell>
          <cell r="H277">
            <v>5996</v>
          </cell>
          <cell r="I277" t="str">
            <v>GREER</v>
          </cell>
          <cell r="J277" t="str">
            <v>SC</v>
          </cell>
          <cell r="K277">
            <v>1963026.05</v>
          </cell>
          <cell r="L277">
            <v>1808841.44</v>
          </cell>
          <cell r="M277">
            <v>154184.60999999999</v>
          </cell>
          <cell r="N277">
            <v>8.5239428172322604</v>
          </cell>
        </row>
        <row r="278">
          <cell r="A278">
            <v>602</v>
          </cell>
          <cell r="B278" t="str">
            <v>JON COBB</v>
          </cell>
          <cell r="C278">
            <v>4</v>
          </cell>
          <cell r="D278" t="str">
            <v>DISTRICT 2</v>
          </cell>
          <cell r="E278">
            <v>2</v>
          </cell>
          <cell r="G278" t="str">
            <v>CHAMBLEE PLAZA</v>
          </cell>
          <cell r="H278">
            <v>6021</v>
          </cell>
          <cell r="I278" t="str">
            <v>CHAMBLEE</v>
          </cell>
          <cell r="J278" t="str">
            <v>GA</v>
          </cell>
          <cell r="K278">
            <v>1282398.56</v>
          </cell>
          <cell r="L278">
            <v>1059995.46</v>
          </cell>
          <cell r="M278">
            <v>222403.1</v>
          </cell>
          <cell r="N278">
            <v>20.981514392523799</v>
          </cell>
        </row>
        <row r="279">
          <cell r="A279">
            <v>603</v>
          </cell>
          <cell r="B279" t="str">
            <v>GARY LEWIS</v>
          </cell>
          <cell r="C279">
            <v>7</v>
          </cell>
          <cell r="D279" t="str">
            <v>THAI WINNINGHAM</v>
          </cell>
          <cell r="E279">
            <v>2</v>
          </cell>
          <cell r="F279" t="str">
            <v>THAI WINNINGHAM</v>
          </cell>
          <cell r="G279" t="str">
            <v>FESTIVAL AT RIVA</v>
          </cell>
          <cell r="H279">
            <v>6891</v>
          </cell>
          <cell r="I279" t="str">
            <v>ANNAPOLIS</v>
          </cell>
          <cell r="J279" t="str">
            <v>MD</v>
          </cell>
          <cell r="K279">
            <v>1243470.45</v>
          </cell>
          <cell r="L279">
            <v>1173841.77</v>
          </cell>
          <cell r="M279">
            <v>69628.679999999993</v>
          </cell>
          <cell r="N279">
            <v>5.9316921393927702</v>
          </cell>
        </row>
        <row r="280">
          <cell r="A280">
            <v>604</v>
          </cell>
          <cell r="B280" t="str">
            <v>MANUEL TARIN</v>
          </cell>
          <cell r="C280">
            <v>11</v>
          </cell>
          <cell r="D280" t="str">
            <v>DANELLE BALLI</v>
          </cell>
          <cell r="E280">
            <v>5</v>
          </cell>
          <cell r="F280" t="str">
            <v>DEZIREE GALLEGOS</v>
          </cell>
          <cell r="G280" t="str">
            <v>HUEBNER OAKS</v>
          </cell>
          <cell r="H280">
            <v>5921</v>
          </cell>
          <cell r="I280" t="str">
            <v>SAN ANTONIO</v>
          </cell>
          <cell r="J280" t="str">
            <v>TX</v>
          </cell>
          <cell r="K280">
            <v>1032200.02</v>
          </cell>
          <cell r="L280">
            <v>1108525.45</v>
          </cell>
          <cell r="M280">
            <v>-76325.429999999993</v>
          </cell>
          <cell r="N280">
            <v>-6.8853114739043901</v>
          </cell>
        </row>
        <row r="281">
          <cell r="A281">
            <v>605</v>
          </cell>
          <cell r="B281" t="str">
            <v>MANUEL TARIN</v>
          </cell>
          <cell r="C281">
            <v>11</v>
          </cell>
          <cell r="D281" t="str">
            <v>JESUS GONZALEZ</v>
          </cell>
          <cell r="E281">
            <v>2</v>
          </cell>
          <cell r="F281" t="str">
            <v>EVONNE CONTRERAS GARCIA</v>
          </cell>
          <cell r="G281" t="str">
            <v>BROOKHOLLOW SHOPPING CENTER</v>
          </cell>
          <cell r="H281">
            <v>6000</v>
          </cell>
          <cell r="I281" t="str">
            <v>HOUSTON</v>
          </cell>
          <cell r="J281" t="str">
            <v>TX</v>
          </cell>
          <cell r="K281">
            <v>1262468.92</v>
          </cell>
          <cell r="L281">
            <v>1153687.58</v>
          </cell>
          <cell r="M281">
            <v>108781.34</v>
          </cell>
          <cell r="N281">
            <v>9.4290119687341303</v>
          </cell>
        </row>
        <row r="282">
          <cell r="A282">
            <v>607</v>
          </cell>
          <cell r="B282" t="str">
            <v>DANNY LAZAR</v>
          </cell>
          <cell r="C282">
            <v>12</v>
          </cell>
          <cell r="D282" t="str">
            <v>RICHARD ARMIJO</v>
          </cell>
          <cell r="E282">
            <v>7</v>
          </cell>
          <cell r="F282" t="str">
            <v>KARA DAVIS</v>
          </cell>
          <cell r="G282" t="str">
            <v>FLAGSTAFF MALL</v>
          </cell>
          <cell r="H282">
            <v>6200</v>
          </cell>
          <cell r="I282" t="str">
            <v>FLAGSTAFF</v>
          </cell>
          <cell r="J282" t="str">
            <v>AZ</v>
          </cell>
          <cell r="K282">
            <v>3045751.21</v>
          </cell>
          <cell r="L282">
            <v>3383606.53</v>
          </cell>
          <cell r="M282">
            <v>-337855.32</v>
          </cell>
          <cell r="N282">
            <v>-9.9850652552086405</v>
          </cell>
        </row>
        <row r="283">
          <cell r="A283">
            <v>608</v>
          </cell>
          <cell r="B283" t="str">
            <v>BOB CORCORAN</v>
          </cell>
          <cell r="C283">
            <v>1</v>
          </cell>
          <cell r="D283" t="str">
            <v>SANDRA MARRERO</v>
          </cell>
          <cell r="E283">
            <v>4</v>
          </cell>
          <cell r="F283" t="str">
            <v>CHRISTIAN NOYA</v>
          </cell>
          <cell r="G283" t="str">
            <v>HOMESTEAD PAVILION</v>
          </cell>
          <cell r="H283">
            <v>5985</v>
          </cell>
          <cell r="I283" t="str">
            <v>HOMESTEAD</v>
          </cell>
          <cell r="J283" t="str">
            <v>FL</v>
          </cell>
          <cell r="K283">
            <v>2174837.64</v>
          </cell>
          <cell r="L283">
            <v>2071612.37</v>
          </cell>
          <cell r="M283">
            <v>103225.27</v>
          </cell>
          <cell r="N283">
            <v>4.9828467668399101</v>
          </cell>
        </row>
        <row r="284">
          <cell r="A284">
            <v>609</v>
          </cell>
          <cell r="B284" t="str">
            <v>BOB CORCORAN</v>
          </cell>
          <cell r="C284">
            <v>1</v>
          </cell>
          <cell r="D284" t="str">
            <v>KEELY CARTER</v>
          </cell>
          <cell r="E284">
            <v>5</v>
          </cell>
          <cell r="F284" t="str">
            <v>CORI WALKER</v>
          </cell>
          <cell r="G284" t="str">
            <v>ST. AUGUSTINE PREMIUM OUTLETS</v>
          </cell>
          <cell r="H284">
            <v>5184</v>
          </cell>
          <cell r="I284" t="str">
            <v>SAINT AUGUSTINE</v>
          </cell>
          <cell r="J284" t="str">
            <v>FL</v>
          </cell>
          <cell r="K284">
            <v>2218923.7599999998</v>
          </cell>
          <cell r="L284">
            <v>2156353</v>
          </cell>
          <cell r="M284">
            <v>62570.76</v>
          </cell>
          <cell r="N284">
            <v>2.9016937393831101</v>
          </cell>
        </row>
        <row r="285">
          <cell r="A285">
            <v>610</v>
          </cell>
          <cell r="B285" t="str">
            <v>ANGIE MOLLOHAN</v>
          </cell>
          <cell r="C285">
            <v>5</v>
          </cell>
          <cell r="D285" t="str">
            <v>ADRIENNE PEARSON</v>
          </cell>
          <cell r="E285">
            <v>4</v>
          </cell>
          <cell r="F285" t="str">
            <v>LEANNA HARRIS</v>
          </cell>
          <cell r="G285" t="str">
            <v>VILLAGE AT SANDHILL</v>
          </cell>
          <cell r="H285">
            <v>6000</v>
          </cell>
          <cell r="I285" t="str">
            <v>COLUMBIA</v>
          </cell>
          <cell r="J285" t="str">
            <v>SC</v>
          </cell>
          <cell r="K285">
            <v>1148453.1100000001</v>
          </cell>
          <cell r="L285">
            <v>1148827.49</v>
          </cell>
          <cell r="M285">
            <v>-374.38</v>
          </cell>
          <cell r="N285">
            <v>-3.25880084920427E-2</v>
          </cell>
        </row>
        <row r="286">
          <cell r="A286">
            <v>611</v>
          </cell>
          <cell r="B286" t="str">
            <v>T. CLARK</v>
          </cell>
          <cell r="C286">
            <v>6</v>
          </cell>
          <cell r="D286" t="str">
            <v>IVEY PETERSON</v>
          </cell>
          <cell r="E286">
            <v>1</v>
          </cell>
          <cell r="F286" t="str">
            <v>SABRINA REID</v>
          </cell>
          <cell r="G286" t="str">
            <v>TANGER OUTLETS -MEBANE</v>
          </cell>
          <cell r="H286">
            <v>6546</v>
          </cell>
          <cell r="I286" t="str">
            <v>MEBANE</v>
          </cell>
          <cell r="J286" t="str">
            <v>NC</v>
          </cell>
          <cell r="K286">
            <v>3549678.38</v>
          </cell>
          <cell r="L286">
            <v>3739403.81</v>
          </cell>
          <cell r="M286">
            <v>-189725.43</v>
          </cell>
          <cell r="N286">
            <v>-5.0736812508087699</v>
          </cell>
        </row>
        <row r="287">
          <cell r="A287">
            <v>613</v>
          </cell>
          <cell r="B287" t="str">
            <v>CHARLES MCGOWEN</v>
          </cell>
          <cell r="C287">
            <v>10</v>
          </cell>
          <cell r="D287" t="str">
            <v>ALEX DOMINGUEZ</v>
          </cell>
          <cell r="E287">
            <v>6</v>
          </cell>
          <cell r="F287" t="str">
            <v>ALEX DOMINGUEZ</v>
          </cell>
          <cell r="G287" t="str">
            <v>EASTLAKE MARKETPLACE</v>
          </cell>
          <cell r="H287">
            <v>6600</v>
          </cell>
          <cell r="I287" t="str">
            <v>EL PASO</v>
          </cell>
          <cell r="J287" t="str">
            <v>TX</v>
          </cell>
          <cell r="K287">
            <v>2381321.94</v>
          </cell>
          <cell r="L287">
            <v>561028.5</v>
          </cell>
          <cell r="M287">
            <v>1820293.44</v>
          </cell>
          <cell r="N287">
            <v>324.45650087295002</v>
          </cell>
        </row>
        <row r="288">
          <cell r="A288">
            <v>614</v>
          </cell>
          <cell r="B288" t="str">
            <v>JON COBB</v>
          </cell>
          <cell r="C288">
            <v>4</v>
          </cell>
          <cell r="D288" t="str">
            <v>MARIBEL GUTIERREZ</v>
          </cell>
          <cell r="E288">
            <v>1</v>
          </cell>
          <cell r="F288" t="str">
            <v>DONNA WEHUNT</v>
          </cell>
          <cell r="G288" t="str">
            <v>CALHOUN OUTLET MARKETPLACE</v>
          </cell>
          <cell r="H288">
            <v>4800</v>
          </cell>
          <cell r="I288" t="str">
            <v>CALHOUN</v>
          </cell>
          <cell r="J288" t="str">
            <v>GA</v>
          </cell>
          <cell r="K288">
            <v>2822306.81</v>
          </cell>
          <cell r="L288">
            <v>3063913.31</v>
          </cell>
          <cell r="M288">
            <v>-241606.5</v>
          </cell>
          <cell r="N288">
            <v>-7.8855527410467099</v>
          </cell>
        </row>
        <row r="289">
          <cell r="A289">
            <v>615</v>
          </cell>
          <cell r="B289" t="str">
            <v>ANGIE MOLLOHAN</v>
          </cell>
          <cell r="C289">
            <v>5</v>
          </cell>
          <cell r="D289" t="str">
            <v>ADRIENNE PEARSON</v>
          </cell>
          <cell r="E289">
            <v>4</v>
          </cell>
          <cell r="F289" t="str">
            <v>SHANNON O'NEAL</v>
          </cell>
          <cell r="G289" t="str">
            <v>KING STREET</v>
          </cell>
          <cell r="H289">
            <v>4979</v>
          </cell>
          <cell r="I289" t="str">
            <v>CHARLESTON</v>
          </cell>
          <cell r="J289" t="str">
            <v>SC</v>
          </cell>
          <cell r="K289">
            <v>1579104.82</v>
          </cell>
          <cell r="L289">
            <v>1252585.1399999999</v>
          </cell>
          <cell r="M289">
            <v>326519.67999999999</v>
          </cell>
          <cell r="N289">
            <v>26.0676635521958</v>
          </cell>
        </row>
        <row r="290">
          <cell r="A290">
            <v>617</v>
          </cell>
          <cell r="B290" t="str">
            <v>JON SALGE</v>
          </cell>
          <cell r="C290">
            <v>9</v>
          </cell>
          <cell r="D290" t="str">
            <v>CASSANDRA COX</v>
          </cell>
          <cell r="E290">
            <v>4</v>
          </cell>
          <cell r="F290" t="str">
            <v>SARAH DEAN</v>
          </cell>
          <cell r="G290" t="str">
            <v>OPRY MILLS</v>
          </cell>
          <cell r="H290">
            <v>6486</v>
          </cell>
          <cell r="I290" t="str">
            <v>NASHVILLE</v>
          </cell>
          <cell r="J290" t="str">
            <v>TN</v>
          </cell>
          <cell r="K290">
            <v>2769542.06</v>
          </cell>
          <cell r="L290">
            <v>2785563.25</v>
          </cell>
          <cell r="M290">
            <v>-16021.19</v>
          </cell>
          <cell r="N290">
            <v>-0.57515082452353194</v>
          </cell>
        </row>
        <row r="291">
          <cell r="A291">
            <v>618</v>
          </cell>
          <cell r="B291" t="str">
            <v>T. CLARK</v>
          </cell>
          <cell r="C291">
            <v>6</v>
          </cell>
          <cell r="D291" t="str">
            <v>BRIAN EBERWEIN</v>
          </cell>
          <cell r="E291">
            <v>2</v>
          </cell>
          <cell r="F291" t="str">
            <v>BRIAN EBERWEIN</v>
          </cell>
          <cell r="G291" t="str">
            <v>PARK WEST VILLAGE</v>
          </cell>
          <cell r="H291">
            <v>6500</v>
          </cell>
          <cell r="I291" t="str">
            <v>MORRISVILLE</v>
          </cell>
          <cell r="J291" t="str">
            <v>NC</v>
          </cell>
          <cell r="K291">
            <v>2126231.31</v>
          </cell>
          <cell r="L291">
            <v>1917113.33</v>
          </cell>
          <cell r="M291">
            <v>209117.98</v>
          </cell>
          <cell r="N291">
            <v>10.9079612940775</v>
          </cell>
        </row>
        <row r="292">
          <cell r="A292">
            <v>620</v>
          </cell>
          <cell r="B292" t="str">
            <v>SHAWN BROOKS</v>
          </cell>
          <cell r="C292">
            <v>8</v>
          </cell>
          <cell r="D292" t="str">
            <v>MARY DIFFENDALE</v>
          </cell>
          <cell r="E292">
            <v>8</v>
          </cell>
          <cell r="F292" t="str">
            <v>MARY DIFFENDALE</v>
          </cell>
          <cell r="G292" t="str">
            <v>HOLYOKE MALL</v>
          </cell>
          <cell r="H292">
            <v>7090</v>
          </cell>
          <cell r="I292" t="str">
            <v>HOLYOKE</v>
          </cell>
          <cell r="J292" t="str">
            <v>MA</v>
          </cell>
          <cell r="K292">
            <v>3252751.42</v>
          </cell>
          <cell r="L292">
            <v>4188863.29</v>
          </cell>
          <cell r="M292">
            <v>-936111.87</v>
          </cell>
          <cell r="N292">
            <v>-22.347634792349599</v>
          </cell>
        </row>
        <row r="293">
          <cell r="A293">
            <v>621</v>
          </cell>
          <cell r="B293" t="str">
            <v>SHAWN BROOKS</v>
          </cell>
          <cell r="C293">
            <v>8</v>
          </cell>
          <cell r="D293" t="str">
            <v>MARY DIFFENDALE</v>
          </cell>
          <cell r="E293">
            <v>8</v>
          </cell>
          <cell r="F293" t="str">
            <v>ZIANNA ANDINO</v>
          </cell>
          <cell r="G293" t="str">
            <v>THE SHOPPES AT BUCKLAND HILLS</v>
          </cell>
          <cell r="H293">
            <v>5394</v>
          </cell>
          <cell r="I293" t="str">
            <v>MANCHESTER</v>
          </cell>
          <cell r="J293" t="str">
            <v>CT</v>
          </cell>
          <cell r="K293">
            <v>2104955.96</v>
          </cell>
          <cell r="L293">
            <v>2451492.7599999998</v>
          </cell>
          <cell r="M293">
            <v>-346536.8</v>
          </cell>
          <cell r="N293">
            <v>-14.135746417623499</v>
          </cell>
        </row>
        <row r="294">
          <cell r="A294">
            <v>622</v>
          </cell>
          <cell r="B294" t="str">
            <v>SHAWN BROOKS</v>
          </cell>
          <cell r="C294">
            <v>8</v>
          </cell>
          <cell r="D294" t="str">
            <v>ROBERT DUQUETTE</v>
          </cell>
          <cell r="E294">
            <v>7</v>
          </cell>
          <cell r="F294" t="str">
            <v>DENISE BOUZIANIS</v>
          </cell>
          <cell r="G294" t="str">
            <v>NORTHSHORE MALL</v>
          </cell>
          <cell r="H294">
            <v>5800</v>
          </cell>
          <cell r="I294" t="str">
            <v>PEABODY</v>
          </cell>
          <cell r="J294" t="str">
            <v>MA</v>
          </cell>
          <cell r="K294">
            <v>1824923.85</v>
          </cell>
          <cell r="L294">
            <v>1782093.74</v>
          </cell>
          <cell r="M294">
            <v>42830.11</v>
          </cell>
          <cell r="N294">
            <v>2.4033589837984399</v>
          </cell>
        </row>
        <row r="295">
          <cell r="A295">
            <v>623</v>
          </cell>
          <cell r="B295" t="str">
            <v>CHARLES MCGOWEN</v>
          </cell>
          <cell r="C295">
            <v>10</v>
          </cell>
          <cell r="D295" t="str">
            <v>JAMES NORWINE</v>
          </cell>
          <cell r="E295">
            <v>2</v>
          </cell>
          <cell r="F295" t="str">
            <v>BRITTANY ARVIN</v>
          </cell>
          <cell r="G295" t="str">
            <v>GRAND PRAIRIE PREMIUM OUTLETS</v>
          </cell>
          <cell r="H295">
            <v>4335</v>
          </cell>
          <cell r="I295" t="str">
            <v>GRAND PRAIRIE</v>
          </cell>
          <cell r="J295" t="str">
            <v>TX</v>
          </cell>
          <cell r="K295">
            <v>2007243.43</v>
          </cell>
          <cell r="L295">
            <v>2511317.2799999998</v>
          </cell>
          <cell r="M295">
            <v>-504073.85</v>
          </cell>
          <cell r="N295">
            <v>-20.0720894175506</v>
          </cell>
        </row>
        <row r="296">
          <cell r="A296">
            <v>624</v>
          </cell>
          <cell r="B296" t="str">
            <v>JENNIFER SCANTLAND</v>
          </cell>
          <cell r="C296">
            <v>3</v>
          </cell>
          <cell r="D296" t="str">
            <v>STEPHANIE MCGEHEE</v>
          </cell>
          <cell r="E296">
            <v>3</v>
          </cell>
          <cell r="F296" t="str">
            <v>YOLANDA MARTIN</v>
          </cell>
          <cell r="G296" t="str">
            <v>WEDGEWOOD COMMONS</v>
          </cell>
          <cell r="H296">
            <v>5500</v>
          </cell>
          <cell r="I296" t="str">
            <v>OLIVE BRANCH</v>
          </cell>
          <cell r="J296" t="str">
            <v>MS</v>
          </cell>
          <cell r="K296">
            <v>1736305.84</v>
          </cell>
          <cell r="L296">
            <v>1823947.78</v>
          </cell>
          <cell r="M296">
            <v>-87641.94</v>
          </cell>
          <cell r="N296">
            <v>-4.8050684872129699</v>
          </cell>
        </row>
        <row r="297">
          <cell r="A297">
            <v>625</v>
          </cell>
          <cell r="B297" t="str">
            <v>SHAWN BROOKS</v>
          </cell>
          <cell r="C297">
            <v>8</v>
          </cell>
          <cell r="D297" t="str">
            <v>ROBERT DUQUETTE</v>
          </cell>
          <cell r="E297">
            <v>7</v>
          </cell>
          <cell r="F297" t="str">
            <v>MATTHEW HEYDER</v>
          </cell>
          <cell r="G297" t="str">
            <v>PROVIDENCE PLACE</v>
          </cell>
          <cell r="H297">
            <v>10772</v>
          </cell>
          <cell r="I297" t="str">
            <v>PROVIDENCE</v>
          </cell>
          <cell r="J297" t="str">
            <v>RI</v>
          </cell>
          <cell r="K297">
            <v>2309962.96</v>
          </cell>
          <cell r="L297">
            <v>2862879.59</v>
          </cell>
          <cell r="M297">
            <v>-552916.63</v>
          </cell>
          <cell r="N297">
            <v>-19.3133037076142</v>
          </cell>
        </row>
        <row r="298">
          <cell r="A298">
            <v>626</v>
          </cell>
          <cell r="B298" t="str">
            <v>GARY LEWIS</v>
          </cell>
          <cell r="C298">
            <v>7</v>
          </cell>
          <cell r="D298" t="str">
            <v>EMMANUEL HAYFORD</v>
          </cell>
          <cell r="E298">
            <v>1</v>
          </cell>
          <cell r="F298" t="str">
            <v>ASHLEY PRESTON</v>
          </cell>
          <cell r="G298" t="str">
            <v>TOWSON TOWN CENTER STE 2265</v>
          </cell>
          <cell r="H298">
            <v>4977</v>
          </cell>
          <cell r="I298" t="str">
            <v>TOWSON</v>
          </cell>
          <cell r="J298" t="str">
            <v>MD</v>
          </cell>
          <cell r="K298">
            <v>1277000.56</v>
          </cell>
          <cell r="L298">
            <v>1319698.32</v>
          </cell>
          <cell r="M298">
            <v>-42697.760000000002</v>
          </cell>
          <cell r="N298">
            <v>-3.2354182280082999</v>
          </cell>
        </row>
        <row r="299">
          <cell r="A299">
            <v>627</v>
          </cell>
          <cell r="B299" t="str">
            <v>CHARLES MCGOWEN</v>
          </cell>
          <cell r="C299">
            <v>10</v>
          </cell>
          <cell r="D299" t="str">
            <v>ALEX DOMINGUEZ</v>
          </cell>
          <cell r="E299">
            <v>6</v>
          </cell>
          <cell r="F299" t="str">
            <v>GULLERMINA FRANCO</v>
          </cell>
          <cell r="G299" t="str">
            <v>FOUNTAINS AT FARAH</v>
          </cell>
          <cell r="H299">
            <v>15000</v>
          </cell>
          <cell r="I299" t="str">
            <v>EL PASO</v>
          </cell>
          <cell r="J299" t="str">
            <v>TX</v>
          </cell>
          <cell r="K299">
            <v>3736986.08</v>
          </cell>
          <cell r="L299">
            <v>3515900.35</v>
          </cell>
          <cell r="M299">
            <v>221085.73</v>
          </cell>
          <cell r="N299">
            <v>6.2881682639270498</v>
          </cell>
        </row>
        <row r="300">
          <cell r="A300">
            <v>628</v>
          </cell>
          <cell r="B300" t="str">
            <v>JON COBB</v>
          </cell>
          <cell r="C300">
            <v>4</v>
          </cell>
          <cell r="D300" t="str">
            <v>MARIBEL GUTIERREZ</v>
          </cell>
          <cell r="E300">
            <v>1</v>
          </cell>
          <cell r="F300" t="str">
            <v>EMERY WASHBURN</v>
          </cell>
          <cell r="G300" t="str">
            <v>THE SHOPPES OF MADISON</v>
          </cell>
          <cell r="H300">
            <v>5500</v>
          </cell>
          <cell r="I300" t="str">
            <v>MADISON</v>
          </cell>
          <cell r="J300" t="str">
            <v>AL</v>
          </cell>
          <cell r="K300">
            <v>1542942.83</v>
          </cell>
          <cell r="L300">
            <v>1411258.73</v>
          </cell>
          <cell r="M300">
            <v>131684.1</v>
          </cell>
          <cell r="N300">
            <v>9.3309679650307693</v>
          </cell>
        </row>
        <row r="301">
          <cell r="A301">
            <v>629</v>
          </cell>
          <cell r="B301" t="str">
            <v>ANGIE MOLLOHAN</v>
          </cell>
          <cell r="C301">
            <v>5</v>
          </cell>
          <cell r="D301" t="str">
            <v>ADRIENNE PEARSON</v>
          </cell>
          <cell r="E301">
            <v>4</v>
          </cell>
          <cell r="F301" t="str">
            <v>LAUREN LENHART</v>
          </cell>
          <cell r="G301" t="str">
            <v>THE CORNER AT WESTCOTT</v>
          </cell>
          <cell r="H301">
            <v>6077</v>
          </cell>
          <cell r="I301" t="str">
            <v>NORTH CHARLESTON</v>
          </cell>
          <cell r="J301" t="str">
            <v>SC</v>
          </cell>
          <cell r="K301">
            <v>1504709.45</v>
          </cell>
          <cell r="L301">
            <v>1431291.97</v>
          </cell>
          <cell r="M301">
            <v>73417.48</v>
          </cell>
          <cell r="N301">
            <v>5.1294551732865798</v>
          </cell>
        </row>
        <row r="302">
          <cell r="A302">
            <v>630</v>
          </cell>
          <cell r="B302" t="str">
            <v>ANGIE MOLLOHAN</v>
          </cell>
          <cell r="C302">
            <v>5</v>
          </cell>
          <cell r="D302" t="str">
            <v>DISTRICT 3</v>
          </cell>
          <cell r="E302">
            <v>3</v>
          </cell>
          <cell r="F302" t="str">
            <v>AMBER KERN</v>
          </cell>
          <cell r="G302" t="str">
            <v>WAYNESVILLE COMMONS</v>
          </cell>
          <cell r="H302">
            <v>5717</v>
          </cell>
          <cell r="I302" t="str">
            <v>WAYNESVILLE</v>
          </cell>
          <cell r="J302" t="str">
            <v>NC</v>
          </cell>
          <cell r="K302">
            <v>2410556.1800000002</v>
          </cell>
          <cell r="L302">
            <v>2424396.27</v>
          </cell>
          <cell r="M302">
            <v>-13840.09</v>
          </cell>
          <cell r="N302">
            <v>-0.57086748446454405</v>
          </cell>
        </row>
        <row r="303">
          <cell r="A303">
            <v>631</v>
          </cell>
          <cell r="B303" t="str">
            <v>JENNIFER SCANTLAND</v>
          </cell>
          <cell r="C303">
            <v>3</v>
          </cell>
          <cell r="D303" t="str">
            <v>DISTRICT 1</v>
          </cell>
          <cell r="E303">
            <v>1</v>
          </cell>
          <cell r="F303" t="str">
            <v>RACHEL DELBRIDGE CHAPMAN</v>
          </cell>
          <cell r="G303" t="str">
            <v>OUTLETS OF MISSISSIPPI</v>
          </cell>
          <cell r="H303">
            <v>5306</v>
          </cell>
          <cell r="I303" t="str">
            <v>PEARL</v>
          </cell>
          <cell r="J303" t="str">
            <v>MS</v>
          </cell>
          <cell r="K303">
            <v>2387933.62</v>
          </cell>
          <cell r="L303">
            <v>2570999.2000000002</v>
          </cell>
          <cell r="M303">
            <v>-183065.58</v>
          </cell>
          <cell r="N303">
            <v>-7.1204059495623699</v>
          </cell>
        </row>
        <row r="304">
          <cell r="A304">
            <v>632</v>
          </cell>
          <cell r="B304" t="str">
            <v>GARY LEWIS</v>
          </cell>
          <cell r="C304">
            <v>7</v>
          </cell>
          <cell r="D304" t="str">
            <v>MEGHAN ASHTON</v>
          </cell>
          <cell r="E304">
            <v>7</v>
          </cell>
          <cell r="F304" t="str">
            <v>ERIKA ANTHONY</v>
          </cell>
          <cell r="G304" t="str">
            <v>DARE CENTRE</v>
          </cell>
          <cell r="H304">
            <v>6217</v>
          </cell>
          <cell r="I304" t="str">
            <v>KILL DEVIL HILLS</v>
          </cell>
          <cell r="J304" t="str">
            <v>NC</v>
          </cell>
          <cell r="K304">
            <v>1726341.26</v>
          </cell>
          <cell r="L304">
            <v>1727850.78</v>
          </cell>
          <cell r="M304">
            <v>-1509.52</v>
          </cell>
          <cell r="N304">
            <v>-8.7364025729161507E-2</v>
          </cell>
        </row>
        <row r="305">
          <cell r="A305">
            <v>633</v>
          </cell>
          <cell r="B305" t="str">
            <v>JENNIFER SCANTLAND</v>
          </cell>
          <cell r="C305">
            <v>3</v>
          </cell>
          <cell r="D305" t="str">
            <v>KAREN WOHLERS</v>
          </cell>
          <cell r="E305">
            <v>2</v>
          </cell>
          <cell r="F305" t="str">
            <v>DONNA ROOF</v>
          </cell>
          <cell r="G305" t="str">
            <v>FREMAUX TOWN CENTER</v>
          </cell>
          <cell r="H305">
            <v>6000</v>
          </cell>
          <cell r="I305" t="str">
            <v>SLIDELL</v>
          </cell>
          <cell r="J305" t="str">
            <v>LA</v>
          </cell>
          <cell r="K305">
            <v>3206003.2</v>
          </cell>
          <cell r="L305">
            <v>2819006.24</v>
          </cell>
          <cell r="M305">
            <v>386996.96</v>
          </cell>
          <cell r="N305">
            <v>13.728134209451101</v>
          </cell>
        </row>
        <row r="306">
          <cell r="A306">
            <v>635</v>
          </cell>
          <cell r="B306" t="str">
            <v>DANNY LAZAR</v>
          </cell>
          <cell r="C306">
            <v>12</v>
          </cell>
          <cell r="D306" t="str">
            <v>RICHARD ARMIJO</v>
          </cell>
          <cell r="E306">
            <v>7</v>
          </cell>
          <cell r="F306" t="str">
            <v>LOGAN DIVEN</v>
          </cell>
          <cell r="G306" t="str">
            <v>OUTLETS AT WESTGATE</v>
          </cell>
          <cell r="H306">
            <v>6000</v>
          </cell>
          <cell r="I306" t="str">
            <v>GLENDALE</v>
          </cell>
          <cell r="J306" t="str">
            <v>AZ</v>
          </cell>
          <cell r="K306">
            <v>3059620.75</v>
          </cell>
          <cell r="L306">
            <v>3080391.2</v>
          </cell>
          <cell r="M306">
            <v>-20770.45</v>
          </cell>
          <cell r="N306">
            <v>-0.67427961747198395</v>
          </cell>
        </row>
        <row r="307">
          <cell r="A307">
            <v>636</v>
          </cell>
          <cell r="B307" t="str">
            <v>JON COBB</v>
          </cell>
          <cell r="C307">
            <v>4</v>
          </cell>
          <cell r="D307" t="str">
            <v>CHRISTOPHER EARNSHAW</v>
          </cell>
          <cell r="E307">
            <v>4</v>
          </cell>
          <cell r="F307" t="str">
            <v>ANDREW BUSSEY</v>
          </cell>
          <cell r="G307" t="str">
            <v>BEECHWOOD PROMENADE</v>
          </cell>
          <cell r="H307">
            <v>6700</v>
          </cell>
          <cell r="I307" t="str">
            <v>ATHENS</v>
          </cell>
          <cell r="J307" t="str">
            <v>GA</v>
          </cell>
          <cell r="K307">
            <v>1338341.6100000001</v>
          </cell>
          <cell r="L307">
            <v>1418345.86</v>
          </cell>
          <cell r="M307">
            <v>-80004.25</v>
          </cell>
          <cell r="N307">
            <v>-5.6406728609903398</v>
          </cell>
        </row>
        <row r="308">
          <cell r="A308">
            <v>637</v>
          </cell>
          <cell r="B308" t="str">
            <v>SHAWN BROOKS</v>
          </cell>
          <cell r="C308">
            <v>8</v>
          </cell>
          <cell r="D308" t="str">
            <v>AMY LINZIE</v>
          </cell>
          <cell r="E308">
            <v>1</v>
          </cell>
          <cell r="F308" t="str">
            <v>VYACHESLAV SPIVAK</v>
          </cell>
          <cell r="G308" t="str">
            <v>THE OUTLET SHOPPES OF THE BLUEGRASS</v>
          </cell>
          <cell r="H308">
            <v>5546</v>
          </cell>
          <cell r="I308" t="str">
            <v>SIMPSONVILLE</v>
          </cell>
          <cell r="J308" t="str">
            <v>KY</v>
          </cell>
          <cell r="K308">
            <v>1532923.53</v>
          </cell>
          <cell r="L308">
            <v>1674788.72</v>
          </cell>
          <cell r="M308">
            <v>-141865.19</v>
          </cell>
          <cell r="N308">
            <v>-8.4706320448587409</v>
          </cell>
        </row>
        <row r="309">
          <cell r="A309">
            <v>638</v>
          </cell>
          <cell r="B309" t="str">
            <v>GARY LEWIS</v>
          </cell>
          <cell r="C309">
            <v>7</v>
          </cell>
          <cell r="D309" t="str">
            <v>THAI WINNINGHAM</v>
          </cell>
          <cell r="E309">
            <v>2</v>
          </cell>
          <cell r="F309" t="str">
            <v>CAITLIN RICHARDSON</v>
          </cell>
          <cell r="G309" t="str">
            <v>WESTFIELD ANNAPOLIS</v>
          </cell>
          <cell r="H309">
            <v>7091</v>
          </cell>
          <cell r="I309" t="str">
            <v>ANNAPOLIS</v>
          </cell>
          <cell r="J309" t="str">
            <v>MD</v>
          </cell>
          <cell r="K309">
            <v>1023169.76</v>
          </cell>
          <cell r="L309">
            <v>959474.75</v>
          </cell>
          <cell r="M309">
            <v>63695.01</v>
          </cell>
          <cell r="N309">
            <v>6.6385290493574196</v>
          </cell>
        </row>
        <row r="310">
          <cell r="A310">
            <v>639</v>
          </cell>
          <cell r="B310" t="str">
            <v>SHAWN BROOKS</v>
          </cell>
          <cell r="C310">
            <v>8</v>
          </cell>
          <cell r="D310" t="str">
            <v>EFFIE WILLIAMS</v>
          </cell>
          <cell r="E310">
            <v>5</v>
          </cell>
          <cell r="F310" t="str">
            <v>SABRINA MOTT</v>
          </cell>
          <cell r="G310" t="str">
            <v>FAIRFIELD PLACE</v>
          </cell>
          <cell r="H310">
            <v>7380</v>
          </cell>
          <cell r="I310" t="str">
            <v>EXTON</v>
          </cell>
          <cell r="J310" t="str">
            <v>PA</v>
          </cell>
          <cell r="K310">
            <v>967712.06</v>
          </cell>
          <cell r="L310">
            <v>877612.44</v>
          </cell>
          <cell r="M310">
            <v>90099.62</v>
          </cell>
          <cell r="N310">
            <v>10.266447453730301</v>
          </cell>
        </row>
        <row r="311">
          <cell r="A311">
            <v>640</v>
          </cell>
          <cell r="B311" t="str">
            <v>MANUEL TARIN</v>
          </cell>
          <cell r="C311">
            <v>11</v>
          </cell>
          <cell r="D311" t="str">
            <v>MICHELLE NADING</v>
          </cell>
          <cell r="E311">
            <v>4</v>
          </cell>
          <cell r="F311" t="str">
            <v>SINDY KAISER</v>
          </cell>
          <cell r="G311" t="str">
            <v>BURLESON CROSSING</v>
          </cell>
          <cell r="H311">
            <v>5500</v>
          </cell>
          <cell r="I311" t="str">
            <v>BASTROP</v>
          </cell>
          <cell r="J311" t="str">
            <v>TX</v>
          </cell>
          <cell r="K311">
            <v>2583728.66</v>
          </cell>
          <cell r="L311">
            <v>2305958.52</v>
          </cell>
          <cell r="M311">
            <v>277770.14</v>
          </cell>
          <cell r="N311">
            <v>12.0457561396204</v>
          </cell>
        </row>
        <row r="312">
          <cell r="A312">
            <v>641</v>
          </cell>
          <cell r="B312" t="str">
            <v>BOB CORCORAN</v>
          </cell>
          <cell r="C312">
            <v>1</v>
          </cell>
          <cell r="D312" t="str">
            <v>EDWIN DARDON</v>
          </cell>
          <cell r="E312">
            <v>3</v>
          </cell>
          <cell r="F312" t="str">
            <v>EMMANUEL PETIT</v>
          </cell>
          <cell r="G312" t="str">
            <v>PALM BEACH FASHION OUTLETS</v>
          </cell>
          <cell r="H312">
            <v>5500</v>
          </cell>
          <cell r="I312" t="str">
            <v>WEST PALM BEACH</v>
          </cell>
          <cell r="J312" t="str">
            <v>FL</v>
          </cell>
          <cell r="K312">
            <v>2294462.5099999998</v>
          </cell>
          <cell r="L312">
            <v>2201113.81</v>
          </cell>
          <cell r="M312">
            <v>93348.7</v>
          </cell>
          <cell r="N312">
            <v>4.2409756177032403</v>
          </cell>
        </row>
        <row r="313">
          <cell r="A313">
            <v>642</v>
          </cell>
          <cell r="B313" t="str">
            <v>ANGIE MOLLOHAN</v>
          </cell>
          <cell r="C313">
            <v>5</v>
          </cell>
          <cell r="D313" t="str">
            <v>DARRYL PEE</v>
          </cell>
          <cell r="E313">
            <v>5</v>
          </cell>
          <cell r="F313" t="str">
            <v>KIMBERLY WASHINGTON</v>
          </cell>
          <cell r="G313" t="str">
            <v>VILLAGE @ POOLER PARKWAY</v>
          </cell>
          <cell r="H313">
            <v>6000</v>
          </cell>
          <cell r="I313" t="str">
            <v>POOLER</v>
          </cell>
          <cell r="J313" t="str">
            <v>GA</v>
          </cell>
          <cell r="K313">
            <v>1708986.48</v>
          </cell>
          <cell r="L313">
            <v>1651641.22</v>
          </cell>
          <cell r="M313">
            <v>57345.26</v>
          </cell>
          <cell r="N313">
            <v>3.47201676160637</v>
          </cell>
        </row>
        <row r="314">
          <cell r="A314">
            <v>644</v>
          </cell>
          <cell r="B314" t="str">
            <v>ANGIE MOLLOHAN</v>
          </cell>
          <cell r="C314">
            <v>5</v>
          </cell>
          <cell r="D314" t="str">
            <v>DARRYL PEE</v>
          </cell>
          <cell r="E314">
            <v>5</v>
          </cell>
          <cell r="F314" t="str">
            <v>DARRYL PEE</v>
          </cell>
          <cell r="G314" t="str">
            <v>TANGER OUTLETS SAVANNAH</v>
          </cell>
          <cell r="H314">
            <v>5518</v>
          </cell>
          <cell r="I314" t="str">
            <v>POOLER</v>
          </cell>
          <cell r="J314" t="str">
            <v>GA</v>
          </cell>
          <cell r="K314">
            <v>2862643.89</v>
          </cell>
          <cell r="L314">
            <v>3074998.81</v>
          </cell>
          <cell r="M314">
            <v>-212354.92</v>
          </cell>
          <cell r="N314">
            <v>-6.9058537294197704</v>
          </cell>
        </row>
        <row r="315">
          <cell r="A315">
            <v>645</v>
          </cell>
          <cell r="B315" t="str">
            <v>DANNY LAZAR</v>
          </cell>
          <cell r="C315">
            <v>12</v>
          </cell>
          <cell r="D315" t="str">
            <v>FELICIA GOODE</v>
          </cell>
          <cell r="E315">
            <v>6</v>
          </cell>
          <cell r="F315" t="str">
            <v>CARLOS GARCIA</v>
          </cell>
          <cell r="G315" t="str">
            <v>GRAN PLAZA OUTLETS</v>
          </cell>
          <cell r="H315">
            <v>5550</v>
          </cell>
          <cell r="I315" t="str">
            <v>CALEXICO</v>
          </cell>
          <cell r="J315" t="str">
            <v>CA</v>
          </cell>
          <cell r="K315">
            <v>2690946.63</v>
          </cell>
          <cell r="L315">
            <v>1988427.42</v>
          </cell>
          <cell r="M315">
            <v>702519.21</v>
          </cell>
          <cell r="N315">
            <v>35.330392396218301</v>
          </cell>
        </row>
        <row r="316">
          <cell r="A316">
            <v>648</v>
          </cell>
          <cell r="B316" t="str">
            <v>DANNY LAZAR</v>
          </cell>
          <cell r="C316">
            <v>12</v>
          </cell>
          <cell r="D316" t="str">
            <v>FELICIA GOODE</v>
          </cell>
          <cell r="E316">
            <v>6</v>
          </cell>
          <cell r="F316" t="str">
            <v>LORI NAKAYA</v>
          </cell>
          <cell r="G316" t="str">
            <v>PLAZA PALMERA</v>
          </cell>
          <cell r="H316">
            <v>6032</v>
          </cell>
          <cell r="I316" t="str">
            <v>SAN YSIDRO</v>
          </cell>
          <cell r="J316" t="str">
            <v>CA</v>
          </cell>
          <cell r="K316">
            <v>2198473.87</v>
          </cell>
          <cell r="L316">
            <v>1725377.88</v>
          </cell>
          <cell r="M316">
            <v>473095.99</v>
          </cell>
          <cell r="N316">
            <v>27.4198478770344</v>
          </cell>
        </row>
        <row r="317">
          <cell r="A317">
            <v>649</v>
          </cell>
          <cell r="B317" t="str">
            <v>DANNY LAZAR</v>
          </cell>
          <cell r="C317">
            <v>12</v>
          </cell>
          <cell r="D317" t="str">
            <v>RICARDO CORRALES</v>
          </cell>
          <cell r="E317">
            <v>3</v>
          </cell>
          <cell r="F317" t="str">
            <v>LEYDE MEJIA</v>
          </cell>
          <cell r="G317" t="str">
            <v>OUTLETS AT TEJON PARKWAY</v>
          </cell>
          <cell r="H317">
            <v>5934</v>
          </cell>
          <cell r="I317" t="str">
            <v>ARVIN</v>
          </cell>
          <cell r="J317" t="str">
            <v>CA</v>
          </cell>
          <cell r="K317">
            <v>1742333.5</v>
          </cell>
          <cell r="L317">
            <v>1843764.23</v>
          </cell>
          <cell r="M317">
            <v>-101430.73</v>
          </cell>
          <cell r="N317">
            <v>-5.5012852700803698</v>
          </cell>
        </row>
        <row r="318">
          <cell r="A318">
            <v>650</v>
          </cell>
          <cell r="B318" t="str">
            <v>DANNY LAZAR</v>
          </cell>
          <cell r="C318">
            <v>12</v>
          </cell>
          <cell r="D318" t="str">
            <v>RICHARD ARMIJO</v>
          </cell>
          <cell r="E318">
            <v>7</v>
          </cell>
          <cell r="F318" t="str">
            <v>RICHARD ARMIJO</v>
          </cell>
          <cell r="G318" t="str">
            <v>PHOENIX PREMIUM OUTLETS</v>
          </cell>
          <cell r="H318">
            <v>6030</v>
          </cell>
          <cell r="I318" t="str">
            <v>CHANDLER</v>
          </cell>
          <cell r="J318" t="str">
            <v>AZ</v>
          </cell>
          <cell r="K318">
            <v>2108956.4</v>
          </cell>
          <cell r="L318">
            <v>2018170.51</v>
          </cell>
          <cell r="M318">
            <v>90785.89</v>
          </cell>
          <cell r="N318">
            <v>4.4984251603201102</v>
          </cell>
        </row>
        <row r="319">
          <cell r="A319">
            <v>651</v>
          </cell>
          <cell r="B319" t="str">
            <v>SHAWN BROOKS</v>
          </cell>
          <cell r="C319">
            <v>8</v>
          </cell>
          <cell r="D319" t="str">
            <v>JAMES LARCH</v>
          </cell>
          <cell r="E319">
            <v>3</v>
          </cell>
          <cell r="F319" t="str">
            <v>MELINDA BRANHAM</v>
          </cell>
          <cell r="G319" t="str">
            <v>PIKEVILLE COMMONS</v>
          </cell>
          <cell r="H319">
            <v>6000</v>
          </cell>
          <cell r="I319" t="str">
            <v>PIKEVILLE</v>
          </cell>
          <cell r="J319" t="str">
            <v>KY</v>
          </cell>
          <cell r="K319">
            <v>2268678.15</v>
          </cell>
          <cell r="L319">
            <v>2317707.4700000002</v>
          </cell>
          <cell r="M319">
            <v>-49029.32</v>
          </cell>
          <cell r="N319">
            <v>-2.1154231340506402</v>
          </cell>
        </row>
        <row r="320">
          <cell r="A320">
            <v>654</v>
          </cell>
          <cell r="B320" t="str">
            <v>SHAWN BROOKS</v>
          </cell>
          <cell r="C320">
            <v>8</v>
          </cell>
          <cell r="D320" t="str">
            <v>EFFIE WILLIAMS</v>
          </cell>
          <cell r="E320">
            <v>5</v>
          </cell>
          <cell r="F320" t="str">
            <v>EIRINI MAGKLI</v>
          </cell>
          <cell r="G320" t="str">
            <v>PALMER PARK MALL</v>
          </cell>
          <cell r="H320">
            <v>7739</v>
          </cell>
          <cell r="I320" t="str">
            <v>EASTON</v>
          </cell>
          <cell r="J320" t="str">
            <v>PA</v>
          </cell>
          <cell r="K320">
            <v>2231628.5499999998</v>
          </cell>
          <cell r="L320">
            <v>2249525.61</v>
          </cell>
          <cell r="M320">
            <v>-17897.060000000001</v>
          </cell>
          <cell r="N320">
            <v>-0.79559263163934602</v>
          </cell>
        </row>
        <row r="321">
          <cell r="A321">
            <v>656</v>
          </cell>
          <cell r="B321" t="str">
            <v>ANGIE MOLLOHAN</v>
          </cell>
          <cell r="C321">
            <v>5</v>
          </cell>
          <cell r="D321" t="str">
            <v>ADRIENNE PEARSON</v>
          </cell>
          <cell r="E321">
            <v>4</v>
          </cell>
          <cell r="F321" t="str">
            <v>GREGORY MCNEILL</v>
          </cell>
          <cell r="G321" t="str">
            <v>TANGER OUTLETS - CHARLESTON</v>
          </cell>
          <cell r="H321">
            <v>5324</v>
          </cell>
          <cell r="I321" t="str">
            <v>N CHARLESTON</v>
          </cell>
          <cell r="J321" t="str">
            <v>SC</v>
          </cell>
          <cell r="K321">
            <v>2835979.24</v>
          </cell>
          <cell r="L321">
            <v>2809184.96</v>
          </cell>
          <cell r="M321">
            <v>26794.28</v>
          </cell>
          <cell r="N321">
            <v>0.95380974843321797</v>
          </cell>
        </row>
        <row r="322">
          <cell r="A322">
            <v>658</v>
          </cell>
          <cell r="B322" t="str">
            <v>T. CLARK</v>
          </cell>
          <cell r="C322">
            <v>6</v>
          </cell>
          <cell r="D322" t="str">
            <v>BRIAN SAFRIT</v>
          </cell>
          <cell r="E322">
            <v>6</v>
          </cell>
          <cell r="F322" t="str">
            <v>ANDREW DEEMER</v>
          </cell>
          <cell r="G322" t="str">
            <v>CHARLOTTE PREMIUM OUTLETS</v>
          </cell>
          <cell r="H322">
            <v>5803</v>
          </cell>
          <cell r="I322" t="str">
            <v>CHARLOTTE</v>
          </cell>
          <cell r="J322" t="str">
            <v>NC</v>
          </cell>
          <cell r="K322">
            <v>2672860.09</v>
          </cell>
          <cell r="L322">
            <v>2684534.01</v>
          </cell>
          <cell r="M322">
            <v>-11673.92</v>
          </cell>
          <cell r="N322">
            <v>-0.43485833878478303</v>
          </cell>
        </row>
        <row r="323">
          <cell r="A323">
            <v>661</v>
          </cell>
          <cell r="B323" t="str">
            <v>ANGIE MOLLOHAN</v>
          </cell>
          <cell r="C323">
            <v>5</v>
          </cell>
          <cell r="D323" t="str">
            <v>MICHAEL JONES</v>
          </cell>
          <cell r="E323">
            <v>6</v>
          </cell>
          <cell r="F323" t="str">
            <v>LISA HICKS</v>
          </cell>
          <cell r="G323" t="str">
            <v>COASTAL NORTH TOWN CENTER</v>
          </cell>
          <cell r="H323">
            <v>6501</v>
          </cell>
          <cell r="I323" t="str">
            <v>NORTH MYRTLE BEACH</v>
          </cell>
          <cell r="J323" t="str">
            <v>SC</v>
          </cell>
          <cell r="K323">
            <v>1740752.27</v>
          </cell>
          <cell r="L323">
            <v>1686675.26</v>
          </cell>
          <cell r="M323">
            <v>54077.01</v>
          </cell>
          <cell r="N323">
            <v>3.2061305031532998</v>
          </cell>
        </row>
        <row r="324">
          <cell r="A324">
            <v>662</v>
          </cell>
          <cell r="B324" t="str">
            <v>JON SALGE</v>
          </cell>
          <cell r="C324">
            <v>9</v>
          </cell>
          <cell r="D324" t="str">
            <v>BELINDA NICHOLS</v>
          </cell>
          <cell r="E324">
            <v>2</v>
          </cell>
          <cell r="F324" t="str">
            <v>BELINDA NICHOLS</v>
          </cell>
          <cell r="G324" t="str">
            <v>THE PINNACLE</v>
          </cell>
          <cell r="H324">
            <v>7000</v>
          </cell>
          <cell r="I324" t="str">
            <v>BRISTOL</v>
          </cell>
          <cell r="J324" t="str">
            <v>TN</v>
          </cell>
          <cell r="K324">
            <v>2341927.41</v>
          </cell>
          <cell r="L324">
            <v>2396562.38</v>
          </cell>
          <cell r="M324">
            <v>-54634.97</v>
          </cell>
          <cell r="N324">
            <v>-2.2797224247507502</v>
          </cell>
        </row>
        <row r="325">
          <cell r="A325">
            <v>663</v>
          </cell>
          <cell r="B325" t="str">
            <v>DANNY LAZAR</v>
          </cell>
          <cell r="C325">
            <v>12</v>
          </cell>
          <cell r="D325" t="str">
            <v>GERALD BRODE</v>
          </cell>
          <cell r="E325">
            <v>2</v>
          </cell>
          <cell r="F325" t="str">
            <v>ALISHA PRIEGER</v>
          </cell>
          <cell r="G325" t="str">
            <v>WOODBURN PREMIUM OUTLETS</v>
          </cell>
          <cell r="H325">
            <v>6019</v>
          </cell>
          <cell r="I325" t="str">
            <v>WOODBURN</v>
          </cell>
          <cell r="J325" t="str">
            <v>OR</v>
          </cell>
          <cell r="K325">
            <v>2090744.18</v>
          </cell>
          <cell r="L325">
            <v>1978319.48</v>
          </cell>
          <cell r="M325">
            <v>112424.7</v>
          </cell>
          <cell r="N325">
            <v>5.6828384462958104</v>
          </cell>
        </row>
        <row r="326">
          <cell r="A326">
            <v>664</v>
          </cell>
          <cell r="B326" t="str">
            <v>DANNY LAZAR</v>
          </cell>
          <cell r="C326">
            <v>12</v>
          </cell>
          <cell r="D326" t="str">
            <v>GERALD BRODE</v>
          </cell>
          <cell r="E326">
            <v>2</v>
          </cell>
          <cell r="F326" t="str">
            <v>CHRISTINA BROWN</v>
          </cell>
          <cell r="G326" t="str">
            <v>COLUMBIA GORGE OUTLETS</v>
          </cell>
          <cell r="H326">
            <v>5377</v>
          </cell>
          <cell r="I326" t="str">
            <v>TROUTDALE</v>
          </cell>
          <cell r="J326" t="str">
            <v>OR</v>
          </cell>
          <cell r="K326">
            <v>2468284.2000000002</v>
          </cell>
          <cell r="L326">
            <v>2222062.33</v>
          </cell>
          <cell r="M326">
            <v>246221.87</v>
          </cell>
          <cell r="N326">
            <v>11.080781428845</v>
          </cell>
        </row>
        <row r="327">
          <cell r="A327">
            <v>665</v>
          </cell>
          <cell r="B327" t="str">
            <v>BOB CORCORAN</v>
          </cell>
          <cell r="C327">
            <v>2</v>
          </cell>
          <cell r="D327" t="str">
            <v>JAMES ROPER</v>
          </cell>
          <cell r="E327">
            <v>2</v>
          </cell>
          <cell r="F327" t="str">
            <v>LAURA MILLER</v>
          </cell>
          <cell r="G327" t="str">
            <v>TAMPA PREMIUM OUTLETS</v>
          </cell>
          <cell r="H327">
            <v>6476</v>
          </cell>
          <cell r="I327" t="str">
            <v>LUTZ</v>
          </cell>
          <cell r="J327" t="str">
            <v>FL</v>
          </cell>
          <cell r="K327">
            <v>3644884.75</v>
          </cell>
          <cell r="L327">
            <v>3748566.64</v>
          </cell>
          <cell r="M327">
            <v>-103681.89</v>
          </cell>
          <cell r="N327">
            <v>-2.7659076110222398</v>
          </cell>
        </row>
        <row r="328">
          <cell r="A328">
            <v>667</v>
          </cell>
          <cell r="B328" t="str">
            <v>DANNY LAZAR</v>
          </cell>
          <cell r="C328">
            <v>12</v>
          </cell>
          <cell r="D328" t="str">
            <v>RICARDO CORRALES</v>
          </cell>
          <cell r="E328">
            <v>3</v>
          </cell>
          <cell r="F328" t="str">
            <v>ERIKA MAESTAZ LUNA</v>
          </cell>
          <cell r="G328" t="str">
            <v>TULARE OUTLET CENTER</v>
          </cell>
          <cell r="H328">
            <v>7222</v>
          </cell>
          <cell r="I328" t="str">
            <v>TULARE</v>
          </cell>
          <cell r="J328" t="str">
            <v>CA</v>
          </cell>
          <cell r="K328">
            <v>3135991.84</v>
          </cell>
          <cell r="L328">
            <v>3644857.17</v>
          </cell>
          <cell r="M328">
            <v>-508865.33</v>
          </cell>
          <cell r="N328">
            <v>-13.9611871265726</v>
          </cell>
        </row>
        <row r="329">
          <cell r="A329">
            <v>668</v>
          </cell>
          <cell r="B329" t="str">
            <v>DANNY LAZAR</v>
          </cell>
          <cell r="C329">
            <v>12</v>
          </cell>
          <cell r="D329" t="str">
            <v>GERALD BRODE</v>
          </cell>
          <cell r="E329">
            <v>2</v>
          </cell>
          <cell r="F329" t="str">
            <v>ALISHA DILLEY</v>
          </cell>
          <cell r="G329" t="str">
            <v>SEASIDE FACTORY OUTLET CENTER</v>
          </cell>
          <cell r="H329">
            <v>7916</v>
          </cell>
          <cell r="I329" t="str">
            <v>SEASIDE</v>
          </cell>
          <cell r="J329" t="str">
            <v>OR</v>
          </cell>
          <cell r="K329">
            <v>1664746.05</v>
          </cell>
          <cell r="L329">
            <v>1479797.98</v>
          </cell>
          <cell r="M329">
            <v>184948.07</v>
          </cell>
          <cell r="N329">
            <v>12.498197220136699</v>
          </cell>
        </row>
        <row r="330">
          <cell r="A330">
            <v>669</v>
          </cell>
          <cell r="B330" t="str">
            <v>MANUEL TARIN</v>
          </cell>
          <cell r="C330">
            <v>11</v>
          </cell>
          <cell r="D330" t="str">
            <v>MARTHA MENDEZ</v>
          </cell>
          <cell r="E330">
            <v>1</v>
          </cell>
          <cell r="F330" t="str">
            <v>MARIBEL BALDERAS</v>
          </cell>
          <cell r="G330" t="str">
            <v>CENTER @ PEARLAND PKWY</v>
          </cell>
          <cell r="H330">
            <v>6000</v>
          </cell>
          <cell r="I330" t="str">
            <v>PEARLAND</v>
          </cell>
          <cell r="J330" t="str">
            <v>TX</v>
          </cell>
          <cell r="K330">
            <v>973634.13</v>
          </cell>
          <cell r="L330">
            <v>924862.19</v>
          </cell>
          <cell r="M330">
            <v>48771.94</v>
          </cell>
          <cell r="N330">
            <v>5.27342781739193</v>
          </cell>
        </row>
        <row r="331">
          <cell r="A331">
            <v>670</v>
          </cell>
          <cell r="B331" t="str">
            <v>T. CLARK</v>
          </cell>
          <cell r="C331">
            <v>6</v>
          </cell>
          <cell r="D331" t="str">
            <v>BRIAN EBERWEIN</v>
          </cell>
          <cell r="E331">
            <v>2</v>
          </cell>
          <cell r="F331" t="str">
            <v>TIMOTHY HOBBS</v>
          </cell>
          <cell r="G331" t="str">
            <v>SHOPS AT CAMERON PLACE</v>
          </cell>
          <cell r="H331">
            <v>6600</v>
          </cell>
          <cell r="I331" t="str">
            <v>SANFORD</v>
          </cell>
          <cell r="J331" t="str">
            <v>NC</v>
          </cell>
          <cell r="K331">
            <v>2083814.16</v>
          </cell>
          <cell r="L331">
            <v>2045531.54</v>
          </cell>
          <cell r="M331">
            <v>38282.620000000003</v>
          </cell>
          <cell r="N331">
            <v>1.8715243080534401</v>
          </cell>
        </row>
        <row r="332">
          <cell r="A332">
            <v>671</v>
          </cell>
          <cell r="B332" t="str">
            <v>JON SALGE</v>
          </cell>
          <cell r="C332">
            <v>9</v>
          </cell>
          <cell r="D332" t="str">
            <v>STEPHANIE DOWNS</v>
          </cell>
          <cell r="E332">
            <v>6</v>
          </cell>
          <cell r="F332" t="str">
            <v>KAYLAH BAZEMORE</v>
          </cell>
          <cell r="G332" t="str">
            <v>NEBRASKA CROSSING OUTLETS</v>
          </cell>
          <cell r="H332">
            <v>5091</v>
          </cell>
          <cell r="I332" t="str">
            <v>GRETNA</v>
          </cell>
          <cell r="J332" t="str">
            <v>NE</v>
          </cell>
          <cell r="K332">
            <v>1412235.14</v>
          </cell>
          <cell r="L332">
            <v>1396709.97</v>
          </cell>
          <cell r="M332">
            <v>15525.17</v>
          </cell>
          <cell r="N332">
            <v>1.11155288739007</v>
          </cell>
        </row>
        <row r="333">
          <cell r="A333">
            <v>672</v>
          </cell>
          <cell r="B333" t="str">
            <v>BOB CORCORAN</v>
          </cell>
          <cell r="C333">
            <v>2</v>
          </cell>
          <cell r="D333" t="str">
            <v>CHESTER SIERADZKI</v>
          </cell>
          <cell r="E333">
            <v>1</v>
          </cell>
          <cell r="F333" t="str">
            <v>RASHONDRA CLAITT</v>
          </cell>
          <cell r="G333" t="str">
            <v>TARGET CENTER</v>
          </cell>
          <cell r="H333">
            <v>9643</v>
          </cell>
          <cell r="I333" t="str">
            <v>TALLAHASSEE</v>
          </cell>
          <cell r="J333" t="str">
            <v>FL</v>
          </cell>
          <cell r="K333">
            <v>1549449.33</v>
          </cell>
          <cell r="L333">
            <v>1511009.6</v>
          </cell>
          <cell r="M333">
            <v>38439.730000000003</v>
          </cell>
          <cell r="N333">
            <v>2.5439765571310899</v>
          </cell>
        </row>
        <row r="334">
          <cell r="A334">
            <v>673</v>
          </cell>
          <cell r="B334" t="str">
            <v>SHAWN BROOKS</v>
          </cell>
          <cell r="C334">
            <v>8</v>
          </cell>
          <cell r="D334" t="str">
            <v>AMY LINZIE</v>
          </cell>
          <cell r="E334">
            <v>1</v>
          </cell>
          <cell r="F334" t="str">
            <v>GABRIELE MCCLAIN</v>
          </cell>
          <cell r="G334" t="str">
            <v>DIXIE VALLEY SHOPPING CENTER</v>
          </cell>
          <cell r="H334">
            <v>6166</v>
          </cell>
          <cell r="I334" t="str">
            <v>LOUISVILLE</v>
          </cell>
          <cell r="J334" t="str">
            <v>KY</v>
          </cell>
          <cell r="K334">
            <v>1388699.82</v>
          </cell>
          <cell r="L334">
            <v>1436173.69</v>
          </cell>
          <cell r="M334">
            <v>-47473.87</v>
          </cell>
          <cell r="N334">
            <v>-3.3055799817639002</v>
          </cell>
        </row>
        <row r="335">
          <cell r="A335">
            <v>675</v>
          </cell>
          <cell r="B335" t="str">
            <v>DANNY LAZAR</v>
          </cell>
          <cell r="C335">
            <v>12</v>
          </cell>
          <cell r="D335" t="str">
            <v>GERALD BRODE</v>
          </cell>
          <cell r="E335">
            <v>2</v>
          </cell>
          <cell r="F335" t="str">
            <v>JACOB MULLEN</v>
          </cell>
          <cell r="G335" t="str">
            <v>LINCOLN CITY OUTLET CENTER STE 109</v>
          </cell>
          <cell r="H335">
            <v>7560</v>
          </cell>
          <cell r="I335" t="str">
            <v>LINCOLN CITY</v>
          </cell>
          <cell r="J335" t="str">
            <v>OR</v>
          </cell>
          <cell r="K335">
            <v>2280982.5</v>
          </cell>
          <cell r="L335">
            <v>2320660.63</v>
          </cell>
          <cell r="M335">
            <v>-39678.129999999997</v>
          </cell>
          <cell r="N335">
            <v>-1.7097773576656199</v>
          </cell>
        </row>
        <row r="336">
          <cell r="A336">
            <v>676</v>
          </cell>
          <cell r="B336" t="str">
            <v>JON COBB</v>
          </cell>
          <cell r="C336">
            <v>4</v>
          </cell>
          <cell r="D336" t="str">
            <v>MARIBEL GUTIERREZ</v>
          </cell>
          <cell r="E336">
            <v>1</v>
          </cell>
          <cell r="F336" t="str">
            <v>MARIBEL GUTIERREZ</v>
          </cell>
          <cell r="G336" t="str">
            <v>PARKWAY PLAZA</v>
          </cell>
          <cell r="H336">
            <v>6200</v>
          </cell>
          <cell r="I336" t="str">
            <v>FORT OGLETHORPE</v>
          </cell>
          <cell r="J336" t="str">
            <v>GA</v>
          </cell>
          <cell r="K336">
            <v>2474585.38</v>
          </cell>
          <cell r="L336">
            <v>2419482.09</v>
          </cell>
          <cell r="M336">
            <v>55103.29</v>
          </cell>
          <cell r="N336">
            <v>2.2774828641116001</v>
          </cell>
        </row>
        <row r="337">
          <cell r="A337">
            <v>677</v>
          </cell>
          <cell r="B337" t="str">
            <v>SHAWN BROOKS</v>
          </cell>
          <cell r="C337">
            <v>8</v>
          </cell>
          <cell r="D337" t="str">
            <v>AMY LINZIE</v>
          </cell>
          <cell r="E337">
            <v>1</v>
          </cell>
          <cell r="F337" t="str">
            <v>OLIVIA PIER</v>
          </cell>
          <cell r="G337" t="str">
            <v>MARKLAND MALL</v>
          </cell>
          <cell r="H337">
            <v>6384</v>
          </cell>
          <cell r="I337" t="str">
            <v>KOKOMO</v>
          </cell>
          <cell r="J337" t="str">
            <v>IN</v>
          </cell>
          <cell r="K337">
            <v>1143419.23</v>
          </cell>
          <cell r="L337">
            <v>1225355.54</v>
          </cell>
          <cell r="M337">
            <v>-81936.31</v>
          </cell>
          <cell r="N337">
            <v>-6.6867376304513302</v>
          </cell>
        </row>
        <row r="338">
          <cell r="A338">
            <v>678</v>
          </cell>
          <cell r="B338" t="str">
            <v>SHAWN BROOKS</v>
          </cell>
          <cell r="C338">
            <v>8</v>
          </cell>
          <cell r="D338" t="str">
            <v>MARY DIFFENDALE</v>
          </cell>
          <cell r="E338">
            <v>8</v>
          </cell>
          <cell r="F338" t="str">
            <v>JACQUELYN DOUGLAS</v>
          </cell>
          <cell r="G338" t="str">
            <v xml:space="preserve"> WESTBROOK OUTLETS</v>
          </cell>
          <cell r="H338">
            <v>5425</v>
          </cell>
          <cell r="I338" t="str">
            <v>WESTBROOK</v>
          </cell>
          <cell r="J338" t="str">
            <v>CT</v>
          </cell>
          <cell r="K338">
            <v>637518.91</v>
          </cell>
          <cell r="L338">
            <v>915878.8</v>
          </cell>
          <cell r="M338">
            <v>-278359.89</v>
          </cell>
          <cell r="N338">
            <v>-30.392655665793299</v>
          </cell>
        </row>
        <row r="339">
          <cell r="A339">
            <v>679</v>
          </cell>
          <cell r="B339" t="str">
            <v>JON COBB</v>
          </cell>
          <cell r="C339">
            <v>4</v>
          </cell>
          <cell r="D339" t="str">
            <v>DISTRICT 7</v>
          </cell>
          <cell r="E339">
            <v>7</v>
          </cell>
          <cell r="F339" t="str">
            <v>CARRON FREEMAN</v>
          </cell>
          <cell r="G339" t="str">
            <v>VILLAGE AT ELIZABETH ST</v>
          </cell>
          <cell r="H339">
            <v>11716</v>
          </cell>
          <cell r="I339" t="str">
            <v>BOAZ</v>
          </cell>
          <cell r="J339" t="str">
            <v>AL</v>
          </cell>
          <cell r="K339">
            <v>1459330.07</v>
          </cell>
          <cell r="L339">
            <v>1551241.17</v>
          </cell>
          <cell r="M339">
            <v>-91911.1</v>
          </cell>
          <cell r="N339">
            <v>-5.9250039115452102</v>
          </cell>
        </row>
        <row r="340">
          <cell r="A340">
            <v>680</v>
          </cell>
          <cell r="B340" t="str">
            <v>SHAWN BROOKS</v>
          </cell>
          <cell r="C340">
            <v>8</v>
          </cell>
          <cell r="D340" t="str">
            <v>PATRICIA ONORI</v>
          </cell>
          <cell r="E340">
            <v>6</v>
          </cell>
          <cell r="F340" t="str">
            <v>ROSSY MUNOZ RODRIGUEZ</v>
          </cell>
          <cell r="G340" t="str">
            <v>STATEN ISLAND MALL</v>
          </cell>
          <cell r="H340">
            <v>6121</v>
          </cell>
          <cell r="I340" t="str">
            <v>STATEN ISLAND</v>
          </cell>
          <cell r="J340" t="str">
            <v>NY</v>
          </cell>
          <cell r="K340">
            <v>1803338.66</v>
          </cell>
          <cell r="L340">
            <v>1600521.83</v>
          </cell>
          <cell r="M340">
            <v>202816.83</v>
          </cell>
          <cell r="N340">
            <v>12.6719190078152</v>
          </cell>
        </row>
        <row r="341">
          <cell r="A341">
            <v>681</v>
          </cell>
          <cell r="B341" t="str">
            <v>MANUEL TARIN</v>
          </cell>
          <cell r="C341">
            <v>11</v>
          </cell>
          <cell r="D341" t="str">
            <v>MARTHA MENDEZ</v>
          </cell>
          <cell r="E341">
            <v>1</v>
          </cell>
          <cell r="F341" t="str">
            <v>ASIA HAMILTON</v>
          </cell>
          <cell r="G341" t="str">
            <v>KEMAH MARKETPLACE</v>
          </cell>
          <cell r="H341">
            <v>6015</v>
          </cell>
          <cell r="I341" t="str">
            <v>KEMAH</v>
          </cell>
          <cell r="J341" t="str">
            <v>TX</v>
          </cell>
          <cell r="K341">
            <v>913228.34</v>
          </cell>
          <cell r="L341">
            <v>918056.87</v>
          </cell>
          <cell r="M341">
            <v>-4828.53</v>
          </cell>
          <cell r="N341">
            <v>-0.52595107751871195</v>
          </cell>
        </row>
        <row r="342">
          <cell r="A342">
            <v>682</v>
          </cell>
          <cell r="B342" t="str">
            <v>JON COBB</v>
          </cell>
          <cell r="C342">
            <v>4</v>
          </cell>
          <cell r="D342" t="str">
            <v>CHRISTOPHER EARNSHAW</v>
          </cell>
          <cell r="E342">
            <v>4</v>
          </cell>
          <cell r="F342" t="str">
            <v>MICHELLE PIERCE</v>
          </cell>
          <cell r="G342" t="str">
            <v>MALL OF GEORGIA CROSSING</v>
          </cell>
          <cell r="H342">
            <v>6600</v>
          </cell>
          <cell r="I342" t="str">
            <v>BUFORD</v>
          </cell>
          <cell r="J342" t="str">
            <v>GA</v>
          </cell>
          <cell r="K342">
            <v>1490070.04</v>
          </cell>
          <cell r="L342">
            <v>1423314.7</v>
          </cell>
          <cell r="M342">
            <v>66755.34</v>
          </cell>
          <cell r="N342">
            <v>4.6901321260856701</v>
          </cell>
        </row>
        <row r="343">
          <cell r="A343">
            <v>683</v>
          </cell>
          <cell r="B343" t="str">
            <v>MANUEL TARIN</v>
          </cell>
          <cell r="C343">
            <v>11</v>
          </cell>
          <cell r="D343" t="str">
            <v>DANELLE BALLI</v>
          </cell>
          <cell r="E343">
            <v>5</v>
          </cell>
          <cell r="F343" t="str">
            <v>LILLIE DANIEL</v>
          </cell>
          <cell r="G343" t="str">
            <v>TOWN CENTER AT CREEKSIDE</v>
          </cell>
          <cell r="H343">
            <v>5545</v>
          </cell>
          <cell r="I343" t="str">
            <v>NEW BRAUNFELS</v>
          </cell>
          <cell r="J343" t="str">
            <v>TX</v>
          </cell>
          <cell r="K343">
            <v>1393613.19</v>
          </cell>
          <cell r="L343">
            <v>1241742.98</v>
          </cell>
          <cell r="M343">
            <v>151870.21</v>
          </cell>
          <cell r="N343">
            <v>12.230406166661</v>
          </cell>
        </row>
        <row r="344">
          <cell r="A344">
            <v>685</v>
          </cell>
          <cell r="B344" t="str">
            <v>CHARLES MCGOWEN</v>
          </cell>
          <cell r="C344">
            <v>10</v>
          </cell>
          <cell r="D344" t="str">
            <v>ALEX DOMINGUEZ</v>
          </cell>
          <cell r="E344">
            <v>6</v>
          </cell>
          <cell r="F344" t="str">
            <v>ARLY VELASCO</v>
          </cell>
          <cell r="G344" t="str">
            <v>NORTH HILLS CROSSING</v>
          </cell>
          <cell r="H344">
            <v>7000</v>
          </cell>
          <cell r="I344" t="str">
            <v>EL PASO</v>
          </cell>
          <cell r="J344" t="str">
            <v>TX</v>
          </cell>
          <cell r="K344">
            <v>2431058.54</v>
          </cell>
          <cell r="L344">
            <v>2521930.91</v>
          </cell>
          <cell r="M344">
            <v>-90872.37</v>
          </cell>
          <cell r="N344">
            <v>-3.6032854682763902</v>
          </cell>
        </row>
        <row r="345">
          <cell r="A345">
            <v>686</v>
          </cell>
          <cell r="B345" t="str">
            <v>MANUEL TARIN</v>
          </cell>
          <cell r="C345">
            <v>11</v>
          </cell>
          <cell r="D345" t="str">
            <v>RYAN PEARSON</v>
          </cell>
          <cell r="E345">
            <v>3</v>
          </cell>
          <cell r="F345" t="str">
            <v>CHRISTINA BEARDEN</v>
          </cell>
          <cell r="G345" t="str">
            <v>PINECROFT CENTER</v>
          </cell>
          <cell r="H345">
            <v>10000</v>
          </cell>
          <cell r="I345" t="str">
            <v>THE WOODLANDS</v>
          </cell>
          <cell r="J345" t="str">
            <v>TX</v>
          </cell>
          <cell r="K345">
            <v>1434965.03</v>
          </cell>
          <cell r="L345">
            <v>1478798.69</v>
          </cell>
          <cell r="M345">
            <v>-43833.66</v>
          </cell>
          <cell r="N345">
            <v>-2.9641397640134799</v>
          </cell>
        </row>
        <row r="346">
          <cell r="A346">
            <v>687</v>
          </cell>
          <cell r="B346" t="str">
            <v>JON SALGE</v>
          </cell>
          <cell r="C346">
            <v>9</v>
          </cell>
          <cell r="D346" t="str">
            <v>KELLY RAYBURN</v>
          </cell>
          <cell r="E346">
            <v>5</v>
          </cell>
          <cell r="F346" t="str">
            <v>KELLY RAYBURN</v>
          </cell>
          <cell r="G346" t="str">
            <v>CLARKSVILLE COMMONS</v>
          </cell>
          <cell r="H346">
            <v>5506</v>
          </cell>
          <cell r="I346" t="str">
            <v>CLARKSVILLE</v>
          </cell>
          <cell r="J346" t="str">
            <v>TN</v>
          </cell>
          <cell r="K346">
            <v>1035622.27</v>
          </cell>
          <cell r="L346">
            <v>1061393.29</v>
          </cell>
          <cell r="M346">
            <v>-25771.02</v>
          </cell>
          <cell r="N346">
            <v>-2.4280368307208899</v>
          </cell>
        </row>
        <row r="347">
          <cell r="A347">
            <v>688</v>
          </cell>
          <cell r="B347" t="str">
            <v>GARY LEWIS</v>
          </cell>
          <cell r="C347">
            <v>7</v>
          </cell>
          <cell r="D347" t="str">
            <v>MEGHAN ASHTON</v>
          </cell>
          <cell r="E347">
            <v>7</v>
          </cell>
          <cell r="F347" t="str">
            <v>JENNIFER ROUTTEN</v>
          </cell>
          <cell r="G347" t="str">
            <v>SHOPPES AT TANGLEWOOD</v>
          </cell>
          <cell r="H347">
            <v>6128</v>
          </cell>
          <cell r="I347" t="str">
            <v>ELIZABETH CITY</v>
          </cell>
          <cell r="J347" t="str">
            <v>NC</v>
          </cell>
          <cell r="K347">
            <v>1824191.92</v>
          </cell>
          <cell r="L347">
            <v>1837705.68</v>
          </cell>
          <cell r="M347">
            <v>-13513.76</v>
          </cell>
          <cell r="N347">
            <v>-0.73536040874619302</v>
          </cell>
        </row>
        <row r="348">
          <cell r="A348">
            <v>689</v>
          </cell>
          <cell r="B348" t="str">
            <v>MANUEL TARIN</v>
          </cell>
          <cell r="C348">
            <v>11</v>
          </cell>
          <cell r="D348" t="str">
            <v>SYLVIA BOSQUEZ</v>
          </cell>
          <cell r="E348">
            <v>6</v>
          </cell>
          <cell r="F348" t="str">
            <v>ADELA SALAZAR</v>
          </cell>
          <cell r="G348" t="str">
            <v>OUTLET SHOPPES AT LAREDO</v>
          </cell>
          <cell r="H348">
            <v>5118</v>
          </cell>
          <cell r="I348" t="str">
            <v>LAREDO</v>
          </cell>
          <cell r="J348" t="str">
            <v>TX</v>
          </cell>
          <cell r="K348">
            <v>1319537.72</v>
          </cell>
          <cell r="L348">
            <v>1439600.95</v>
          </cell>
          <cell r="M348">
            <v>-120063.23</v>
          </cell>
          <cell r="N348">
            <v>-8.3400354799710392</v>
          </cell>
        </row>
        <row r="349">
          <cell r="A349">
            <v>690</v>
          </cell>
          <cell r="B349" t="str">
            <v>ANGIE MOLLOHAN</v>
          </cell>
          <cell r="C349">
            <v>5</v>
          </cell>
          <cell r="D349" t="str">
            <v>MICHAEL JONES</v>
          </cell>
          <cell r="E349">
            <v>6</v>
          </cell>
          <cell r="F349" t="str">
            <v>ELIZABETH MONTE</v>
          </cell>
          <cell r="G349" t="str">
            <v>SAYEBROOK TOWN CENTER</v>
          </cell>
          <cell r="H349">
            <v>6175</v>
          </cell>
          <cell r="I349" t="str">
            <v>MYRTLE BEACH</v>
          </cell>
          <cell r="J349" t="str">
            <v>SC</v>
          </cell>
          <cell r="K349">
            <v>1399668.15</v>
          </cell>
          <cell r="L349">
            <v>1329156</v>
          </cell>
          <cell r="M349">
            <v>70512.149999999994</v>
          </cell>
          <cell r="N349">
            <v>5.3050319149896596</v>
          </cell>
        </row>
        <row r="350">
          <cell r="A350">
            <v>691</v>
          </cell>
          <cell r="B350" t="str">
            <v>ANGIE MOLLOHAN</v>
          </cell>
          <cell r="C350">
            <v>5</v>
          </cell>
          <cell r="D350" t="str">
            <v>DISTRICT 3</v>
          </cell>
          <cell r="E350">
            <v>3</v>
          </cell>
          <cell r="F350" t="str">
            <v>STEPHANIE YI</v>
          </cell>
          <cell r="G350" t="str">
            <v>ASHEVILLE OUTLETS</v>
          </cell>
          <cell r="H350">
            <v>5000</v>
          </cell>
          <cell r="I350" t="str">
            <v>ASHEVILLE</v>
          </cell>
          <cell r="J350" t="str">
            <v>NC</v>
          </cell>
          <cell r="K350">
            <v>2052855.98</v>
          </cell>
          <cell r="L350">
            <v>1819212.41</v>
          </cell>
          <cell r="M350">
            <v>233643.57</v>
          </cell>
          <cell r="N350">
            <v>12.843116544043401</v>
          </cell>
        </row>
        <row r="351">
          <cell r="A351">
            <v>693</v>
          </cell>
          <cell r="B351" t="str">
            <v>DANNY LAZAR</v>
          </cell>
          <cell r="C351">
            <v>12</v>
          </cell>
          <cell r="D351" t="str">
            <v>GERALD BRODE</v>
          </cell>
          <cell r="E351">
            <v>2</v>
          </cell>
          <cell r="F351" t="str">
            <v>AMANDA MARTINEZ</v>
          </cell>
          <cell r="G351" t="str">
            <v>BEND FACTORY STORES</v>
          </cell>
          <cell r="H351">
            <v>6685</v>
          </cell>
          <cell r="I351" t="str">
            <v>BEND</v>
          </cell>
          <cell r="J351" t="str">
            <v>OR</v>
          </cell>
          <cell r="K351">
            <v>2191633.5499999998</v>
          </cell>
          <cell r="L351">
            <v>1893273.06</v>
          </cell>
          <cell r="M351">
            <v>298360.49</v>
          </cell>
          <cell r="N351">
            <v>15.7589782638115</v>
          </cell>
        </row>
        <row r="352">
          <cell r="A352">
            <v>695</v>
          </cell>
          <cell r="B352" t="str">
            <v>GARY LEWIS</v>
          </cell>
          <cell r="C352">
            <v>7</v>
          </cell>
          <cell r="D352" t="str">
            <v>PATRICIA VEALE</v>
          </cell>
          <cell r="E352">
            <v>4</v>
          </cell>
          <cell r="F352" t="str">
            <v>LORI PHILLIP</v>
          </cell>
          <cell r="G352" t="str">
            <v>SPRINGFIELD TOWN CENTER</v>
          </cell>
          <cell r="H352">
            <v>5706</v>
          </cell>
          <cell r="I352" t="str">
            <v>SPRINGFIELD</v>
          </cell>
          <cell r="J352" t="str">
            <v>VA</v>
          </cell>
          <cell r="K352">
            <v>1694122.28</v>
          </cell>
          <cell r="L352">
            <v>1663142.27</v>
          </cell>
          <cell r="M352">
            <v>30980.01</v>
          </cell>
          <cell r="N352">
            <v>1.8627396199845301</v>
          </cell>
        </row>
        <row r="353">
          <cell r="A353">
            <v>696</v>
          </cell>
          <cell r="B353" t="str">
            <v>JENNIFER SCANTLAND</v>
          </cell>
          <cell r="C353">
            <v>3</v>
          </cell>
          <cell r="D353" t="str">
            <v>KEVIN COLLINS</v>
          </cell>
          <cell r="E353">
            <v>5</v>
          </cell>
          <cell r="F353" t="str">
            <v>MOSONJIA PERKINS</v>
          </cell>
          <cell r="G353" t="str">
            <v>OUTLETS AT LITTLE ROCK</v>
          </cell>
          <cell r="H353">
            <v>6138</v>
          </cell>
          <cell r="I353" t="str">
            <v>LITTLE ROCK</v>
          </cell>
          <cell r="J353" t="str">
            <v>AR</v>
          </cell>
          <cell r="K353">
            <v>1301510.6200000001</v>
          </cell>
          <cell r="L353">
            <v>1379214.94</v>
          </cell>
          <cell r="M353">
            <v>-77704.320000000007</v>
          </cell>
          <cell r="N353">
            <v>-5.6339528920706003</v>
          </cell>
        </row>
        <row r="354">
          <cell r="A354">
            <v>698</v>
          </cell>
          <cell r="B354" t="str">
            <v>JON SALGE</v>
          </cell>
          <cell r="C354">
            <v>9</v>
          </cell>
          <cell r="D354" t="str">
            <v>CECIL OWNBY</v>
          </cell>
          <cell r="E354">
            <v>1</v>
          </cell>
          <cell r="F354" t="str">
            <v>RICHARD FISHER</v>
          </cell>
          <cell r="G354" t="str">
            <v>MAIN STREET AT OAK RIDGE</v>
          </cell>
          <cell r="H354">
            <v>6978</v>
          </cell>
          <cell r="I354" t="str">
            <v>OAK RIDGE</v>
          </cell>
          <cell r="J354" t="str">
            <v>TN</v>
          </cell>
          <cell r="K354">
            <v>2388497.0699999998</v>
          </cell>
          <cell r="L354">
            <v>2232729.65</v>
          </cell>
          <cell r="M354">
            <v>155767.42000000001</v>
          </cell>
          <cell r="N354">
            <v>6.9765463991576402</v>
          </cell>
        </row>
        <row r="355">
          <cell r="A355">
            <v>699</v>
          </cell>
          <cell r="B355" t="str">
            <v>T. CLARK</v>
          </cell>
          <cell r="C355">
            <v>6</v>
          </cell>
          <cell r="D355" t="str">
            <v>ERIC STEPNOSKI</v>
          </cell>
          <cell r="E355">
            <v>3</v>
          </cell>
          <cell r="F355" t="str">
            <v>ERIC STEPNOSKI</v>
          </cell>
          <cell r="G355" t="str">
            <v>WAKE FOREST CROSSING II</v>
          </cell>
          <cell r="H355">
            <v>5600</v>
          </cell>
          <cell r="I355" t="str">
            <v>WAKE FOREST</v>
          </cell>
          <cell r="J355" t="str">
            <v>NC</v>
          </cell>
          <cell r="K355">
            <v>2874047.44</v>
          </cell>
          <cell r="L355">
            <v>2784542.91</v>
          </cell>
          <cell r="M355">
            <v>89504.53</v>
          </cell>
          <cell r="N355">
            <v>3.2143347361811601</v>
          </cell>
        </row>
        <row r="356">
          <cell r="A356">
            <v>700</v>
          </cell>
          <cell r="B356" t="str">
            <v>T. CLARK</v>
          </cell>
          <cell r="C356">
            <v>6</v>
          </cell>
          <cell r="D356" t="str">
            <v>TINA GREEN</v>
          </cell>
          <cell r="E356">
            <v>7</v>
          </cell>
          <cell r="F356" t="str">
            <v>PAULINE SCOTT</v>
          </cell>
          <cell r="G356" t="str">
            <v>OLIVE PLACE SHOPPING CENTER</v>
          </cell>
          <cell r="H356">
            <v>6599</v>
          </cell>
          <cell r="I356" t="str">
            <v>ALBEMARLE</v>
          </cell>
          <cell r="J356" t="str">
            <v>NC</v>
          </cell>
          <cell r="K356">
            <v>1505822.42</v>
          </cell>
          <cell r="L356">
            <v>1517854.91</v>
          </cell>
          <cell r="M356">
            <v>-12032.49</v>
          </cell>
          <cell r="N356">
            <v>-0.79272991909345702</v>
          </cell>
        </row>
        <row r="357">
          <cell r="A357">
            <v>701</v>
          </cell>
          <cell r="B357" t="str">
            <v>GARY LEWIS</v>
          </cell>
          <cell r="C357">
            <v>7</v>
          </cell>
          <cell r="D357" t="str">
            <v>BRADLEY JOHNSON</v>
          </cell>
          <cell r="E357">
            <v>6</v>
          </cell>
          <cell r="F357" t="str">
            <v>TAYLOR MARSHALL</v>
          </cell>
          <cell r="G357" t="str">
            <v>NORFOLK PREMIUM OUTLETS</v>
          </cell>
          <cell r="H357">
            <v>5725</v>
          </cell>
          <cell r="I357" t="str">
            <v>NORFOLK</v>
          </cell>
          <cell r="J357" t="str">
            <v>VA</v>
          </cell>
          <cell r="K357">
            <v>1707942.87</v>
          </cell>
          <cell r="L357">
            <v>1944672.15</v>
          </cell>
          <cell r="M357">
            <v>-236729.28</v>
          </cell>
          <cell r="N357">
            <v>-12.173223131724299</v>
          </cell>
        </row>
        <row r="358">
          <cell r="A358">
            <v>703</v>
          </cell>
          <cell r="B358" t="str">
            <v>DANNY LAZAR</v>
          </cell>
          <cell r="C358">
            <v>12</v>
          </cell>
          <cell r="D358" t="str">
            <v>RICHARD ARMIJO</v>
          </cell>
          <cell r="E358">
            <v>7</v>
          </cell>
          <cell r="F358" t="str">
            <v>RHIANNON PERO</v>
          </cell>
          <cell r="G358" t="str">
            <v>TUCSON PREMIUM OUTLETS</v>
          </cell>
          <cell r="H358">
            <v>5736</v>
          </cell>
          <cell r="I358" t="str">
            <v>TUCSON</v>
          </cell>
          <cell r="J358" t="str">
            <v>AZ</v>
          </cell>
          <cell r="K358">
            <v>848392.14</v>
          </cell>
          <cell r="L358">
            <v>1028869.89</v>
          </cell>
          <cell r="M358">
            <v>-180477.75</v>
          </cell>
          <cell r="N358">
            <v>-17.541357926219401</v>
          </cell>
        </row>
        <row r="359">
          <cell r="A359">
            <v>704</v>
          </cell>
          <cell r="B359" t="str">
            <v>DANNY LAZAR</v>
          </cell>
          <cell r="C359">
            <v>12</v>
          </cell>
          <cell r="D359" t="str">
            <v>JOSHUA KENTZELL</v>
          </cell>
          <cell r="E359">
            <v>4</v>
          </cell>
          <cell r="F359" t="str">
            <v>EDGAR CASTANEDA</v>
          </cell>
          <cell r="G359" t="str">
            <v>SAN FRANCISCO PREMIUM OUTLETS</v>
          </cell>
          <cell r="H359">
            <v>5345</v>
          </cell>
          <cell r="I359" t="str">
            <v>LIVERMORE</v>
          </cell>
          <cell r="J359" t="str">
            <v>CA</v>
          </cell>
          <cell r="K359">
            <v>1669147.81</v>
          </cell>
          <cell r="L359">
            <v>1591247.34</v>
          </cell>
          <cell r="M359">
            <v>77900.47</v>
          </cell>
          <cell r="N359">
            <v>4.8955601082104403</v>
          </cell>
        </row>
        <row r="360">
          <cell r="A360">
            <v>705</v>
          </cell>
          <cell r="B360" t="str">
            <v>BOB CORCORAN</v>
          </cell>
          <cell r="C360">
            <v>1</v>
          </cell>
          <cell r="D360" t="str">
            <v>MICHAEL JAPP</v>
          </cell>
          <cell r="E360">
            <v>2</v>
          </cell>
          <cell r="F360" t="str">
            <v>CYNTHIA THORNTON</v>
          </cell>
          <cell r="G360" t="str">
            <v>TANGER OUTLET CENTER - DAYTONA</v>
          </cell>
          <cell r="H360">
            <v>6000</v>
          </cell>
          <cell r="I360" t="str">
            <v>DAYTONA BEACH</v>
          </cell>
          <cell r="J360" t="str">
            <v>FL</v>
          </cell>
          <cell r="K360">
            <v>2745228.34</v>
          </cell>
          <cell r="L360">
            <v>2642015.36</v>
          </cell>
          <cell r="M360">
            <v>103212.98</v>
          </cell>
          <cell r="N360">
            <v>3.9066003007643202</v>
          </cell>
        </row>
        <row r="361">
          <cell r="A361">
            <v>706</v>
          </cell>
          <cell r="B361" t="str">
            <v>SHAWN BROOKS</v>
          </cell>
          <cell r="C361">
            <v>8</v>
          </cell>
          <cell r="D361" t="str">
            <v>WILLIAM ROGERS</v>
          </cell>
          <cell r="E361">
            <v>4</v>
          </cell>
          <cell r="F361" t="str">
            <v>BRANDON ROBERTS</v>
          </cell>
          <cell r="G361" t="str">
            <v>TANGER OUTLET CENTER</v>
          </cell>
          <cell r="H361">
            <v>5000</v>
          </cell>
          <cell r="I361" t="str">
            <v>SUNBURY</v>
          </cell>
          <cell r="J361" t="str">
            <v>OH</v>
          </cell>
          <cell r="K361">
            <v>1944977.44</v>
          </cell>
          <cell r="L361">
            <v>2048229.27</v>
          </cell>
          <cell r="M361">
            <v>-103251.83</v>
          </cell>
          <cell r="N361">
            <v>-5.0410289273915598</v>
          </cell>
        </row>
        <row r="362">
          <cell r="A362">
            <v>707</v>
          </cell>
          <cell r="B362" t="str">
            <v>SHAWN BROOKS</v>
          </cell>
          <cell r="C362">
            <v>8</v>
          </cell>
          <cell r="D362" t="str">
            <v>EFFIE WILLIAMS</v>
          </cell>
          <cell r="E362">
            <v>5</v>
          </cell>
          <cell r="F362" t="str">
            <v>DOMINIQUE WALKER</v>
          </cell>
          <cell r="G362" t="str">
            <v>TANGER OUTLETS LANCASTER</v>
          </cell>
          <cell r="H362">
            <v>5801</v>
          </cell>
          <cell r="I362" t="str">
            <v>LANCASTER</v>
          </cell>
          <cell r="J362" t="str">
            <v>PA</v>
          </cell>
          <cell r="K362">
            <v>2247572.44</v>
          </cell>
          <cell r="L362">
            <v>2105762.2799999998</v>
          </cell>
          <cell r="M362">
            <v>141810.16</v>
          </cell>
          <cell r="N362">
            <v>6.7343859915659703</v>
          </cell>
        </row>
        <row r="363">
          <cell r="A363">
            <v>708</v>
          </cell>
          <cell r="B363" t="str">
            <v>SHAWN BROOKS</v>
          </cell>
          <cell r="C363">
            <v>8</v>
          </cell>
          <cell r="D363" t="str">
            <v>WILLIAM ROGERS</v>
          </cell>
          <cell r="E363">
            <v>4</v>
          </cell>
          <cell r="F363" t="str">
            <v>ASHUTOSH MISRA</v>
          </cell>
          <cell r="G363" t="str">
            <v>TANGER OUTLET CENTER PITTSBURGH</v>
          </cell>
          <cell r="H363">
            <v>5011</v>
          </cell>
          <cell r="I363" t="str">
            <v>WASHINGTON</v>
          </cell>
          <cell r="J363" t="str">
            <v>PA</v>
          </cell>
          <cell r="K363">
            <v>1446219.73</v>
          </cell>
          <cell r="L363">
            <v>1527235.89</v>
          </cell>
          <cell r="M363">
            <v>-81016.160000000003</v>
          </cell>
          <cell r="N363">
            <v>-5.3047574726651998</v>
          </cell>
        </row>
        <row r="364">
          <cell r="A364">
            <v>712</v>
          </cell>
          <cell r="B364" t="str">
            <v>GARY LEWIS</v>
          </cell>
          <cell r="C364">
            <v>7</v>
          </cell>
          <cell r="D364" t="str">
            <v>BRADLEY JOHNSON</v>
          </cell>
          <cell r="E364">
            <v>6</v>
          </cell>
          <cell r="F364" t="str">
            <v>TANYA FIRTH</v>
          </cell>
          <cell r="G364" t="str">
            <v>FOX MILL</v>
          </cell>
          <cell r="H364">
            <v>5983</v>
          </cell>
          <cell r="I364" t="str">
            <v>GLOUCESTER</v>
          </cell>
          <cell r="J364" t="str">
            <v>VA</v>
          </cell>
          <cell r="K364">
            <v>1910523.33</v>
          </cell>
          <cell r="L364">
            <v>1922860.87</v>
          </cell>
          <cell r="M364">
            <v>-12337.54</v>
          </cell>
          <cell r="N364">
            <v>-0.64162416493502195</v>
          </cell>
        </row>
        <row r="365">
          <cell r="A365">
            <v>713</v>
          </cell>
          <cell r="B365" t="str">
            <v>DANNY LAZAR</v>
          </cell>
          <cell r="C365">
            <v>12</v>
          </cell>
          <cell r="D365" t="str">
            <v>EVANGELINE RUEDA</v>
          </cell>
          <cell r="E365">
            <v>1</v>
          </cell>
          <cell r="F365" t="str">
            <v>DEREK GIRARD</v>
          </cell>
          <cell r="G365" t="str">
            <v>OUTLETS AT CASTLE ROCK</v>
          </cell>
          <cell r="H365">
            <v>5575</v>
          </cell>
          <cell r="I365" t="str">
            <v>CASTLE ROCK</v>
          </cell>
          <cell r="J365" t="str">
            <v>CO</v>
          </cell>
          <cell r="K365">
            <v>1991573.16</v>
          </cell>
          <cell r="L365">
            <v>1807309.88</v>
          </cell>
          <cell r="M365">
            <v>184263.28</v>
          </cell>
          <cell r="N365">
            <v>10.195444734690501</v>
          </cell>
        </row>
        <row r="366">
          <cell r="A366">
            <v>714</v>
          </cell>
          <cell r="B366" t="str">
            <v>JENNIFER SCANTLAND</v>
          </cell>
          <cell r="C366">
            <v>3</v>
          </cell>
          <cell r="D366" t="str">
            <v>KEVIN COLLINS</v>
          </cell>
          <cell r="E366">
            <v>5</v>
          </cell>
          <cell r="F366" t="str">
            <v>JAMEE COLEMAN</v>
          </cell>
          <cell r="G366" t="str">
            <v>SHOPS @ MILLINGTON FARMS</v>
          </cell>
          <cell r="H366">
            <v>7000</v>
          </cell>
          <cell r="I366" t="str">
            <v>MILLINGTON</v>
          </cell>
          <cell r="J366" t="str">
            <v>TN</v>
          </cell>
          <cell r="K366">
            <v>1927725.6</v>
          </cell>
          <cell r="L366">
            <v>2028084.41</v>
          </cell>
          <cell r="M366">
            <v>-100358.81</v>
          </cell>
          <cell r="N366">
            <v>-4.9484533042685399</v>
          </cell>
        </row>
        <row r="367">
          <cell r="A367">
            <v>715</v>
          </cell>
          <cell r="B367" t="str">
            <v>SHAWN BROOKS</v>
          </cell>
          <cell r="C367">
            <v>8</v>
          </cell>
          <cell r="D367" t="str">
            <v>RACHEL RUTH</v>
          </cell>
          <cell r="E367">
            <v>2</v>
          </cell>
          <cell r="F367" t="str">
            <v>JUSTIN STEPHENS</v>
          </cell>
          <cell r="G367" t="str">
            <v>GRAND CENTRAL PLACE</v>
          </cell>
          <cell r="H367">
            <v>6687</v>
          </cell>
          <cell r="I367" t="str">
            <v>SOMERSET</v>
          </cell>
          <cell r="J367" t="str">
            <v>KY</v>
          </cell>
          <cell r="K367">
            <v>1784008.56</v>
          </cell>
          <cell r="L367">
            <v>1740567.55</v>
          </cell>
          <cell r="M367">
            <v>43441.01</v>
          </cell>
          <cell r="N367">
            <v>2.49579569606477</v>
          </cell>
        </row>
        <row r="368">
          <cell r="A368">
            <v>716</v>
          </cell>
          <cell r="B368" t="str">
            <v>JON COBB</v>
          </cell>
          <cell r="C368">
            <v>4</v>
          </cell>
          <cell r="D368" t="str">
            <v>DISTRICT 7</v>
          </cell>
          <cell r="E368">
            <v>7</v>
          </cell>
          <cell r="F368" t="str">
            <v>JON MARSH</v>
          </cell>
          <cell r="G368" t="str">
            <v>SHOPPES AT ALBERTVILLE</v>
          </cell>
          <cell r="H368">
            <v>6874</v>
          </cell>
          <cell r="I368" t="str">
            <v>ALBERTVILLE</v>
          </cell>
          <cell r="J368" t="str">
            <v>AL</v>
          </cell>
          <cell r="K368">
            <v>2261351.38</v>
          </cell>
          <cell r="L368">
            <v>2258375.17</v>
          </cell>
          <cell r="M368">
            <v>2976.21</v>
          </cell>
          <cell r="N368">
            <v>0.131785455292599</v>
          </cell>
        </row>
        <row r="369">
          <cell r="A369">
            <v>718</v>
          </cell>
          <cell r="B369" t="str">
            <v>ANGIE MOLLOHAN</v>
          </cell>
          <cell r="C369">
            <v>5</v>
          </cell>
          <cell r="D369" t="str">
            <v>ADRIENNE PEARSON</v>
          </cell>
          <cell r="E369">
            <v>4</v>
          </cell>
          <cell r="F369" t="str">
            <v>RACHEL GLANTON</v>
          </cell>
          <cell r="G369" t="str">
            <v>NORTH AUGUSTA PLAZA</v>
          </cell>
          <cell r="H369">
            <v>6173</v>
          </cell>
          <cell r="I369" t="str">
            <v>NORTH AUGUSTA</v>
          </cell>
          <cell r="J369" t="str">
            <v>SC</v>
          </cell>
          <cell r="K369">
            <v>1178082.56</v>
          </cell>
          <cell r="L369">
            <v>1260066.3500000001</v>
          </cell>
          <cell r="M369">
            <v>-81983.789999999994</v>
          </cell>
          <cell r="N369">
            <v>-6.5063073861150098</v>
          </cell>
        </row>
        <row r="370">
          <cell r="A370">
            <v>719</v>
          </cell>
          <cell r="B370" t="str">
            <v>MANUEL TARIN</v>
          </cell>
          <cell r="C370">
            <v>11</v>
          </cell>
          <cell r="D370" t="str">
            <v>MICHELLE NADING</v>
          </cell>
          <cell r="E370">
            <v>4</v>
          </cell>
          <cell r="F370" t="str">
            <v>ONIESHA JAMES</v>
          </cell>
          <cell r="G370" t="str">
            <v>SHOPS AT FIVE HILLS</v>
          </cell>
          <cell r="H370">
            <v>6072</v>
          </cell>
          <cell r="I370" t="str">
            <v>COPPERAS COVE</v>
          </cell>
          <cell r="J370" t="str">
            <v>TX</v>
          </cell>
          <cell r="K370">
            <v>1063782.0900000001</v>
          </cell>
          <cell r="L370">
            <v>1169672.58</v>
          </cell>
          <cell r="M370">
            <v>-105890.49</v>
          </cell>
          <cell r="N370">
            <v>-9.0530026787496602</v>
          </cell>
        </row>
        <row r="371">
          <cell r="A371">
            <v>720</v>
          </cell>
          <cell r="B371" t="str">
            <v>DANNY LAZAR</v>
          </cell>
          <cell r="C371">
            <v>12</v>
          </cell>
          <cell r="D371" t="str">
            <v>RICARDO CORRALES</v>
          </cell>
          <cell r="E371">
            <v>3</v>
          </cell>
          <cell r="F371" t="str">
            <v>WAJEEAH LYNCH</v>
          </cell>
          <cell r="G371" t="str">
            <v>FOLSOM PREMIUM OUTLETS</v>
          </cell>
          <cell r="H371">
            <v>4944</v>
          </cell>
          <cell r="I371" t="str">
            <v>FOLSOM</v>
          </cell>
          <cell r="J371" t="str">
            <v>CA</v>
          </cell>
          <cell r="K371">
            <v>1886486.91</v>
          </cell>
          <cell r="L371">
            <v>2098590.96</v>
          </cell>
          <cell r="M371">
            <v>-212104.05</v>
          </cell>
          <cell r="N371">
            <v>-10.106974348159801</v>
          </cell>
        </row>
        <row r="372">
          <cell r="A372">
            <v>721</v>
          </cell>
          <cell r="B372" t="str">
            <v>BOB CORCORAN</v>
          </cell>
          <cell r="C372">
            <v>1</v>
          </cell>
          <cell r="D372" t="str">
            <v>KEELY CARTER</v>
          </cell>
          <cell r="E372">
            <v>5</v>
          </cell>
          <cell r="F372" t="str">
            <v>RICHARD CLAUDIO</v>
          </cell>
          <cell r="G372" t="str">
            <v>THE MALL AT WAYCROSS</v>
          </cell>
          <cell r="H372">
            <v>6305</v>
          </cell>
          <cell r="I372" t="str">
            <v>WAYCROSS</v>
          </cell>
          <cell r="J372" t="str">
            <v>GA</v>
          </cell>
          <cell r="K372">
            <v>1396748.52</v>
          </cell>
          <cell r="L372">
            <v>1692037.26</v>
          </cell>
          <cell r="M372">
            <v>-295288.74</v>
          </cell>
          <cell r="N372">
            <v>-17.451668883461799</v>
          </cell>
        </row>
        <row r="373">
          <cell r="A373">
            <v>722</v>
          </cell>
          <cell r="B373" t="str">
            <v>T. CLARK</v>
          </cell>
          <cell r="C373">
            <v>6</v>
          </cell>
          <cell r="D373" t="str">
            <v>LYNDSEY MICHAEL</v>
          </cell>
          <cell r="E373">
            <v>4</v>
          </cell>
          <cell r="F373" t="str">
            <v>BRIANA MOORE</v>
          </cell>
          <cell r="G373" t="str">
            <v>GATEWAY PLAZA</v>
          </cell>
          <cell r="H373">
            <v>6010</v>
          </cell>
          <cell r="I373" t="str">
            <v>JACKSONVILLE</v>
          </cell>
          <cell r="J373" t="str">
            <v>NC</v>
          </cell>
          <cell r="K373">
            <v>1444614.3</v>
          </cell>
          <cell r="L373">
            <v>1352486.93</v>
          </cell>
          <cell r="M373">
            <v>92127.37</v>
          </cell>
          <cell r="N373">
            <v>6.8117013152947701</v>
          </cell>
        </row>
        <row r="374">
          <cell r="A374">
            <v>723</v>
          </cell>
          <cell r="B374" t="str">
            <v>T. CLARK</v>
          </cell>
          <cell r="C374">
            <v>6</v>
          </cell>
          <cell r="D374" t="str">
            <v>BRIAN EBERWEIN</v>
          </cell>
          <cell r="E374">
            <v>2</v>
          </cell>
          <cell r="F374" t="str">
            <v>AMANDA PETRICH</v>
          </cell>
          <cell r="G374" t="str">
            <v>COASTAL WALK MARKETPLACE</v>
          </cell>
          <cell r="H374">
            <v>6000</v>
          </cell>
          <cell r="I374" t="str">
            <v>SHALLOTTE</v>
          </cell>
          <cell r="J374" t="str">
            <v>NC</v>
          </cell>
          <cell r="K374">
            <v>1239952.6100000001</v>
          </cell>
          <cell r="L374">
            <v>1247677.29</v>
          </cell>
          <cell r="M374">
            <v>-7724.6800000000203</v>
          </cell>
          <cell r="N374">
            <v>-0.61912483796193796</v>
          </cell>
        </row>
        <row r="375">
          <cell r="A375">
            <v>724</v>
          </cell>
          <cell r="B375" t="str">
            <v>DANNY LAZAR</v>
          </cell>
          <cell r="C375">
            <v>12</v>
          </cell>
          <cell r="D375" t="str">
            <v>GERALD BRODE</v>
          </cell>
          <cell r="E375">
            <v>2</v>
          </cell>
          <cell r="F375" t="str">
            <v>GERALD BRODE</v>
          </cell>
          <cell r="G375" t="str">
            <v>GATEWAY MALL</v>
          </cell>
          <cell r="H375">
            <v>6703</v>
          </cell>
          <cell r="I375" t="str">
            <v>SPRINGFIELD</v>
          </cell>
          <cell r="J375" t="str">
            <v>OR</v>
          </cell>
          <cell r="K375">
            <v>2995370.89</v>
          </cell>
          <cell r="L375">
            <v>3007275.84</v>
          </cell>
          <cell r="M375">
            <v>-11904.95</v>
          </cell>
          <cell r="N375">
            <v>-0.395871567272015</v>
          </cell>
        </row>
        <row r="376">
          <cell r="A376">
            <v>725</v>
          </cell>
          <cell r="B376" t="str">
            <v>SHAWN BROOKS</v>
          </cell>
          <cell r="C376">
            <v>8</v>
          </cell>
          <cell r="D376" t="str">
            <v>PATRICIA ONORI</v>
          </cell>
          <cell r="E376">
            <v>6</v>
          </cell>
          <cell r="F376" t="str">
            <v>PATRICIA ONORI</v>
          </cell>
          <cell r="G376" t="str">
            <v>GLOUCESTER PREMIUM OUTLETS</v>
          </cell>
          <cell r="H376">
            <v>6444</v>
          </cell>
          <cell r="I376" t="str">
            <v>BLACKWOOD</v>
          </cell>
          <cell r="J376" t="str">
            <v>NJ</v>
          </cell>
          <cell r="K376">
            <v>2914092.96</v>
          </cell>
          <cell r="L376">
            <v>2896471.46</v>
          </cell>
          <cell r="M376">
            <v>17621.5</v>
          </cell>
          <cell r="N376">
            <v>0.60837816782765997</v>
          </cell>
        </row>
        <row r="377">
          <cell r="A377">
            <v>726</v>
          </cell>
          <cell r="B377" t="str">
            <v>GARY LEWIS</v>
          </cell>
          <cell r="C377">
            <v>7</v>
          </cell>
          <cell r="D377" t="str">
            <v>THAI WINNINGHAM</v>
          </cell>
          <cell r="E377">
            <v>2</v>
          </cell>
          <cell r="F377" t="str">
            <v>JASMINE SHAW</v>
          </cell>
          <cell r="G377" t="str">
            <v>VILLAGE AT WAUGH CHAPEL</v>
          </cell>
          <cell r="H377">
            <v>8527</v>
          </cell>
          <cell r="I377" t="str">
            <v>GAMBRILLS</v>
          </cell>
          <cell r="J377" t="str">
            <v>MD</v>
          </cell>
          <cell r="K377">
            <v>796906.1</v>
          </cell>
          <cell r="L377">
            <v>772831.16</v>
          </cell>
          <cell r="M377">
            <v>24074.94</v>
          </cell>
          <cell r="N377">
            <v>3.1151616609247701</v>
          </cell>
        </row>
        <row r="378">
          <cell r="A378">
            <v>728</v>
          </cell>
          <cell r="B378" t="str">
            <v>SHAWN BROOKS</v>
          </cell>
          <cell r="C378">
            <v>8</v>
          </cell>
          <cell r="D378" t="str">
            <v>JAMES LARCH</v>
          </cell>
          <cell r="E378">
            <v>3</v>
          </cell>
          <cell r="F378" t="str">
            <v>JAMES LARCH</v>
          </cell>
          <cell r="G378" t="str">
            <v>CHARLESTON TOWN CENTER</v>
          </cell>
          <cell r="H378">
            <v>14977</v>
          </cell>
          <cell r="I378" t="str">
            <v>CHARLESTON</v>
          </cell>
          <cell r="J378" t="str">
            <v>WV</v>
          </cell>
          <cell r="K378">
            <v>1158468.71</v>
          </cell>
          <cell r="L378">
            <v>1330295.83</v>
          </cell>
          <cell r="M378">
            <v>-171827.12</v>
          </cell>
          <cell r="N378">
            <v>-12.916459341227901</v>
          </cell>
        </row>
        <row r="379">
          <cell r="A379">
            <v>729</v>
          </cell>
          <cell r="B379" t="str">
            <v>BOB CORCORAN</v>
          </cell>
          <cell r="C379">
            <v>1</v>
          </cell>
          <cell r="D379" t="str">
            <v>SANDRA MARRERO</v>
          </cell>
          <cell r="E379">
            <v>4</v>
          </cell>
          <cell r="F379" t="str">
            <v>SACHAEL BIRCH-NOSWORTHY</v>
          </cell>
          <cell r="G379" t="str">
            <v>WESTFIELD BROWARD MALL</v>
          </cell>
          <cell r="H379">
            <v>7386</v>
          </cell>
          <cell r="I379" t="str">
            <v>PLANTATION</v>
          </cell>
          <cell r="J379" t="str">
            <v>FL</v>
          </cell>
          <cell r="K379">
            <v>1271328.07</v>
          </cell>
          <cell r="L379">
            <v>1333311.05</v>
          </cell>
          <cell r="M379">
            <v>-61982.98</v>
          </cell>
          <cell r="N379">
            <v>-4.6488011930899598</v>
          </cell>
        </row>
        <row r="380">
          <cell r="A380">
            <v>730</v>
          </cell>
          <cell r="B380" t="str">
            <v>JENNIFER SCANTLAND</v>
          </cell>
          <cell r="C380">
            <v>3</v>
          </cell>
          <cell r="D380" t="str">
            <v>STEPHANIE MCGEHEE</v>
          </cell>
          <cell r="E380">
            <v>3</v>
          </cell>
          <cell r="F380" t="str">
            <v>STEPHANIE MCGEHEE</v>
          </cell>
          <cell r="G380" t="str">
            <v>TANGER OUTLETS SOUTHAVEN</v>
          </cell>
          <cell r="H380">
            <v>6703</v>
          </cell>
          <cell r="I380" t="str">
            <v>SOUTHAVEN</v>
          </cell>
          <cell r="J380" t="str">
            <v>MS</v>
          </cell>
          <cell r="K380">
            <v>2569559.9300000002</v>
          </cell>
          <cell r="L380">
            <v>2919184.13</v>
          </cell>
          <cell r="M380">
            <v>-349624.2</v>
          </cell>
          <cell r="N380">
            <v>-11.976777908833</v>
          </cell>
        </row>
        <row r="381">
          <cell r="A381">
            <v>731</v>
          </cell>
          <cell r="B381" t="str">
            <v>ANGIE MOLLOHAN</v>
          </cell>
          <cell r="C381">
            <v>5</v>
          </cell>
          <cell r="D381" t="str">
            <v>DARRYL PEE</v>
          </cell>
          <cell r="E381">
            <v>5</v>
          </cell>
          <cell r="F381" t="str">
            <v>SOPHIA JOHNSON</v>
          </cell>
          <cell r="G381" t="str">
            <v>BLUFFTON-HILTON HEAD VILLAGE</v>
          </cell>
          <cell r="H381">
            <v>8000</v>
          </cell>
          <cell r="I381" t="str">
            <v>BLUFFTON</v>
          </cell>
          <cell r="J381" t="str">
            <v>SC</v>
          </cell>
          <cell r="K381">
            <v>1794098.69</v>
          </cell>
          <cell r="L381">
            <v>1728600.05</v>
          </cell>
          <cell r="M381">
            <v>65498.64</v>
          </cell>
          <cell r="N381">
            <v>3.78911478106233</v>
          </cell>
        </row>
        <row r="382">
          <cell r="A382">
            <v>732</v>
          </cell>
          <cell r="B382" t="str">
            <v>DANNY LAZAR</v>
          </cell>
          <cell r="C382">
            <v>12</v>
          </cell>
          <cell r="D382" t="str">
            <v>RICARDO CORRALES</v>
          </cell>
          <cell r="E382">
            <v>3</v>
          </cell>
          <cell r="F382" t="str">
            <v>LAURA GONZALES</v>
          </cell>
          <cell r="G382" t="str">
            <v>MONTE VISTA CROSSINGS</v>
          </cell>
          <cell r="H382">
            <v>5967</v>
          </cell>
          <cell r="I382" t="str">
            <v>TURLOCK</v>
          </cell>
          <cell r="J382" t="str">
            <v>CA</v>
          </cell>
          <cell r="K382">
            <v>2316096.21</v>
          </cell>
          <cell r="L382">
            <v>2506418.4900000002</v>
          </cell>
          <cell r="M382">
            <v>-190322.28</v>
          </cell>
          <cell r="N382">
            <v>-7.5933959456227997</v>
          </cell>
        </row>
        <row r="383">
          <cell r="A383">
            <v>734</v>
          </cell>
          <cell r="B383" t="str">
            <v>CHARLES MCGOWEN</v>
          </cell>
          <cell r="C383">
            <v>10</v>
          </cell>
          <cell r="D383" t="str">
            <v>RICHARD MCNEW</v>
          </cell>
          <cell r="E383">
            <v>4</v>
          </cell>
          <cell r="F383" t="str">
            <v>JAYSON GORE</v>
          </cell>
          <cell r="G383" t="str">
            <v>SILVER LAKE VILLAGE</v>
          </cell>
          <cell r="H383">
            <v>6000</v>
          </cell>
          <cell r="I383" t="str">
            <v>BARTLESVILLE</v>
          </cell>
          <cell r="J383" t="str">
            <v>OK</v>
          </cell>
          <cell r="K383">
            <v>1386191.4</v>
          </cell>
          <cell r="L383">
            <v>1604129.7</v>
          </cell>
          <cell r="M383">
            <v>-217938.3</v>
          </cell>
          <cell r="N383">
            <v>-13.5860772355253</v>
          </cell>
        </row>
        <row r="384">
          <cell r="A384">
            <v>735</v>
          </cell>
          <cell r="B384" t="str">
            <v>T. CLARK</v>
          </cell>
          <cell r="C384">
            <v>6</v>
          </cell>
          <cell r="D384" t="str">
            <v>IVEY PETERSON</v>
          </cell>
          <cell r="E384">
            <v>1</v>
          </cell>
          <cell r="F384" t="str">
            <v>JEFFERY COBLE</v>
          </cell>
          <cell r="G384" t="str">
            <v>FOUR SEASONS TOWN CENTRE</v>
          </cell>
          <cell r="H384">
            <v>18000</v>
          </cell>
          <cell r="I384" t="str">
            <v>GREENSBORO</v>
          </cell>
          <cell r="J384" t="str">
            <v>NC</v>
          </cell>
          <cell r="K384">
            <v>2324231.04</v>
          </cell>
          <cell r="L384">
            <v>2533734.23</v>
          </cell>
          <cell r="M384">
            <v>-209503.19</v>
          </cell>
          <cell r="N384">
            <v>-8.2685542753235008</v>
          </cell>
        </row>
        <row r="385">
          <cell r="A385">
            <v>736</v>
          </cell>
          <cell r="B385" t="str">
            <v>CHARLES MCGOWEN</v>
          </cell>
          <cell r="C385">
            <v>10</v>
          </cell>
          <cell r="D385" t="str">
            <v>RICHARD MCNEW</v>
          </cell>
          <cell r="E385">
            <v>4</v>
          </cell>
          <cell r="F385" t="str">
            <v>SHAUNA WRIGHT</v>
          </cell>
          <cell r="G385" t="str">
            <v>THE MARKET AT CZECH HALL</v>
          </cell>
          <cell r="H385">
            <v>6000</v>
          </cell>
          <cell r="I385" t="str">
            <v>OKLAHOMA CITY</v>
          </cell>
          <cell r="J385" t="str">
            <v>OK</v>
          </cell>
          <cell r="K385">
            <v>1107531.3500000001</v>
          </cell>
          <cell r="L385">
            <v>1000693.69</v>
          </cell>
          <cell r="M385">
            <v>106837.66</v>
          </cell>
          <cell r="N385">
            <v>10.676359915889901</v>
          </cell>
        </row>
        <row r="386">
          <cell r="A386">
            <v>737</v>
          </cell>
          <cell r="B386" t="str">
            <v>BOB CORCORAN</v>
          </cell>
          <cell r="C386">
            <v>1</v>
          </cell>
          <cell r="D386" t="str">
            <v>EDWIN DARDON</v>
          </cell>
          <cell r="E386">
            <v>3</v>
          </cell>
          <cell r="F386" t="str">
            <v>ASHLEY BOHARIC</v>
          </cell>
          <cell r="G386" t="str">
            <v>VERO BEACH OUTLETS</v>
          </cell>
          <cell r="H386">
            <v>5507</v>
          </cell>
          <cell r="I386" t="str">
            <v>VERO BEACH</v>
          </cell>
          <cell r="J386" t="str">
            <v>FL</v>
          </cell>
          <cell r="K386">
            <v>1140604.97</v>
          </cell>
          <cell r="L386">
            <v>1234607.57</v>
          </cell>
          <cell r="M386">
            <v>-94002.6</v>
          </cell>
          <cell r="N386">
            <v>-7.6139659503302797</v>
          </cell>
        </row>
        <row r="387">
          <cell r="A387">
            <v>738</v>
          </cell>
          <cell r="B387" t="str">
            <v>T. CLARK</v>
          </cell>
          <cell r="C387">
            <v>6</v>
          </cell>
          <cell r="D387" t="str">
            <v>LYNDSEY MICHAEL</v>
          </cell>
          <cell r="E387">
            <v>4</v>
          </cell>
          <cell r="F387" t="str">
            <v>JACKIE BECKER</v>
          </cell>
          <cell r="G387" t="str">
            <v>CYPRESS BAY PLAZA</v>
          </cell>
          <cell r="H387">
            <v>7714</v>
          </cell>
          <cell r="I387" t="str">
            <v>MOREHEAD CITY</v>
          </cell>
          <cell r="J387" t="str">
            <v>NC</v>
          </cell>
          <cell r="K387">
            <v>2030694.49</v>
          </cell>
          <cell r="L387">
            <v>2070374.32</v>
          </cell>
          <cell r="M387">
            <v>-39679.83</v>
          </cell>
          <cell r="N387">
            <v>-1.91655342788445</v>
          </cell>
        </row>
        <row r="388">
          <cell r="A388">
            <v>739</v>
          </cell>
          <cell r="B388" t="str">
            <v>JENNIFER SCANTLAND</v>
          </cell>
          <cell r="C388">
            <v>3</v>
          </cell>
          <cell r="D388" t="str">
            <v>KAREN WOHLERS</v>
          </cell>
          <cell r="E388">
            <v>2</v>
          </cell>
          <cell r="F388" t="str">
            <v>KENESHA LOVE</v>
          </cell>
          <cell r="G388" t="str">
            <v>GULFPORT PREMIUM OUTLETS</v>
          </cell>
          <cell r="H388">
            <v>6001</v>
          </cell>
          <cell r="I388" t="str">
            <v>GULFPORT</v>
          </cell>
          <cell r="J388" t="str">
            <v>MS</v>
          </cell>
          <cell r="K388">
            <v>1840261.23</v>
          </cell>
          <cell r="L388">
            <v>2197262.9500000002</v>
          </cell>
          <cell r="M388">
            <v>-357001.72</v>
          </cell>
          <cell r="N388">
            <v>-16.2475647259242</v>
          </cell>
        </row>
        <row r="389">
          <cell r="A389">
            <v>740</v>
          </cell>
          <cell r="B389" t="str">
            <v>JON COBB</v>
          </cell>
          <cell r="C389">
            <v>4</v>
          </cell>
          <cell r="D389" t="str">
            <v>CHRISTOPHER EARNSHAW</v>
          </cell>
          <cell r="E389">
            <v>4</v>
          </cell>
          <cell r="F389" t="str">
            <v>DEBORAH GAZAWAY</v>
          </cell>
          <cell r="G389" t="str">
            <v>MONROE PAVILION</v>
          </cell>
          <cell r="H389">
            <v>6000</v>
          </cell>
          <cell r="I389" t="str">
            <v>MONROE</v>
          </cell>
          <cell r="J389" t="str">
            <v>GA</v>
          </cell>
          <cell r="K389">
            <v>1221400.42</v>
          </cell>
          <cell r="L389">
            <v>0</v>
          </cell>
          <cell r="M389">
            <v>1221400.42</v>
          </cell>
          <cell r="N389">
            <v>0</v>
          </cell>
        </row>
        <row r="390">
          <cell r="A390">
            <v>741</v>
          </cell>
          <cell r="B390" t="str">
            <v>T. CLARK</v>
          </cell>
          <cell r="C390">
            <v>6</v>
          </cell>
          <cell r="D390" t="str">
            <v>MICHAEL PALKEWICK</v>
          </cell>
          <cell r="E390">
            <v>8</v>
          </cell>
          <cell r="F390" t="str">
            <v>MICHAEL PALKEWICK</v>
          </cell>
          <cell r="G390" t="str">
            <v>PROMENADE AT CAROLINA RESERVE</v>
          </cell>
          <cell r="H390">
            <v>6003</v>
          </cell>
          <cell r="I390" t="str">
            <v>INDIAN LAND</v>
          </cell>
          <cell r="J390" t="str">
            <v>SC</v>
          </cell>
          <cell r="K390">
            <v>1563727.3</v>
          </cell>
          <cell r="L390">
            <v>1353450.06</v>
          </cell>
          <cell r="M390">
            <v>210277.24</v>
          </cell>
          <cell r="N390">
            <v>15.5363870610785</v>
          </cell>
        </row>
        <row r="391">
          <cell r="A391">
            <v>742</v>
          </cell>
          <cell r="B391" t="str">
            <v>BOB CORCORAN</v>
          </cell>
          <cell r="C391">
            <v>2</v>
          </cell>
          <cell r="D391" t="str">
            <v>JOEL TALBERT</v>
          </cell>
          <cell r="E391">
            <v>5</v>
          </cell>
          <cell r="F391" t="str">
            <v>KIRSTYN BROWN</v>
          </cell>
          <cell r="G391" t="str">
            <v>TROJAN MARKETPLACE</v>
          </cell>
          <cell r="H391">
            <v>5000</v>
          </cell>
          <cell r="I391" t="str">
            <v>TROY</v>
          </cell>
          <cell r="J391" t="str">
            <v>AL</v>
          </cell>
          <cell r="K391">
            <v>974240.69</v>
          </cell>
          <cell r="L391">
            <v>1030363.27</v>
          </cell>
          <cell r="M391">
            <v>-56122.58</v>
          </cell>
          <cell r="N391">
            <v>-5.4468731207780703</v>
          </cell>
        </row>
        <row r="392">
          <cell r="A392">
            <v>743</v>
          </cell>
          <cell r="B392" t="str">
            <v>JON COBB</v>
          </cell>
          <cell r="C392">
            <v>4</v>
          </cell>
          <cell r="D392" t="str">
            <v>DISTRICT 2</v>
          </cell>
          <cell r="E392">
            <v>2</v>
          </cell>
          <cell r="F392" t="str">
            <v>KAREN MORGAN</v>
          </cell>
          <cell r="G392" t="str">
            <v>PARKSIDE WEST COBB</v>
          </cell>
          <cell r="H392">
            <v>6000</v>
          </cell>
          <cell r="I392" t="str">
            <v>MARIETTA</v>
          </cell>
          <cell r="J392" t="str">
            <v>GA</v>
          </cell>
          <cell r="K392">
            <v>849238.45</v>
          </cell>
          <cell r="L392">
            <v>786211.23</v>
          </cell>
          <cell r="M392">
            <v>63027.22</v>
          </cell>
          <cell r="N392">
            <v>8.0165759016186193</v>
          </cell>
        </row>
        <row r="393">
          <cell r="A393">
            <v>744</v>
          </cell>
          <cell r="B393" t="str">
            <v>CHARLES MCGOWEN</v>
          </cell>
          <cell r="C393">
            <v>10</v>
          </cell>
          <cell r="D393" t="str">
            <v>ALEXANDRA HEMMERT</v>
          </cell>
          <cell r="E393">
            <v>1</v>
          </cell>
          <cell r="F393" t="str">
            <v>EVETTE WILLIAMS</v>
          </cell>
          <cell r="G393" t="str">
            <v>GATES OF PROSPER</v>
          </cell>
          <cell r="H393">
            <v>5993</v>
          </cell>
          <cell r="I393" t="str">
            <v>PROSPER</v>
          </cell>
          <cell r="J393" t="str">
            <v>TX</v>
          </cell>
          <cell r="K393">
            <v>1580235.04</v>
          </cell>
          <cell r="L393">
            <v>1450747.59</v>
          </cell>
          <cell r="M393">
            <v>129487.45</v>
          </cell>
          <cell r="N393">
            <v>8.9255671277730002</v>
          </cell>
        </row>
        <row r="394">
          <cell r="A394">
            <v>745</v>
          </cell>
          <cell r="B394" t="str">
            <v>JENNIFER SCANTLAND</v>
          </cell>
          <cell r="C394">
            <v>3</v>
          </cell>
          <cell r="D394" t="str">
            <v>KEVIN COLLINS</v>
          </cell>
          <cell r="E394">
            <v>5</v>
          </cell>
          <cell r="F394" t="str">
            <v>JEREMY GOODSON</v>
          </cell>
          <cell r="G394" t="str">
            <v>SHOPPES OF BENTON</v>
          </cell>
          <cell r="H394">
            <v>6000</v>
          </cell>
          <cell r="I394" t="str">
            <v>BENTON</v>
          </cell>
          <cell r="J394" t="str">
            <v>AR</v>
          </cell>
          <cell r="K394">
            <v>948175.79</v>
          </cell>
          <cell r="L394">
            <v>905190.63</v>
          </cell>
          <cell r="M394">
            <v>42985.16</v>
          </cell>
          <cell r="N394">
            <v>4.74874115742894</v>
          </cell>
        </row>
        <row r="395">
          <cell r="A395">
            <v>746</v>
          </cell>
          <cell r="B395" t="str">
            <v>JON SALGE</v>
          </cell>
          <cell r="C395">
            <v>9</v>
          </cell>
          <cell r="D395" t="str">
            <v>KELLY RAYBURN</v>
          </cell>
          <cell r="E395">
            <v>5</v>
          </cell>
          <cell r="F395" t="str">
            <v>MERRY MORRIS</v>
          </cell>
          <cell r="G395" t="str">
            <v>HOPKINSVILLE TOWNE CENTER</v>
          </cell>
          <cell r="H395">
            <v>6040</v>
          </cell>
          <cell r="I395" t="str">
            <v>HOPKINSVILLE</v>
          </cell>
          <cell r="J395" t="str">
            <v>KY</v>
          </cell>
          <cell r="K395">
            <v>1955742.72</v>
          </cell>
          <cell r="L395">
            <v>2161388.64</v>
          </cell>
          <cell r="M395">
            <v>-205645.92</v>
          </cell>
          <cell r="N395">
            <v>-9.5145276603286</v>
          </cell>
        </row>
        <row r="396">
          <cell r="A396">
            <v>747</v>
          </cell>
          <cell r="B396" t="str">
            <v>BOB CORCORAN</v>
          </cell>
          <cell r="C396">
            <v>2</v>
          </cell>
          <cell r="D396" t="str">
            <v>KAYLA MELVIN</v>
          </cell>
          <cell r="E396">
            <v>3</v>
          </cell>
          <cell r="F396" t="str">
            <v>GABRIEL BRADLEY</v>
          </cell>
          <cell r="G396" t="str">
            <v>WESTSHORE PLAZA</v>
          </cell>
          <cell r="H396">
            <v>6466</v>
          </cell>
          <cell r="I396" t="str">
            <v>TAMPA</v>
          </cell>
          <cell r="J396" t="str">
            <v>FL</v>
          </cell>
          <cell r="K396">
            <v>1967520.33</v>
          </cell>
          <cell r="L396">
            <v>1931840.68</v>
          </cell>
          <cell r="M396">
            <v>35679.65</v>
          </cell>
          <cell r="N396">
            <v>1.8469250787285501</v>
          </cell>
        </row>
        <row r="397">
          <cell r="A397">
            <v>748</v>
          </cell>
          <cell r="B397" t="str">
            <v>SHAWN BROOKS</v>
          </cell>
          <cell r="C397">
            <v>8</v>
          </cell>
          <cell r="D397" t="str">
            <v>RACHEL RUTH</v>
          </cell>
          <cell r="E397">
            <v>2</v>
          </cell>
          <cell r="F397" t="str">
            <v>JAMIE BEAVERS</v>
          </cell>
          <cell r="G397" t="str">
            <v>RIDGEFIELD SC</v>
          </cell>
          <cell r="H397">
            <v>7176</v>
          </cell>
          <cell r="I397" t="str">
            <v>DANVILLE</v>
          </cell>
          <cell r="J397" t="str">
            <v>KY</v>
          </cell>
          <cell r="K397">
            <v>1419564.48</v>
          </cell>
          <cell r="L397">
            <v>1365295.98</v>
          </cell>
          <cell r="M397">
            <v>54268.5</v>
          </cell>
          <cell r="N397">
            <v>3.9748523979393799</v>
          </cell>
        </row>
        <row r="398">
          <cell r="A398">
            <v>749</v>
          </cell>
          <cell r="B398" t="str">
            <v>BOB CORCORAN</v>
          </cell>
          <cell r="C398">
            <v>2</v>
          </cell>
          <cell r="D398" t="str">
            <v>KAYLA MELVIN</v>
          </cell>
          <cell r="E398">
            <v>3</v>
          </cell>
          <cell r="F398" t="str">
            <v>BRAD FLINT</v>
          </cell>
          <cell r="G398" t="str">
            <v>SEMINOLE CITY CENTER</v>
          </cell>
          <cell r="H398">
            <v>6594</v>
          </cell>
          <cell r="I398" t="str">
            <v>SEMINOLE</v>
          </cell>
          <cell r="J398" t="str">
            <v>FL</v>
          </cell>
          <cell r="K398">
            <v>1107883.58</v>
          </cell>
          <cell r="L398">
            <v>1082426.8999999999</v>
          </cell>
          <cell r="M398">
            <v>25456.68</v>
          </cell>
          <cell r="N398">
            <v>2.3518151664560398</v>
          </cell>
        </row>
        <row r="399">
          <cell r="A399">
            <v>750</v>
          </cell>
          <cell r="B399" t="str">
            <v>JON COBB</v>
          </cell>
          <cell r="C399">
            <v>4</v>
          </cell>
          <cell r="D399" t="str">
            <v>DISTRICT 2</v>
          </cell>
          <cell r="E399">
            <v>2</v>
          </cell>
          <cell r="F399" t="str">
            <v>BRAD LATHAM</v>
          </cell>
          <cell r="G399" t="str">
            <v>WOODSTOCK SQUARE</v>
          </cell>
          <cell r="H399">
            <v>8036</v>
          </cell>
          <cell r="I399" t="str">
            <v>WOODSTOCK</v>
          </cell>
          <cell r="J399" t="str">
            <v>GA</v>
          </cell>
          <cell r="K399">
            <v>1576950.88</v>
          </cell>
          <cell r="L399">
            <v>1442248.76</v>
          </cell>
          <cell r="M399">
            <v>134702.12</v>
          </cell>
          <cell r="N399">
            <v>9.3397286054868793</v>
          </cell>
        </row>
        <row r="400">
          <cell r="A400">
            <v>751</v>
          </cell>
          <cell r="B400" t="str">
            <v>SHAWN BROOKS</v>
          </cell>
          <cell r="C400">
            <v>8</v>
          </cell>
          <cell r="D400" t="str">
            <v>EFFIE WILLIAMS</v>
          </cell>
          <cell r="E400">
            <v>5</v>
          </cell>
          <cell r="F400" t="str">
            <v>DAWN OLESZCZUK</v>
          </cell>
          <cell r="G400" t="str">
            <v>SHOPPES AT BELMONT</v>
          </cell>
          <cell r="H400">
            <v>6000</v>
          </cell>
          <cell r="I400" t="str">
            <v>LANCASTER</v>
          </cell>
          <cell r="J400" t="str">
            <v>PA</v>
          </cell>
          <cell r="K400">
            <v>1172354.83</v>
          </cell>
          <cell r="L400">
            <v>1144043.8899999999</v>
          </cell>
          <cell r="M400">
            <v>28310.94</v>
          </cell>
          <cell r="N400">
            <v>2.4746375770600602</v>
          </cell>
        </row>
        <row r="401">
          <cell r="A401">
            <v>752</v>
          </cell>
          <cell r="B401" t="str">
            <v>CHARLES MCGOWEN</v>
          </cell>
          <cell r="C401">
            <v>10</v>
          </cell>
          <cell r="D401" t="str">
            <v>RICHARD MCNEW</v>
          </cell>
          <cell r="E401">
            <v>4</v>
          </cell>
          <cell r="F401" t="str">
            <v>RAYSHAWN JOHNSON</v>
          </cell>
          <cell r="G401" t="str">
            <v>SHOPS AT MCALESTER</v>
          </cell>
          <cell r="H401">
            <v>5500</v>
          </cell>
          <cell r="I401" t="str">
            <v>MCALESTER</v>
          </cell>
          <cell r="J401" t="str">
            <v>OK</v>
          </cell>
          <cell r="K401">
            <v>647729.31000000006</v>
          </cell>
          <cell r="L401">
            <v>0</v>
          </cell>
          <cell r="M401">
            <v>647729.31000000006</v>
          </cell>
          <cell r="N401">
            <v>0</v>
          </cell>
        </row>
        <row r="402">
          <cell r="A402">
            <v>753</v>
          </cell>
          <cell r="B402" t="str">
            <v>CHARLES MCGOWEN</v>
          </cell>
          <cell r="C402">
            <v>10</v>
          </cell>
          <cell r="D402" t="str">
            <v>RANDY PILCHER</v>
          </cell>
          <cell r="E402">
            <v>3</v>
          </cell>
          <cell r="F402" t="str">
            <v>NICHOLAS KRENEK</v>
          </cell>
          <cell r="G402" t="str">
            <v>TANGER OUTLET CENTER - FORT WORTH</v>
          </cell>
          <cell r="H402">
            <v>6011</v>
          </cell>
          <cell r="I402" t="str">
            <v>FORT WORTH</v>
          </cell>
          <cell r="J402" t="str">
            <v>TX</v>
          </cell>
          <cell r="K402">
            <v>1441327.82</v>
          </cell>
          <cell r="L402">
            <v>1605626.32</v>
          </cell>
          <cell r="M402">
            <v>-164298.5</v>
          </cell>
          <cell r="N402">
            <v>-10.2326735650422</v>
          </cell>
        </row>
        <row r="403">
          <cell r="A403">
            <v>755</v>
          </cell>
          <cell r="B403" t="str">
            <v>T. CLARK</v>
          </cell>
          <cell r="C403">
            <v>6</v>
          </cell>
          <cell r="D403" t="str">
            <v>LYNDSEY MICHAEL</v>
          </cell>
          <cell r="E403">
            <v>4</v>
          </cell>
          <cell r="F403" t="str">
            <v>MAHALA EDWARDS</v>
          </cell>
          <cell r="G403" t="str">
            <v>NEW BERN MARKETPLACE</v>
          </cell>
          <cell r="H403">
            <v>6140</v>
          </cell>
          <cell r="I403" t="str">
            <v>NEW BERN</v>
          </cell>
          <cell r="J403" t="str">
            <v>NC</v>
          </cell>
          <cell r="K403">
            <v>956339.44</v>
          </cell>
          <cell r="L403">
            <v>946061.82</v>
          </cell>
          <cell r="M403">
            <v>10277.620000000001</v>
          </cell>
          <cell r="N403">
            <v>1.08635818323161</v>
          </cell>
        </row>
        <row r="404">
          <cell r="A404">
            <v>756</v>
          </cell>
          <cell r="B404" t="str">
            <v>ANGIE MOLLOHAN</v>
          </cell>
          <cell r="C404">
            <v>5</v>
          </cell>
          <cell r="D404" t="str">
            <v>LAMONTE HENDRICKS</v>
          </cell>
          <cell r="E404">
            <v>2</v>
          </cell>
          <cell r="F404" t="str">
            <v>JENNIFER CROWE</v>
          </cell>
          <cell r="G404" t="str">
            <v>HARTWELL VILLAGE</v>
          </cell>
          <cell r="H404">
            <v>5671</v>
          </cell>
          <cell r="I404" t="str">
            <v>SENECA</v>
          </cell>
          <cell r="J404" t="str">
            <v>SC</v>
          </cell>
          <cell r="K404">
            <v>1587718.39</v>
          </cell>
          <cell r="L404">
            <v>1531472.21</v>
          </cell>
          <cell r="M404">
            <v>56246.18</v>
          </cell>
          <cell r="N404">
            <v>3.6726869500296502</v>
          </cell>
        </row>
        <row r="405">
          <cell r="A405">
            <v>757</v>
          </cell>
          <cell r="B405" t="str">
            <v>GARY LEWIS</v>
          </cell>
          <cell r="C405">
            <v>7</v>
          </cell>
          <cell r="D405" t="str">
            <v>MICHAEL MOCK</v>
          </cell>
          <cell r="E405">
            <v>3</v>
          </cell>
          <cell r="F405" t="str">
            <v>SHAIDA OSKOUEI</v>
          </cell>
          <cell r="G405" t="str">
            <v>CLARKSBURG PREMIUM OUTLETS</v>
          </cell>
          <cell r="H405">
            <v>5037</v>
          </cell>
          <cell r="I405" t="str">
            <v>CLARKSBURG</v>
          </cell>
          <cell r="J405" t="str">
            <v>MD</v>
          </cell>
          <cell r="K405">
            <v>1629570.49</v>
          </cell>
          <cell r="L405">
            <v>1553420.43</v>
          </cell>
          <cell r="M405">
            <v>76150.06</v>
          </cell>
          <cell r="N405">
            <v>4.9020895135259597</v>
          </cell>
        </row>
        <row r="406">
          <cell r="A406">
            <v>758</v>
          </cell>
          <cell r="B406" t="str">
            <v>BOB CORCORAN</v>
          </cell>
          <cell r="C406">
            <v>1</v>
          </cell>
          <cell r="D406" t="str">
            <v>MICHAEL JAPP</v>
          </cell>
          <cell r="E406">
            <v>2</v>
          </cell>
          <cell r="F406" t="str">
            <v>GEORGE WALKER</v>
          </cell>
          <cell r="G406" t="str">
            <v>TITUS LANDING</v>
          </cell>
          <cell r="H406">
            <v>5008</v>
          </cell>
          <cell r="I406" t="str">
            <v>TITUSVILLE</v>
          </cell>
          <cell r="J406" t="str">
            <v>FL</v>
          </cell>
          <cell r="K406">
            <v>1993285.52</v>
          </cell>
          <cell r="L406">
            <v>1945646.62</v>
          </cell>
          <cell r="M406">
            <v>47638.9</v>
          </cell>
          <cell r="N406">
            <v>2.44848676580335</v>
          </cell>
        </row>
        <row r="407">
          <cell r="A407">
            <v>759</v>
          </cell>
          <cell r="B407" t="str">
            <v>GARY LEWIS</v>
          </cell>
          <cell r="C407">
            <v>7</v>
          </cell>
          <cell r="D407" t="str">
            <v>PATRICIA VEALE</v>
          </cell>
          <cell r="E407">
            <v>4</v>
          </cell>
          <cell r="F407" t="str">
            <v>PATRICIA VEALE</v>
          </cell>
          <cell r="G407" t="str">
            <v>WEST BROAD MARKETPLACE</v>
          </cell>
          <cell r="H407">
            <v>6117</v>
          </cell>
          <cell r="I407" t="str">
            <v>RICHMOND</v>
          </cell>
          <cell r="J407" t="str">
            <v>VA</v>
          </cell>
          <cell r="K407">
            <v>1032791.79</v>
          </cell>
          <cell r="L407">
            <v>913958.86</v>
          </cell>
          <cell r="M407">
            <v>118832.93</v>
          </cell>
          <cell r="N407">
            <v>13.001999893080599</v>
          </cell>
        </row>
        <row r="408">
          <cell r="A408">
            <v>760</v>
          </cell>
          <cell r="B408" t="str">
            <v>JON SALGE</v>
          </cell>
          <cell r="C408">
            <v>9</v>
          </cell>
          <cell r="D408" t="str">
            <v>STEPHANIE DOWNS</v>
          </cell>
          <cell r="E408">
            <v>6</v>
          </cell>
          <cell r="F408" t="str">
            <v>KRISTINA CASON</v>
          </cell>
          <cell r="G408" t="str">
            <v>OUTLETS OF DES MOINES</v>
          </cell>
          <cell r="H408">
            <v>5687</v>
          </cell>
          <cell r="I408" t="str">
            <v>ALTOONA</v>
          </cell>
          <cell r="J408" t="str">
            <v>IA</v>
          </cell>
          <cell r="K408">
            <v>1502290.19</v>
          </cell>
          <cell r="L408">
            <v>1633663.2</v>
          </cell>
          <cell r="M408">
            <v>-131373.01</v>
          </cell>
          <cell r="N408">
            <v>-8.0416214309044705</v>
          </cell>
        </row>
        <row r="409">
          <cell r="A409">
            <v>761</v>
          </cell>
          <cell r="B409" t="str">
            <v>JON COBB</v>
          </cell>
          <cell r="C409">
            <v>4</v>
          </cell>
          <cell r="D409" t="str">
            <v>MICHAEL BRADY</v>
          </cell>
          <cell r="E409">
            <v>6</v>
          </cell>
          <cell r="F409" t="str">
            <v>MICHELLE EDDINS</v>
          </cell>
          <cell r="G409" t="str">
            <v>WARNER ROBINS PLACE</v>
          </cell>
          <cell r="H409">
            <v>7196</v>
          </cell>
          <cell r="I409" t="str">
            <v>WARNER ROBINS</v>
          </cell>
          <cell r="J409" t="str">
            <v>GA</v>
          </cell>
          <cell r="K409">
            <v>1731293.66</v>
          </cell>
          <cell r="L409">
            <v>1736471.52</v>
          </cell>
          <cell r="M409">
            <v>-5177.8599999999997</v>
          </cell>
          <cell r="N409">
            <v>-0.29818283457942002</v>
          </cell>
        </row>
        <row r="410">
          <cell r="A410">
            <v>762</v>
          </cell>
          <cell r="B410" t="str">
            <v>JENNIFER SCANTLAND</v>
          </cell>
          <cell r="C410">
            <v>3</v>
          </cell>
          <cell r="D410" t="str">
            <v>STEPHANIE MCGEHEE</v>
          </cell>
          <cell r="E410">
            <v>3</v>
          </cell>
          <cell r="F410" t="str">
            <v>GEORGIA GALLOWAY</v>
          </cell>
          <cell r="G410" t="str">
            <v>TRI-LAKES VILLAGE</v>
          </cell>
          <cell r="H410">
            <v>6810</v>
          </cell>
          <cell r="I410" t="str">
            <v>BATESVILLE</v>
          </cell>
          <cell r="J410" t="str">
            <v>MS</v>
          </cell>
          <cell r="K410">
            <v>1303111.29</v>
          </cell>
          <cell r="L410">
            <v>1588831.37</v>
          </cell>
          <cell r="M410">
            <v>-285720.08</v>
          </cell>
          <cell r="N410">
            <v>-17.983033655736499</v>
          </cell>
        </row>
        <row r="411">
          <cell r="A411">
            <v>764</v>
          </cell>
          <cell r="B411" t="str">
            <v>MANUEL TARIN</v>
          </cell>
          <cell r="C411">
            <v>11</v>
          </cell>
          <cell r="D411" t="str">
            <v>RYAN PEARSON</v>
          </cell>
          <cell r="E411">
            <v>3</v>
          </cell>
          <cell r="F411" t="str">
            <v>MONTANNA THOMAS</v>
          </cell>
          <cell r="G411" t="str">
            <v>RAVENWOOD VILLAGE</v>
          </cell>
          <cell r="H411">
            <v>6064</v>
          </cell>
          <cell r="I411" t="str">
            <v>HUNTSVILLE</v>
          </cell>
          <cell r="J411" t="str">
            <v>TX</v>
          </cell>
          <cell r="K411">
            <v>1093787.82</v>
          </cell>
          <cell r="L411">
            <v>1242386.97</v>
          </cell>
          <cell r="M411">
            <v>-148599.15</v>
          </cell>
          <cell r="N411">
            <v>-11.960778210673</v>
          </cell>
        </row>
        <row r="412">
          <cell r="A412">
            <v>765</v>
          </cell>
          <cell r="B412" t="str">
            <v>CHARLES MCGOWEN</v>
          </cell>
          <cell r="C412">
            <v>10</v>
          </cell>
          <cell r="D412" t="str">
            <v>ALEX DOMINGUEZ</v>
          </cell>
          <cell r="E412">
            <v>6</v>
          </cell>
          <cell r="F412" t="str">
            <v>JOSELYN GOMEZ</v>
          </cell>
          <cell r="G412" t="str">
            <v>WEST TOWNE MARKETPLACE</v>
          </cell>
          <cell r="H412">
            <v>6492</v>
          </cell>
          <cell r="I412" t="str">
            <v>EL PASO</v>
          </cell>
          <cell r="J412" t="str">
            <v>TX</v>
          </cell>
          <cell r="K412">
            <v>1289956.67</v>
          </cell>
          <cell r="L412">
            <v>1167047.67</v>
          </cell>
          <cell r="M412">
            <v>122909</v>
          </cell>
          <cell r="N412">
            <v>10.531617787300901</v>
          </cell>
        </row>
        <row r="413">
          <cell r="A413">
            <v>766</v>
          </cell>
          <cell r="B413" t="str">
            <v>MANUEL TARIN</v>
          </cell>
          <cell r="C413">
            <v>11</v>
          </cell>
          <cell r="D413" t="str">
            <v>MARTHA MENDEZ</v>
          </cell>
          <cell r="E413">
            <v>1</v>
          </cell>
          <cell r="F413" t="str">
            <v>NANCY TELLO</v>
          </cell>
          <cell r="G413" t="str">
            <v>VALLEY RANCH TOWN CENTER</v>
          </cell>
          <cell r="H413">
            <v>6040</v>
          </cell>
          <cell r="I413" t="str">
            <v>NEW CANEY</v>
          </cell>
          <cell r="J413" t="str">
            <v>TX</v>
          </cell>
          <cell r="K413">
            <v>2825350.43</v>
          </cell>
          <cell r="L413">
            <v>2502104.42</v>
          </cell>
          <cell r="M413">
            <v>323246.01</v>
          </cell>
          <cell r="N413">
            <v>12.9189656281412</v>
          </cell>
        </row>
        <row r="414">
          <cell r="A414">
            <v>767</v>
          </cell>
          <cell r="B414" t="str">
            <v>BOB CORCORAN</v>
          </cell>
          <cell r="C414">
            <v>2</v>
          </cell>
          <cell r="D414" t="str">
            <v>JOEL TALBERT</v>
          </cell>
          <cell r="E414">
            <v>5</v>
          </cell>
          <cell r="F414" t="str">
            <v>SADA JAMES</v>
          </cell>
          <cell r="G414" t="str">
            <v>ENTERPRISE SHOPPING CENTER</v>
          </cell>
          <cell r="H414">
            <v>6312</v>
          </cell>
          <cell r="I414" t="str">
            <v>ENTERPRISE</v>
          </cell>
          <cell r="J414" t="str">
            <v>AL</v>
          </cell>
          <cell r="K414">
            <v>2096232.96</v>
          </cell>
          <cell r="L414">
            <v>2122676.4</v>
          </cell>
          <cell r="M414">
            <v>-26443.439999999999</v>
          </cell>
          <cell r="N414">
            <v>-1.2457593630380901</v>
          </cell>
        </row>
        <row r="415">
          <cell r="A415">
            <v>770</v>
          </cell>
          <cell r="B415" t="str">
            <v>JON SALGE</v>
          </cell>
          <cell r="C415">
            <v>9</v>
          </cell>
          <cell r="D415" t="str">
            <v>BELINDA NICHOLS</v>
          </cell>
          <cell r="E415">
            <v>2</v>
          </cell>
          <cell r="F415" t="str">
            <v>MARK LAMB</v>
          </cell>
          <cell r="G415" t="str">
            <v>GREENEVILLE COMMONS</v>
          </cell>
          <cell r="H415">
            <v>5437</v>
          </cell>
          <cell r="I415" t="str">
            <v>GREENEVILLE</v>
          </cell>
          <cell r="J415" t="str">
            <v>TN</v>
          </cell>
          <cell r="K415">
            <v>1136986.48</v>
          </cell>
          <cell r="L415">
            <v>1183652.55</v>
          </cell>
          <cell r="M415">
            <v>-46666.07</v>
          </cell>
          <cell r="N415">
            <v>-3.9425480053247299</v>
          </cell>
        </row>
        <row r="416">
          <cell r="A416">
            <v>771</v>
          </cell>
          <cell r="B416" t="str">
            <v>CHARLES MCGOWEN</v>
          </cell>
          <cell r="C416">
            <v>10</v>
          </cell>
          <cell r="D416" t="str">
            <v>JAMES NORWINE</v>
          </cell>
          <cell r="E416">
            <v>2</v>
          </cell>
          <cell r="F416" t="str">
            <v>ROSALBA ZUNIGA</v>
          </cell>
          <cell r="G416" t="str">
            <v>VISTA RIDGE VILLAGE</v>
          </cell>
          <cell r="H416">
            <v>5862</v>
          </cell>
          <cell r="I416" t="str">
            <v>LEWISVILLE</v>
          </cell>
          <cell r="J416" t="str">
            <v>TX</v>
          </cell>
          <cell r="K416">
            <v>1201923.1200000001</v>
          </cell>
          <cell r="L416">
            <v>1165115.94</v>
          </cell>
          <cell r="M416">
            <v>36807.18</v>
          </cell>
          <cell r="N416">
            <v>3.1591002007919902</v>
          </cell>
        </row>
        <row r="417">
          <cell r="A417">
            <v>773</v>
          </cell>
          <cell r="B417" t="str">
            <v>MANUEL TARIN</v>
          </cell>
          <cell r="C417">
            <v>11</v>
          </cell>
          <cell r="D417" t="str">
            <v>JESUS GONZALEZ</v>
          </cell>
          <cell r="E417">
            <v>2</v>
          </cell>
          <cell r="F417" t="str">
            <v>JESUS GONZALEZ</v>
          </cell>
          <cell r="G417" t="str">
            <v>THE MARKET CENTER AT ALIANA</v>
          </cell>
          <cell r="H417">
            <v>5862</v>
          </cell>
          <cell r="I417" t="str">
            <v>RICHMOND</v>
          </cell>
          <cell r="J417" t="str">
            <v>TX</v>
          </cell>
          <cell r="K417">
            <v>1300724.26</v>
          </cell>
          <cell r="L417">
            <v>1203737.1200000001</v>
          </cell>
          <cell r="M417">
            <v>96987.14</v>
          </cell>
          <cell r="N417">
            <v>8.0571694922891197</v>
          </cell>
        </row>
        <row r="418">
          <cell r="A418">
            <v>775</v>
          </cell>
          <cell r="B418" t="str">
            <v>T. CLARK</v>
          </cell>
          <cell r="C418">
            <v>6</v>
          </cell>
          <cell r="D418" t="str">
            <v>BRIAN EBERWEIN</v>
          </cell>
          <cell r="E418">
            <v>2</v>
          </cell>
          <cell r="F418" t="str">
            <v>COURTNEY WEAVER</v>
          </cell>
          <cell r="G418" t="str">
            <v>VILLAGE MARKETPLACE</v>
          </cell>
          <cell r="H418">
            <v>4635</v>
          </cell>
          <cell r="I418" t="str">
            <v>ASHEBORO</v>
          </cell>
          <cell r="J418" t="str">
            <v>NC</v>
          </cell>
          <cell r="K418">
            <v>1260956.8899999999</v>
          </cell>
          <cell r="L418">
            <v>1331554.3899999999</v>
          </cell>
          <cell r="M418">
            <v>-70597.5</v>
          </cell>
          <cell r="N418">
            <v>-5.3018863164876002</v>
          </cell>
        </row>
        <row r="419">
          <cell r="A419">
            <v>776</v>
          </cell>
          <cell r="B419" t="str">
            <v>CHARLES MCGOWEN</v>
          </cell>
          <cell r="C419">
            <v>10</v>
          </cell>
          <cell r="D419" t="str">
            <v>RANDY PILCHER</v>
          </cell>
          <cell r="E419">
            <v>3</v>
          </cell>
          <cell r="F419" t="str">
            <v>BARBARA SALAZAR</v>
          </cell>
          <cell r="G419" t="str">
            <v>WEST END</v>
          </cell>
          <cell r="H419">
            <v>5500</v>
          </cell>
          <cell r="I419" t="str">
            <v>LUBBOCK</v>
          </cell>
          <cell r="J419" t="str">
            <v>TX</v>
          </cell>
          <cell r="K419">
            <v>1306720.9099999999</v>
          </cell>
          <cell r="L419">
            <v>1324008.43</v>
          </cell>
          <cell r="M419">
            <v>-17287.52</v>
          </cell>
          <cell r="N419">
            <v>-1.30569561403773</v>
          </cell>
        </row>
        <row r="420">
          <cell r="A420">
            <v>777</v>
          </cell>
          <cell r="B420" t="str">
            <v>BOB CORCORAN</v>
          </cell>
          <cell r="C420">
            <v>1</v>
          </cell>
          <cell r="D420" t="str">
            <v>MATTHEW MCGRATH</v>
          </cell>
          <cell r="E420">
            <v>1</v>
          </cell>
          <cell r="F420" t="str">
            <v>STEPHANIE BURGOS</v>
          </cell>
          <cell r="G420" t="str">
            <v>POSNER VILLAGE</v>
          </cell>
          <cell r="H420">
            <v>5990</v>
          </cell>
          <cell r="I420" t="str">
            <v>DAVENPORT</v>
          </cell>
          <cell r="J420" t="str">
            <v>FL</v>
          </cell>
          <cell r="K420">
            <v>3698162.15</v>
          </cell>
          <cell r="L420">
            <v>3313375.77</v>
          </cell>
          <cell r="M420">
            <v>384786.38</v>
          </cell>
          <cell r="N420">
            <v>11.613122287062501</v>
          </cell>
        </row>
        <row r="421">
          <cell r="A421">
            <v>778</v>
          </cell>
          <cell r="B421" t="str">
            <v>JON COBB</v>
          </cell>
          <cell r="C421">
            <v>4</v>
          </cell>
          <cell r="D421" t="str">
            <v>DISTRICT 5</v>
          </cell>
          <cell r="E421">
            <v>5</v>
          </cell>
          <cell r="F421" t="str">
            <v>DEAN EARNSHAW</v>
          </cell>
          <cell r="G421" t="str">
            <v>THE SHOPPES AT WEBB GIN</v>
          </cell>
          <cell r="H421">
            <v>5373</v>
          </cell>
          <cell r="I421" t="str">
            <v>SNELLVILLE</v>
          </cell>
          <cell r="J421" t="str">
            <v>GA</v>
          </cell>
          <cell r="K421">
            <v>987969.88</v>
          </cell>
          <cell r="L421">
            <v>963578.57</v>
          </cell>
          <cell r="M421">
            <v>24391.31</v>
          </cell>
          <cell r="N421">
            <v>2.5313254942977799</v>
          </cell>
        </row>
        <row r="422">
          <cell r="A422">
            <v>779</v>
          </cell>
          <cell r="B422" t="str">
            <v>JON COBB</v>
          </cell>
          <cell r="C422">
            <v>4</v>
          </cell>
          <cell r="D422" t="str">
            <v>MARIBEL GUTIERREZ</v>
          </cell>
          <cell r="E422">
            <v>1</v>
          </cell>
          <cell r="F422" t="str">
            <v>ALETHA RAYBURN</v>
          </cell>
          <cell r="G422" t="str">
            <v>CLEVELAND-BRADLEY SQUARE SHOPPING C</v>
          </cell>
          <cell r="H422">
            <v>5996</v>
          </cell>
          <cell r="I422" t="str">
            <v>CLEVELAND</v>
          </cell>
          <cell r="J422" t="str">
            <v>TN</v>
          </cell>
          <cell r="K422">
            <v>2010925.19</v>
          </cell>
          <cell r="L422">
            <v>1947437.2</v>
          </cell>
          <cell r="M422">
            <v>63487.99</v>
          </cell>
          <cell r="N422">
            <v>3.2600789386173701</v>
          </cell>
        </row>
        <row r="423">
          <cell r="A423">
            <v>781</v>
          </cell>
          <cell r="B423" t="str">
            <v>CHARLES MCGOWEN</v>
          </cell>
          <cell r="C423">
            <v>10</v>
          </cell>
          <cell r="D423" t="str">
            <v>RANDY PILCHER</v>
          </cell>
          <cell r="E423">
            <v>3</v>
          </cell>
          <cell r="F423" t="str">
            <v>EVA AVERY</v>
          </cell>
          <cell r="G423" t="str">
            <v>LUTON RANCH</v>
          </cell>
          <cell r="H423">
            <v>6850</v>
          </cell>
          <cell r="I423" t="str">
            <v>GRANBURY</v>
          </cell>
          <cell r="J423" t="str">
            <v>TX</v>
          </cell>
          <cell r="K423">
            <v>2252001.8199999998</v>
          </cell>
          <cell r="L423">
            <v>2178400.15</v>
          </cell>
          <cell r="M423">
            <v>73601.67</v>
          </cell>
          <cell r="N423">
            <v>3.3787029439931402</v>
          </cell>
        </row>
        <row r="424">
          <cell r="A424">
            <v>782</v>
          </cell>
          <cell r="B424" t="str">
            <v>BOB CORCORAN</v>
          </cell>
          <cell r="C424">
            <v>1</v>
          </cell>
          <cell r="D424" t="str">
            <v>KEELY CARTER</v>
          </cell>
          <cell r="E424">
            <v>5</v>
          </cell>
          <cell r="F424" t="str">
            <v>KENNETH GLASS</v>
          </cell>
          <cell r="G424" t="str">
            <v>VILLAGES OF AMELIA</v>
          </cell>
          <cell r="H424">
            <v>6139</v>
          </cell>
          <cell r="I424" t="str">
            <v>YULEE</v>
          </cell>
          <cell r="J424" t="str">
            <v>FL</v>
          </cell>
          <cell r="K424">
            <v>2045080.51</v>
          </cell>
          <cell r="L424">
            <v>1848223.69</v>
          </cell>
          <cell r="M424">
            <v>196856.82</v>
          </cell>
          <cell r="N424">
            <v>10.6511360645961</v>
          </cell>
        </row>
        <row r="425">
          <cell r="A425">
            <v>785</v>
          </cell>
          <cell r="B425" t="str">
            <v>CHARLES MCGOWEN</v>
          </cell>
          <cell r="C425">
            <v>10</v>
          </cell>
          <cell r="D425" t="str">
            <v>ALEXANDRA HEMMERT</v>
          </cell>
          <cell r="E425">
            <v>1</v>
          </cell>
          <cell r="F425" t="str">
            <v>JOSEPH HUTCHENS</v>
          </cell>
          <cell r="G425" t="str">
            <v>CROSSROADS AT TERRELL</v>
          </cell>
          <cell r="H425">
            <v>6000</v>
          </cell>
          <cell r="I425" t="str">
            <v>TERRELL</v>
          </cell>
          <cell r="J425" t="str">
            <v>TX</v>
          </cell>
          <cell r="K425">
            <v>1838416.66</v>
          </cell>
          <cell r="L425">
            <v>1755533.16</v>
          </cell>
          <cell r="M425">
            <v>82883.5</v>
          </cell>
          <cell r="N425">
            <v>4.72127225440728</v>
          </cell>
        </row>
        <row r="426">
          <cell r="A426">
            <v>786</v>
          </cell>
          <cell r="B426" t="str">
            <v>JON SALGE</v>
          </cell>
          <cell r="C426">
            <v>9</v>
          </cell>
          <cell r="D426" t="str">
            <v>BELINDA NICHOLS</v>
          </cell>
          <cell r="E426">
            <v>2</v>
          </cell>
          <cell r="F426" t="str">
            <v>DIANE CLARK</v>
          </cell>
          <cell r="G426" t="str">
            <v>KINGSPORT PAVILLION</v>
          </cell>
          <cell r="H426">
            <v>7978</v>
          </cell>
          <cell r="I426" t="str">
            <v>KINGSPORT</v>
          </cell>
          <cell r="J426" t="str">
            <v>TN</v>
          </cell>
          <cell r="K426">
            <v>1058111.25</v>
          </cell>
          <cell r="L426">
            <v>1042895.97</v>
          </cell>
          <cell r="M426">
            <v>15215.28</v>
          </cell>
          <cell r="N426">
            <v>1.45894513332905</v>
          </cell>
        </row>
        <row r="427">
          <cell r="A427">
            <v>787</v>
          </cell>
          <cell r="B427" t="str">
            <v>JON COBB</v>
          </cell>
          <cell r="C427">
            <v>4</v>
          </cell>
          <cell r="D427" t="str">
            <v>DISTRICT 2</v>
          </cell>
          <cell r="E427">
            <v>2</v>
          </cell>
          <cell r="G427" t="str">
            <v>THE DISTRICT AT HOWELL MILL</v>
          </cell>
          <cell r="H427">
            <v>7131</v>
          </cell>
          <cell r="I427" t="str">
            <v>ATLANTA</v>
          </cell>
          <cell r="J427" t="str">
            <v>GA</v>
          </cell>
          <cell r="K427">
            <v>1005180.14</v>
          </cell>
          <cell r="L427">
            <v>1068580.6100000001</v>
          </cell>
          <cell r="M427">
            <v>-63400.47</v>
          </cell>
          <cell r="N427">
            <v>-5.9331480851032703</v>
          </cell>
        </row>
        <row r="428">
          <cell r="A428">
            <v>788</v>
          </cell>
          <cell r="B428" t="str">
            <v>JENNIFER SCANTLAND</v>
          </cell>
          <cell r="C428">
            <v>3</v>
          </cell>
          <cell r="D428" t="str">
            <v>DISTRICT 1</v>
          </cell>
          <cell r="E428">
            <v>1</v>
          </cell>
          <cell r="F428" t="str">
            <v>TIFFANY JOBE</v>
          </cell>
          <cell r="G428" t="str">
            <v>DOGWOOD PROMENADE</v>
          </cell>
          <cell r="H428">
            <v>5600</v>
          </cell>
          <cell r="I428" t="str">
            <v>FLOWOOD</v>
          </cell>
          <cell r="J428" t="str">
            <v>MS</v>
          </cell>
          <cell r="K428">
            <v>684728.75</v>
          </cell>
          <cell r="L428">
            <v>790810.35</v>
          </cell>
          <cell r="M428">
            <v>-106081.60000000001</v>
          </cell>
          <cell r="N428">
            <v>-13.4142907967758</v>
          </cell>
        </row>
        <row r="429">
          <cell r="A429">
            <v>790</v>
          </cell>
          <cell r="B429" t="str">
            <v>GARY LEWIS</v>
          </cell>
          <cell r="C429">
            <v>7</v>
          </cell>
          <cell r="D429" t="str">
            <v>BRADLEY JOHNSON</v>
          </cell>
          <cell r="E429">
            <v>6</v>
          </cell>
          <cell r="F429" t="str">
            <v>SARANNE GALVIN</v>
          </cell>
          <cell r="G429" t="str">
            <v>MERCURY PLAZA</v>
          </cell>
          <cell r="H429">
            <v>6000</v>
          </cell>
          <cell r="I429" t="str">
            <v>HAMPTON</v>
          </cell>
          <cell r="J429" t="str">
            <v>VA</v>
          </cell>
          <cell r="K429">
            <v>1410869</v>
          </cell>
          <cell r="L429">
            <v>1444628.41</v>
          </cell>
          <cell r="M429">
            <v>-33759.410000000003</v>
          </cell>
          <cell r="N429">
            <v>-2.3368922946766899</v>
          </cell>
        </row>
        <row r="430">
          <cell r="A430">
            <v>791</v>
          </cell>
          <cell r="B430" t="str">
            <v>T. CLARK</v>
          </cell>
          <cell r="C430">
            <v>6</v>
          </cell>
          <cell r="D430" t="str">
            <v>TINA GREEN</v>
          </cell>
          <cell r="E430">
            <v>7</v>
          </cell>
          <cell r="F430" t="str">
            <v>JOSE JIMENEZ</v>
          </cell>
          <cell r="G430" t="str">
            <v>BELGATE SHOPPING CENTER</v>
          </cell>
          <cell r="H430">
            <v>5500</v>
          </cell>
          <cell r="I430" t="str">
            <v>CHARLOTTE</v>
          </cell>
          <cell r="J430" t="str">
            <v>NC</v>
          </cell>
          <cell r="K430">
            <v>1912430.41</v>
          </cell>
          <cell r="L430">
            <v>2068713.94</v>
          </cell>
          <cell r="M430">
            <v>-156283.53</v>
          </cell>
          <cell r="N430">
            <v>-7.5546225593665204</v>
          </cell>
        </row>
        <row r="431">
          <cell r="A431">
            <v>792</v>
          </cell>
          <cell r="B431" t="str">
            <v>JON COBB</v>
          </cell>
          <cell r="C431">
            <v>4</v>
          </cell>
          <cell r="D431" t="str">
            <v>ASHLEY CICHON</v>
          </cell>
          <cell r="E431">
            <v>8</v>
          </cell>
          <cell r="F431" t="str">
            <v>TALIYAH TAYLOR</v>
          </cell>
          <cell r="G431" t="str">
            <v>MARBLE CITY SQUARE</v>
          </cell>
          <cell r="H431">
            <v>5000</v>
          </cell>
          <cell r="I431" t="str">
            <v>SYLACAUGA</v>
          </cell>
          <cell r="J431" t="str">
            <v>AL</v>
          </cell>
          <cell r="K431">
            <v>1105969.48</v>
          </cell>
          <cell r="L431">
            <v>1218335.8999999999</v>
          </cell>
          <cell r="M431">
            <v>-112366.42</v>
          </cell>
          <cell r="N431">
            <v>-9.2229425399021707</v>
          </cell>
        </row>
        <row r="432">
          <cell r="A432">
            <v>793</v>
          </cell>
          <cell r="B432" t="str">
            <v>JON SALGE</v>
          </cell>
          <cell r="C432">
            <v>9</v>
          </cell>
          <cell r="D432" t="str">
            <v>STEPHANIE DOWNS</v>
          </cell>
          <cell r="E432">
            <v>6</v>
          </cell>
          <cell r="F432" t="str">
            <v>EXAVIER BROWNLEE</v>
          </cell>
          <cell r="G432" t="str">
            <v>LEGENDS OUTLETS</v>
          </cell>
          <cell r="H432">
            <v>5600</v>
          </cell>
          <cell r="I432" t="str">
            <v>KANSAS CITY</v>
          </cell>
          <cell r="J432" t="str">
            <v>KS</v>
          </cell>
          <cell r="K432">
            <v>1177055.48</v>
          </cell>
          <cell r="L432">
            <v>1167566.31</v>
          </cell>
          <cell r="M432">
            <v>9489.1699999999892</v>
          </cell>
          <cell r="N432">
            <v>0.81273071334162195</v>
          </cell>
        </row>
        <row r="433">
          <cell r="A433">
            <v>795</v>
          </cell>
          <cell r="B433" t="str">
            <v>JENNIFER SCANTLAND</v>
          </cell>
          <cell r="C433">
            <v>3</v>
          </cell>
          <cell r="D433" t="str">
            <v>DISTRICT 1</v>
          </cell>
          <cell r="E433">
            <v>1</v>
          </cell>
          <cell r="F433" t="str">
            <v>DONNA YOUNG</v>
          </cell>
          <cell r="G433" t="str">
            <v>RUSTON MARKETPLACE</v>
          </cell>
          <cell r="H433">
            <v>5150</v>
          </cell>
          <cell r="I433" t="str">
            <v>RUSTON</v>
          </cell>
          <cell r="J433" t="str">
            <v>LA</v>
          </cell>
          <cell r="K433">
            <v>1109070.3400000001</v>
          </cell>
          <cell r="L433">
            <v>1200455.56</v>
          </cell>
          <cell r="M433">
            <v>-91385.22</v>
          </cell>
          <cell r="N433">
            <v>-7.6125450241573596</v>
          </cell>
        </row>
        <row r="434">
          <cell r="A434">
            <v>799</v>
          </cell>
          <cell r="B434" t="str">
            <v>JON SALGE</v>
          </cell>
          <cell r="C434">
            <v>9</v>
          </cell>
          <cell r="D434" t="str">
            <v>CECIL OWNBY</v>
          </cell>
          <cell r="E434">
            <v>1</v>
          </cell>
          <cell r="F434" t="str">
            <v>MELINDA GONZALES</v>
          </cell>
          <cell r="G434" t="str">
            <v>MARYVILLE COMMONS</v>
          </cell>
          <cell r="H434">
            <v>7700</v>
          </cell>
          <cell r="I434" t="str">
            <v>MARYVILLE</v>
          </cell>
          <cell r="J434" t="str">
            <v>TN</v>
          </cell>
          <cell r="K434">
            <v>1023261.09</v>
          </cell>
          <cell r="L434">
            <v>944935.6</v>
          </cell>
          <cell r="M434">
            <v>78325.490000000005</v>
          </cell>
          <cell r="N434">
            <v>8.2889765186114204</v>
          </cell>
        </row>
        <row r="435">
          <cell r="A435">
            <v>814</v>
          </cell>
          <cell r="B435" t="str">
            <v>T. CLARK</v>
          </cell>
          <cell r="C435">
            <v>6</v>
          </cell>
          <cell r="D435" t="str">
            <v>BONNIE MCMILLION</v>
          </cell>
          <cell r="E435">
            <v>5</v>
          </cell>
          <cell r="F435" t="str">
            <v>STEPHEN JOHNSTON</v>
          </cell>
          <cell r="G435" t="str">
            <v>NEWTOWNE PLAZA</v>
          </cell>
          <cell r="H435">
            <v>14850</v>
          </cell>
          <cell r="I435" t="str">
            <v>STATESVILLE</v>
          </cell>
          <cell r="J435" t="str">
            <v>NC</v>
          </cell>
          <cell r="K435">
            <v>1244063.8400000001</v>
          </cell>
          <cell r="L435">
            <v>1158074.3999999999</v>
          </cell>
          <cell r="M435">
            <v>85989.440000000002</v>
          </cell>
          <cell r="N435">
            <v>7.4252086049047703</v>
          </cell>
        </row>
        <row r="436">
          <cell r="A436">
            <v>822</v>
          </cell>
          <cell r="B436" t="str">
            <v>MANUEL TARIN</v>
          </cell>
          <cell r="C436">
            <v>11</v>
          </cell>
          <cell r="D436" t="str">
            <v>DISTRICT 7</v>
          </cell>
          <cell r="E436">
            <v>7</v>
          </cell>
          <cell r="F436" t="str">
            <v>LIZA NAVARRO</v>
          </cell>
          <cell r="G436" t="str">
            <v>VALLE VISTA MALL</v>
          </cell>
          <cell r="H436">
            <v>25959</v>
          </cell>
          <cell r="I436" t="str">
            <v>HARLINGEN</v>
          </cell>
          <cell r="J436" t="str">
            <v>TX</v>
          </cell>
          <cell r="K436">
            <v>1388129.67</v>
          </cell>
          <cell r="L436">
            <v>849427.81</v>
          </cell>
          <cell r="M436">
            <v>538701.86</v>
          </cell>
          <cell r="N436">
            <v>63.419381100790702</v>
          </cell>
        </row>
        <row r="437">
          <cell r="A437">
            <v>825</v>
          </cell>
          <cell r="B437" t="str">
            <v>BOB CORCORAN</v>
          </cell>
          <cell r="C437">
            <v>2</v>
          </cell>
          <cell r="D437" t="str">
            <v>CHESTER SIERADZKI</v>
          </cell>
          <cell r="E437">
            <v>1</v>
          </cell>
          <cell r="F437" t="str">
            <v>LINDSEY BROOKS</v>
          </cell>
          <cell r="G437" t="str">
            <v>LAKE PARK OUTLETS</v>
          </cell>
          <cell r="H437">
            <v>9607</v>
          </cell>
          <cell r="I437" t="str">
            <v>LAKE PARK</v>
          </cell>
          <cell r="J437" t="str">
            <v>GA</v>
          </cell>
          <cell r="K437">
            <v>757776.63</v>
          </cell>
          <cell r="L437">
            <v>594336.31999999995</v>
          </cell>
          <cell r="M437">
            <v>163440.31</v>
          </cell>
          <cell r="N437">
            <v>27.499633540820799</v>
          </cell>
        </row>
        <row r="438">
          <cell r="A438">
            <v>826</v>
          </cell>
          <cell r="B438" t="str">
            <v>JON COBB</v>
          </cell>
          <cell r="C438">
            <v>4</v>
          </cell>
          <cell r="D438" t="str">
            <v>MICHAEL BRADY</v>
          </cell>
          <cell r="E438">
            <v>6</v>
          </cell>
          <cell r="F438" t="str">
            <v>PAMELA MCCARTER</v>
          </cell>
          <cell r="G438" t="str">
            <v>MERCER CROSSING</v>
          </cell>
          <cell r="H438">
            <v>12000</v>
          </cell>
          <cell r="I438" t="str">
            <v>MACON</v>
          </cell>
          <cell r="J438" t="str">
            <v>GA</v>
          </cell>
          <cell r="K438">
            <v>915226.84</v>
          </cell>
          <cell r="L438">
            <v>826435.28</v>
          </cell>
          <cell r="M438">
            <v>88791.56</v>
          </cell>
          <cell r="N438">
            <v>10.7439217744916</v>
          </cell>
        </row>
        <row r="439">
          <cell r="A439">
            <v>1000</v>
          </cell>
          <cell r="B439" t="str">
            <v>ANGIE MOLLOHAN</v>
          </cell>
          <cell r="C439">
            <v>5</v>
          </cell>
          <cell r="D439" t="str">
            <v>MICHAEL JONES</v>
          </cell>
          <cell r="E439">
            <v>6</v>
          </cell>
          <cell r="F439" t="str">
            <v>MICAH KRUSEN</v>
          </cell>
          <cell r="G439" t="str">
            <v>PAWLEY'S ISLAND PLAZA</v>
          </cell>
          <cell r="H439">
            <v>6513</v>
          </cell>
          <cell r="I439" t="str">
            <v>PAWLEY'S ISLAND</v>
          </cell>
          <cell r="J439" t="str">
            <v>SC</v>
          </cell>
          <cell r="K439">
            <v>996396.55</v>
          </cell>
          <cell r="L439">
            <v>943840.35</v>
          </cell>
          <cell r="M439">
            <v>52556.2</v>
          </cell>
          <cell r="N439">
            <v>5.5683357889922798</v>
          </cell>
        </row>
        <row r="440">
          <cell r="A440">
            <v>1001</v>
          </cell>
          <cell r="B440" t="str">
            <v>T. CLARK</v>
          </cell>
          <cell r="C440">
            <v>6</v>
          </cell>
          <cell r="D440" t="str">
            <v>LYNDSEY MICHAEL</v>
          </cell>
          <cell r="E440">
            <v>4</v>
          </cell>
          <cell r="F440" t="str">
            <v>MALIA MITCHELL</v>
          </cell>
          <cell r="G440" t="str">
            <v>LYNNCROFT SC</v>
          </cell>
          <cell r="H440">
            <v>8363</v>
          </cell>
          <cell r="I440" t="str">
            <v>GREENVILLE</v>
          </cell>
          <cell r="J440" t="str">
            <v>NC</v>
          </cell>
          <cell r="K440">
            <v>848154.42</v>
          </cell>
          <cell r="L440">
            <v>781099.59</v>
          </cell>
          <cell r="M440">
            <v>67054.83</v>
          </cell>
          <cell r="N440">
            <v>8.5846710020677204</v>
          </cell>
        </row>
        <row r="441">
          <cell r="A441">
            <v>1002</v>
          </cell>
          <cell r="B441" t="str">
            <v>GARY LEWIS</v>
          </cell>
          <cell r="C441">
            <v>7</v>
          </cell>
          <cell r="D441" t="str">
            <v>THAI WINNINGHAM</v>
          </cell>
          <cell r="E441">
            <v>2</v>
          </cell>
          <cell r="F441" t="str">
            <v>CHRISTINE HUGHES</v>
          </cell>
          <cell r="G441" t="str">
            <v>CALVERT VILLAGE</v>
          </cell>
          <cell r="H441">
            <v>9012</v>
          </cell>
          <cell r="I441" t="str">
            <v>PRINCE FREDERICK</v>
          </cell>
          <cell r="J441" t="str">
            <v>MD</v>
          </cell>
          <cell r="K441">
            <v>1604802.95</v>
          </cell>
          <cell r="L441">
            <v>1350593.65</v>
          </cell>
          <cell r="M441">
            <v>254209.3</v>
          </cell>
          <cell r="N441">
            <v>18.822041699959101</v>
          </cell>
        </row>
        <row r="442">
          <cell r="A442">
            <v>1003</v>
          </cell>
          <cell r="B442" t="str">
            <v>JON COBB</v>
          </cell>
          <cell r="C442">
            <v>4</v>
          </cell>
          <cell r="D442" t="str">
            <v>DISTRICT 7</v>
          </cell>
          <cell r="E442">
            <v>7</v>
          </cell>
          <cell r="F442" t="str">
            <v>ALLISON COLVIN</v>
          </cell>
          <cell r="G442" t="str">
            <v>COOSA TOWN CENTER</v>
          </cell>
          <cell r="H442">
            <v>8069</v>
          </cell>
          <cell r="I442" t="str">
            <v>GADSDEN</v>
          </cell>
          <cell r="J442" t="str">
            <v>AL</v>
          </cell>
          <cell r="K442">
            <v>1160731.49</v>
          </cell>
          <cell r="L442">
            <v>1288666.47</v>
          </cell>
          <cell r="M442">
            <v>-127934.98</v>
          </cell>
          <cell r="N442">
            <v>-9.9277030153504509</v>
          </cell>
        </row>
        <row r="443">
          <cell r="A443">
            <v>1005</v>
          </cell>
          <cell r="B443" t="str">
            <v>CHARLES MCGOWEN</v>
          </cell>
          <cell r="C443">
            <v>10</v>
          </cell>
          <cell r="D443" t="str">
            <v>RICHARD MCNEW</v>
          </cell>
          <cell r="E443">
            <v>4</v>
          </cell>
          <cell r="F443" t="str">
            <v>RICHARD SAMANIEGO</v>
          </cell>
          <cell r="G443" t="str">
            <v>EDMOND CROSSING</v>
          </cell>
          <cell r="H443">
            <v>6018</v>
          </cell>
          <cell r="I443" t="str">
            <v>EDMOND</v>
          </cell>
          <cell r="J443" t="str">
            <v>OK</v>
          </cell>
          <cell r="K443">
            <v>592417.92000000004</v>
          </cell>
          <cell r="L443">
            <v>0</v>
          </cell>
          <cell r="M443">
            <v>592417.92000000004</v>
          </cell>
          <cell r="N443">
            <v>0</v>
          </cell>
        </row>
        <row r="444">
          <cell r="A444">
            <v>1006</v>
          </cell>
          <cell r="B444" t="str">
            <v>JENNIFER SCANTLAND</v>
          </cell>
          <cell r="C444">
            <v>3</v>
          </cell>
          <cell r="D444" t="str">
            <v>KEVIN COLLINS</v>
          </cell>
          <cell r="E444">
            <v>5</v>
          </cell>
          <cell r="F444" t="str">
            <v>BREYANNA SEAVERS</v>
          </cell>
          <cell r="G444" t="str">
            <v>DYERSBURG COMMON</v>
          </cell>
          <cell r="H444">
            <v>5150</v>
          </cell>
          <cell r="I444" t="str">
            <v>DYERSBURG</v>
          </cell>
          <cell r="J444" t="str">
            <v>TN</v>
          </cell>
          <cell r="K444">
            <v>1105396</v>
          </cell>
          <cell r="L444">
            <v>1051185.83</v>
          </cell>
          <cell r="M444">
            <v>54210.17</v>
          </cell>
          <cell r="N444">
            <v>5.1570491584727396</v>
          </cell>
        </row>
        <row r="445">
          <cell r="A445">
            <v>1007</v>
          </cell>
          <cell r="B445" t="str">
            <v>MANUEL TARIN</v>
          </cell>
          <cell r="C445">
            <v>11</v>
          </cell>
          <cell r="D445" t="str">
            <v>DISTRICT 7</v>
          </cell>
          <cell r="E445">
            <v>7</v>
          </cell>
          <cell r="F445" t="str">
            <v>VERONICA RODRIGUEZ</v>
          </cell>
          <cell r="G445" t="str">
            <v>SHOPS AT 29</v>
          </cell>
          <cell r="H445">
            <v>5001</v>
          </cell>
          <cell r="I445" t="str">
            <v>MCALLEN</v>
          </cell>
          <cell r="J445" t="str">
            <v>TX</v>
          </cell>
          <cell r="K445">
            <v>1348172.55</v>
          </cell>
          <cell r="L445">
            <v>1280077.74</v>
          </cell>
          <cell r="M445">
            <v>68094.81</v>
          </cell>
          <cell r="N445">
            <v>5.3195839496436204</v>
          </cell>
        </row>
        <row r="446">
          <cell r="A446">
            <v>1009</v>
          </cell>
          <cell r="B446" t="str">
            <v>JENNIFER SCANTLAND</v>
          </cell>
          <cell r="C446">
            <v>3</v>
          </cell>
          <cell r="D446" t="str">
            <v>HAILEE MCGEHEE</v>
          </cell>
          <cell r="E446">
            <v>4</v>
          </cell>
          <cell r="F446" t="str">
            <v>SCOTT LYNCH</v>
          </cell>
          <cell r="G446" t="str">
            <v>THE COMMONS AT DEXTER LAKE</v>
          </cell>
          <cell r="H446">
            <v>6063</v>
          </cell>
          <cell r="I446" t="str">
            <v>CORDOVA</v>
          </cell>
          <cell r="J446" t="str">
            <v>TN</v>
          </cell>
          <cell r="K446">
            <v>948719.25</v>
          </cell>
          <cell r="L446">
            <v>1209805.43</v>
          </cell>
          <cell r="M446">
            <v>-261086.18</v>
          </cell>
          <cell r="N446">
            <v>-21.5808404827544</v>
          </cell>
        </row>
        <row r="447">
          <cell r="A447">
            <v>1010</v>
          </cell>
          <cell r="B447" t="str">
            <v>BOB CORCORAN</v>
          </cell>
          <cell r="C447">
            <v>1</v>
          </cell>
          <cell r="D447" t="str">
            <v>MATTHEW MCGRATH</v>
          </cell>
          <cell r="E447">
            <v>1</v>
          </cell>
          <cell r="F447" t="str">
            <v>DARYA BROWN</v>
          </cell>
          <cell r="G447" t="str">
            <v>ROLLING OAKS COMMONS</v>
          </cell>
          <cell r="H447">
            <v>6032</v>
          </cell>
          <cell r="I447" t="str">
            <v>KISSIMMEE</v>
          </cell>
          <cell r="J447" t="str">
            <v>FL</v>
          </cell>
          <cell r="K447">
            <v>2642939.44</v>
          </cell>
          <cell r="L447">
            <v>485106.13</v>
          </cell>
          <cell r="M447">
            <v>2157833.31</v>
          </cell>
          <cell r="N447">
            <v>444.81674762592701</v>
          </cell>
        </row>
        <row r="448">
          <cell r="A448">
            <v>1016</v>
          </cell>
          <cell r="B448" t="str">
            <v>MANUEL TARIN</v>
          </cell>
          <cell r="C448">
            <v>11</v>
          </cell>
          <cell r="D448" t="str">
            <v>JESUS GONZALEZ</v>
          </cell>
          <cell r="E448">
            <v>2</v>
          </cell>
          <cell r="F448" t="str">
            <v>JODIE BECKER</v>
          </cell>
          <cell r="G448" t="str">
            <v>BRENHAM CROSSING</v>
          </cell>
          <cell r="H448">
            <v>5001</v>
          </cell>
          <cell r="I448" t="str">
            <v>BRENHAM</v>
          </cell>
          <cell r="J448" t="str">
            <v>TX</v>
          </cell>
          <cell r="K448">
            <v>886994.84</v>
          </cell>
          <cell r="L448">
            <v>0</v>
          </cell>
          <cell r="M448">
            <v>886994.84</v>
          </cell>
          <cell r="N448">
            <v>0</v>
          </cell>
        </row>
        <row r="449">
          <cell r="A449">
            <v>1017</v>
          </cell>
          <cell r="B449" t="str">
            <v>MANUEL TARIN</v>
          </cell>
          <cell r="C449">
            <v>11</v>
          </cell>
          <cell r="D449" t="str">
            <v>DISTRICT 7</v>
          </cell>
          <cell r="E449">
            <v>7</v>
          </cell>
          <cell r="F449" t="str">
            <v>BELEN GONZALEZ</v>
          </cell>
          <cell r="G449" t="str">
            <v>SHOPS AT 493</v>
          </cell>
          <cell r="H449">
            <v>5250</v>
          </cell>
          <cell r="I449" t="str">
            <v>DONNA</v>
          </cell>
          <cell r="J449" t="str">
            <v>TX</v>
          </cell>
          <cell r="K449">
            <v>1239682.04</v>
          </cell>
          <cell r="L449">
            <v>0</v>
          </cell>
          <cell r="M449">
            <v>1239682.04</v>
          </cell>
          <cell r="N449">
            <v>0</v>
          </cell>
        </row>
        <row r="450">
          <cell r="A450">
            <v>1018</v>
          </cell>
          <cell r="B450" t="str">
            <v>JENNIFER SCANTLAND</v>
          </cell>
          <cell r="C450">
            <v>3</v>
          </cell>
          <cell r="D450" t="str">
            <v>STEPHANIE MCGEHEE</v>
          </cell>
          <cell r="E450">
            <v>3</v>
          </cell>
          <cell r="F450" t="str">
            <v>ARIEL WILLIAMS</v>
          </cell>
          <cell r="G450" t="str">
            <v>TRIANGLE CROSSING</v>
          </cell>
          <cell r="H450">
            <v>5244</v>
          </cell>
          <cell r="I450" t="str">
            <v>STARKVILLE</v>
          </cell>
          <cell r="J450" t="str">
            <v>MS</v>
          </cell>
          <cell r="K450">
            <v>273990.77</v>
          </cell>
          <cell r="L450">
            <v>0</v>
          </cell>
          <cell r="M450">
            <v>273990.77</v>
          </cell>
          <cell r="N450">
            <v>0</v>
          </cell>
        </row>
        <row r="451">
          <cell r="A451">
            <v>1020</v>
          </cell>
          <cell r="B451" t="str">
            <v>ANGIE MOLLOHAN</v>
          </cell>
          <cell r="C451">
            <v>5</v>
          </cell>
          <cell r="D451" t="str">
            <v>ADRIENNE PEARSON</v>
          </cell>
          <cell r="E451">
            <v>4</v>
          </cell>
          <cell r="F451" t="str">
            <v>DEIRDRE WILLIAMS</v>
          </cell>
          <cell r="G451" t="str">
            <v>ROSEWOOD CROSSING</v>
          </cell>
          <cell r="H451">
            <v>7545</v>
          </cell>
          <cell r="I451" t="str">
            <v>COLUMBIA</v>
          </cell>
          <cell r="J451" t="str">
            <v>SC</v>
          </cell>
          <cell r="K451">
            <v>622327.86</v>
          </cell>
          <cell r="L451">
            <v>0</v>
          </cell>
          <cell r="M451">
            <v>622327.86</v>
          </cell>
          <cell r="N451">
            <v>0</v>
          </cell>
        </row>
        <row r="452">
          <cell r="A452">
            <v>1022</v>
          </cell>
          <cell r="B452" t="str">
            <v>SHAWN BROOKS</v>
          </cell>
          <cell r="C452">
            <v>8</v>
          </cell>
          <cell r="D452" t="str">
            <v>WILLIAM ROGERS</v>
          </cell>
          <cell r="E452">
            <v>4</v>
          </cell>
          <cell r="F452" t="str">
            <v>JOSHUA WHITTED</v>
          </cell>
          <cell r="G452" t="str">
            <v>DESTINATIONS OUTLETS</v>
          </cell>
          <cell r="H452">
            <v>9992</v>
          </cell>
          <cell r="I452" t="str">
            <v>JEFFERSONVILLE</v>
          </cell>
          <cell r="J452" t="str">
            <v>OH</v>
          </cell>
          <cell r="K452">
            <v>751873.7</v>
          </cell>
          <cell r="L452">
            <v>0</v>
          </cell>
          <cell r="M452">
            <v>751873.7</v>
          </cell>
          <cell r="N452">
            <v>0</v>
          </cell>
        </row>
        <row r="453">
          <cell r="A453">
            <v>1023</v>
          </cell>
          <cell r="B453" t="str">
            <v>CHARLES MCGOWEN</v>
          </cell>
          <cell r="C453">
            <v>10</v>
          </cell>
          <cell r="D453" t="str">
            <v>ALEX DOMINGUEZ</v>
          </cell>
          <cell r="E453">
            <v>6</v>
          </cell>
          <cell r="F453" t="str">
            <v>STEPHANIE RAMIREZ</v>
          </cell>
          <cell r="G453" t="str">
            <v>SUNLAND PLAZA</v>
          </cell>
          <cell r="H453">
            <v>6049</v>
          </cell>
          <cell r="I453" t="str">
            <v>EL PASO</v>
          </cell>
          <cell r="J453" t="str">
            <v>TX</v>
          </cell>
          <cell r="K453">
            <v>326740.96000000002</v>
          </cell>
          <cell r="L453">
            <v>0</v>
          </cell>
          <cell r="M453">
            <v>326740.96000000002</v>
          </cell>
          <cell r="N453">
            <v>0</v>
          </cell>
        </row>
        <row r="454">
          <cell r="A454">
            <v>1025</v>
          </cell>
          <cell r="B454" t="str">
            <v>GARY LEWIS</v>
          </cell>
          <cell r="C454">
            <v>7</v>
          </cell>
          <cell r="D454" t="str">
            <v>MICHAEL MOCK</v>
          </cell>
          <cell r="E454">
            <v>3</v>
          </cell>
          <cell r="F454" t="str">
            <v>TASHANA WILLIAMS</v>
          </cell>
          <cell r="G454" t="str">
            <v>DOMINION SQUARE</v>
          </cell>
          <cell r="H454">
            <v>7108</v>
          </cell>
          <cell r="I454" t="str">
            <v>CULPEPER</v>
          </cell>
          <cell r="J454" t="str">
            <v>VA</v>
          </cell>
          <cell r="K454">
            <v>284111.53999999998</v>
          </cell>
          <cell r="L454">
            <v>0</v>
          </cell>
          <cell r="M454">
            <v>284111.53999999998</v>
          </cell>
          <cell r="N454">
            <v>0</v>
          </cell>
        </row>
        <row r="455">
          <cell r="A455">
            <v>1026</v>
          </cell>
          <cell r="B455" t="str">
            <v>SHAWN BROOKS</v>
          </cell>
          <cell r="C455">
            <v>8</v>
          </cell>
          <cell r="D455" t="str">
            <v>EFFIE WILLIAMS</v>
          </cell>
          <cell r="E455">
            <v>5</v>
          </cell>
          <cell r="F455" t="str">
            <v>DORIS SARAGINO</v>
          </cell>
          <cell r="G455" t="str">
            <v>THE COMMONS</v>
          </cell>
          <cell r="H455">
            <v>6651</v>
          </cell>
          <cell r="I455" t="str">
            <v>SALISBURY</v>
          </cell>
          <cell r="J455" t="str">
            <v>MD</v>
          </cell>
          <cell r="K455">
            <v>170299.83</v>
          </cell>
          <cell r="L455">
            <v>0</v>
          </cell>
          <cell r="M455">
            <v>170299.83</v>
          </cell>
          <cell r="N455">
            <v>0</v>
          </cell>
        </row>
        <row r="456">
          <cell r="A456">
            <v>1027</v>
          </cell>
          <cell r="B456" t="str">
            <v>GARY LEWIS</v>
          </cell>
          <cell r="C456">
            <v>7</v>
          </cell>
          <cell r="D456" t="str">
            <v>BRADLEY JOHNSON</v>
          </cell>
          <cell r="E456">
            <v>6</v>
          </cell>
          <cell r="F456" t="str">
            <v>BRADLEY JOHNSON</v>
          </cell>
          <cell r="G456" t="str">
            <v>WILLIAMSBURG PREMIUM OUTLETS</v>
          </cell>
          <cell r="H456">
            <v>5500</v>
          </cell>
          <cell r="I456" t="str">
            <v>WILLIAMSBURG</v>
          </cell>
          <cell r="J456" t="str">
            <v>VA</v>
          </cell>
          <cell r="K456">
            <v>333598.96999999997</v>
          </cell>
          <cell r="L456">
            <v>0</v>
          </cell>
          <cell r="M456">
            <v>333598.96999999997</v>
          </cell>
          <cell r="N456">
            <v>0</v>
          </cell>
        </row>
        <row r="457">
          <cell r="A457">
            <v>1184</v>
          </cell>
          <cell r="B457" t="str">
            <v>GARY LEWIS</v>
          </cell>
          <cell r="C457">
            <v>7</v>
          </cell>
          <cell r="D457" t="str">
            <v>DOUGLAS ELLER</v>
          </cell>
          <cell r="E457">
            <v>5</v>
          </cell>
          <cell r="F457" t="str">
            <v>STORMY PEELE</v>
          </cell>
          <cell r="G457" t="str">
            <v>COLEMAN MARKETPLACE</v>
          </cell>
          <cell r="H457">
            <v>15307</v>
          </cell>
          <cell r="I457" t="str">
            <v>DANVILLE</v>
          </cell>
          <cell r="J457" t="str">
            <v>VA</v>
          </cell>
          <cell r="K457">
            <v>341039.86</v>
          </cell>
          <cell r="L457">
            <v>0</v>
          </cell>
          <cell r="M457">
            <v>341039.86</v>
          </cell>
          <cell r="N457">
            <v>0</v>
          </cell>
        </row>
        <row r="458">
          <cell r="A458">
            <v>1211</v>
          </cell>
          <cell r="B458" t="str">
            <v>BOB CORCORAN</v>
          </cell>
          <cell r="C458">
            <v>2</v>
          </cell>
          <cell r="D458" t="str">
            <v>CHRISTOPHER JONES</v>
          </cell>
          <cell r="E458">
            <v>4</v>
          </cell>
          <cell r="F458" t="str">
            <v>UTE DODD</v>
          </cell>
          <cell r="G458" t="str">
            <v>PELICAN PLAZA</v>
          </cell>
          <cell r="H458">
            <v>5997</v>
          </cell>
          <cell r="I458" t="str">
            <v>SARASOTA</v>
          </cell>
          <cell r="J458" t="str">
            <v>FL</v>
          </cell>
          <cell r="K458">
            <v>1411894.96</v>
          </cell>
          <cell r="L458">
            <v>216019.86</v>
          </cell>
          <cell r="M458">
            <v>1195875.1000000001</v>
          </cell>
          <cell r="N458">
            <v>553.59497964677905</v>
          </cell>
        </row>
        <row r="459">
          <cell r="A459">
            <v>9550</v>
          </cell>
          <cell r="B459" t="str">
            <v>N/A</v>
          </cell>
          <cell r="C459">
            <v>98</v>
          </cell>
          <cell r="E459">
            <v>1</v>
          </cell>
          <cell r="G459" t="str">
            <v>RRS FULFILLMENT CENTER #9550</v>
          </cell>
          <cell r="I459" t="str">
            <v>CHARLOTTE</v>
          </cell>
          <cell r="J459" t="str">
            <v>NC</v>
          </cell>
          <cell r="K459">
            <v>0</v>
          </cell>
          <cell r="L459">
            <v>0</v>
          </cell>
          <cell r="M459">
            <v>0</v>
          </cell>
          <cell r="N459">
            <v>0</v>
          </cell>
        </row>
        <row r="460">
          <cell r="A460" t="str">
            <v>3016/5016</v>
          </cell>
          <cell r="B460" t="str">
            <v>JON SALGE</v>
          </cell>
          <cell r="C460">
            <v>9</v>
          </cell>
          <cell r="D460" t="str">
            <v>CECIL OWNBY</v>
          </cell>
          <cell r="E460">
            <v>1</v>
          </cell>
          <cell r="F460" t="str">
            <v>BENJAMIN CHAMBERS</v>
          </cell>
          <cell r="G460" t="str">
            <v>DEANE HILL SC</v>
          </cell>
          <cell r="H460">
            <v>10000</v>
          </cell>
          <cell r="I460" t="str">
            <v>KNOXVILLE</v>
          </cell>
          <cell r="J460" t="str">
            <v>TN</v>
          </cell>
          <cell r="K460">
            <v>2155394.38</v>
          </cell>
          <cell r="L460">
            <v>2086081.02</v>
          </cell>
          <cell r="M460">
            <v>69313.36</v>
          </cell>
          <cell r="N460">
            <v>3.3226590595220298</v>
          </cell>
        </row>
        <row r="461">
          <cell r="A461" t="str">
            <v>3020/5020</v>
          </cell>
          <cell r="B461" t="str">
            <v>SHAWN BROOKS</v>
          </cell>
          <cell r="C461">
            <v>8</v>
          </cell>
          <cell r="D461" t="str">
            <v>PATRICIA ONORI</v>
          </cell>
          <cell r="E461">
            <v>6</v>
          </cell>
          <cell r="F461" t="str">
            <v>CARL SZYDLIK</v>
          </cell>
          <cell r="G461" t="str">
            <v>PHILADELPHIA MILLS</v>
          </cell>
          <cell r="H461">
            <v>29426</v>
          </cell>
          <cell r="I461" t="str">
            <v>PHILADELPHIA</v>
          </cell>
          <cell r="J461" t="str">
            <v>PA</v>
          </cell>
          <cell r="K461">
            <v>2665920.9900000002</v>
          </cell>
          <cell r="L461">
            <v>2692900.95</v>
          </cell>
          <cell r="M461">
            <v>-26979.960000000101</v>
          </cell>
          <cell r="N461">
            <v>-1.0018920302285399</v>
          </cell>
        </row>
        <row r="462">
          <cell r="A462" t="str">
            <v>3022/5022</v>
          </cell>
          <cell r="B462" t="str">
            <v>GARY LEWIS</v>
          </cell>
          <cell r="C462">
            <v>7</v>
          </cell>
          <cell r="D462" t="str">
            <v>EMMANUEL HAYFORD</v>
          </cell>
          <cell r="E462">
            <v>1</v>
          </cell>
          <cell r="F462" t="str">
            <v>DANYELLE DANIELS-DARIEN</v>
          </cell>
          <cell r="G462" t="str">
            <v>ARUNDEL MILLS</v>
          </cell>
          <cell r="H462">
            <v>21526</v>
          </cell>
          <cell r="I462" t="str">
            <v>HANOVER</v>
          </cell>
          <cell r="J462" t="str">
            <v>MD</v>
          </cell>
          <cell r="K462">
            <v>4948479.97</v>
          </cell>
          <cell r="L462">
            <v>4781584.7300000004</v>
          </cell>
          <cell r="M462">
            <v>166895.24</v>
          </cell>
          <cell r="N462">
            <v>3.4903750414143202</v>
          </cell>
        </row>
        <row r="463">
          <cell r="A463" t="str">
            <v>3024/5024</v>
          </cell>
          <cell r="B463" t="str">
            <v>JON COBB</v>
          </cell>
          <cell r="C463">
            <v>4</v>
          </cell>
          <cell r="D463" t="str">
            <v>CHRISTOPHER EARNSHAW</v>
          </cell>
          <cell r="E463">
            <v>4</v>
          </cell>
          <cell r="F463" t="str">
            <v>ROBERT TURNER</v>
          </cell>
          <cell r="G463" t="str">
            <v>SUGARLOAF MILLS</v>
          </cell>
          <cell r="H463">
            <v>20680</v>
          </cell>
          <cell r="I463" t="str">
            <v>LAWRENCEVILLE</v>
          </cell>
          <cell r="J463" t="str">
            <v>GA</v>
          </cell>
          <cell r="K463">
            <v>4186664.57</v>
          </cell>
          <cell r="L463">
            <v>4284839.1100000003</v>
          </cell>
          <cell r="M463">
            <v>-98174.540000000095</v>
          </cell>
          <cell r="N463">
            <v>-2.29120714873239</v>
          </cell>
        </row>
        <row r="464">
          <cell r="A464" t="str">
            <v>3025/5025</v>
          </cell>
          <cell r="B464" t="str">
            <v>BOB CORCORAN</v>
          </cell>
          <cell r="C464">
            <v>1</v>
          </cell>
          <cell r="D464" t="str">
            <v>EDWIN DARDON</v>
          </cell>
          <cell r="E464">
            <v>3</v>
          </cell>
          <cell r="F464" t="str">
            <v>JEREMY DUIT</v>
          </cell>
          <cell r="G464" t="str">
            <v>SAWGRASS MILLS</v>
          </cell>
          <cell r="H464">
            <v>23117</v>
          </cell>
          <cell r="I464" t="str">
            <v>SUNRISE</v>
          </cell>
          <cell r="J464" t="str">
            <v>FL</v>
          </cell>
          <cell r="K464">
            <v>4730129.72</v>
          </cell>
          <cell r="L464">
            <v>4461422.49</v>
          </cell>
          <cell r="M464">
            <v>268707.23</v>
          </cell>
          <cell r="N464">
            <v>6.0229048157239502</v>
          </cell>
        </row>
        <row r="465">
          <cell r="A465" t="str">
            <v>3026/5026</v>
          </cell>
          <cell r="B465" t="str">
            <v>DANNY LAZAR</v>
          </cell>
          <cell r="C465">
            <v>12</v>
          </cell>
          <cell r="D465" t="str">
            <v>DISTRICT 5</v>
          </cell>
          <cell r="E465">
            <v>5</v>
          </cell>
          <cell r="F465" t="str">
            <v>CONNIE DENVER III</v>
          </cell>
          <cell r="G465" t="str">
            <v>ONTARIO MILLS</v>
          </cell>
          <cell r="H465">
            <v>21978</v>
          </cell>
          <cell r="I465" t="str">
            <v>ONTARIO</v>
          </cell>
          <cell r="J465" t="str">
            <v>CA</v>
          </cell>
          <cell r="K465">
            <v>5613599.4500000002</v>
          </cell>
          <cell r="L465">
            <v>5593908.8499999996</v>
          </cell>
          <cell r="M465">
            <v>19690.599999999999</v>
          </cell>
          <cell r="N465">
            <v>0.35200073022286499</v>
          </cell>
        </row>
        <row r="466">
          <cell r="A466" t="str">
            <v>3030/5030</v>
          </cell>
          <cell r="B466" t="str">
            <v>DANNY LAZAR</v>
          </cell>
          <cell r="C466">
            <v>12</v>
          </cell>
          <cell r="D466" t="str">
            <v>EVANGELINE RUEDA</v>
          </cell>
          <cell r="E466">
            <v>1</v>
          </cell>
          <cell r="F466" t="str">
            <v>MARISOL MURILLO</v>
          </cell>
          <cell r="G466" t="str">
            <v>COLORADO MILLS</v>
          </cell>
          <cell r="H466">
            <v>23045</v>
          </cell>
          <cell r="I466" t="str">
            <v>LAKEWOOD</v>
          </cell>
          <cell r="J466" t="str">
            <v>CO</v>
          </cell>
          <cell r="K466">
            <v>7122174.3399999999</v>
          </cell>
          <cell r="L466">
            <v>6700949.1900000004</v>
          </cell>
          <cell r="M466">
            <v>421225.15</v>
          </cell>
          <cell r="N466">
            <v>6.2860519913896402</v>
          </cell>
        </row>
        <row r="467">
          <cell r="A467" t="str">
            <v>3032/5032</v>
          </cell>
          <cell r="B467" t="str">
            <v>GARY LEWIS</v>
          </cell>
          <cell r="C467">
            <v>7</v>
          </cell>
          <cell r="D467" t="str">
            <v>EMMANUEL HAYFORD</v>
          </cell>
          <cell r="E467">
            <v>1</v>
          </cell>
          <cell r="F467" t="str">
            <v>NINETTE OVANDO</v>
          </cell>
          <cell r="G467" t="str">
            <v>SEVEN CORNERS SHOPPING CENTER</v>
          </cell>
          <cell r="H467">
            <v>23645</v>
          </cell>
          <cell r="I467" t="str">
            <v>FALLS CHURCH</v>
          </cell>
          <cell r="J467" t="str">
            <v>VA</v>
          </cell>
          <cell r="K467">
            <v>5483859.5899999999</v>
          </cell>
          <cell r="L467">
            <v>5201813.47</v>
          </cell>
          <cell r="M467">
            <v>282046.12</v>
          </cell>
          <cell r="N467">
            <v>5.4220729295008701</v>
          </cell>
        </row>
        <row r="468">
          <cell r="A468" t="str">
            <v>3035/5035</v>
          </cell>
          <cell r="B468" t="str">
            <v>DANNY LAZAR</v>
          </cell>
          <cell r="C468">
            <v>12</v>
          </cell>
          <cell r="D468" t="str">
            <v>DISTRICT 5</v>
          </cell>
          <cell r="E468">
            <v>5</v>
          </cell>
          <cell r="F468" t="str">
            <v>OSBALDO SANCHEZ</v>
          </cell>
          <cell r="G468" t="str">
            <v>HOLLYWOOD (GALAXY)</v>
          </cell>
          <cell r="H468">
            <v>36500</v>
          </cell>
          <cell r="I468" t="str">
            <v>LOS ANGELES</v>
          </cell>
          <cell r="J468" t="str">
            <v>CA</v>
          </cell>
          <cell r="K468">
            <v>5120176.6399999997</v>
          </cell>
          <cell r="L468">
            <v>5762835.25</v>
          </cell>
          <cell r="M468">
            <v>-642658.61</v>
          </cell>
          <cell r="N468">
            <v>-11.151778284829501</v>
          </cell>
        </row>
        <row r="469">
          <cell r="A469" t="str">
            <v>3038/5038</v>
          </cell>
          <cell r="B469" t="str">
            <v>GARY LEWIS</v>
          </cell>
          <cell r="C469">
            <v>7</v>
          </cell>
          <cell r="D469" t="str">
            <v>MICHAEL MOCK</v>
          </cell>
          <cell r="E469">
            <v>3</v>
          </cell>
          <cell r="F469" t="str">
            <v>MATTHEW DEIKE</v>
          </cell>
          <cell r="G469" t="str">
            <v>FREDERICK CROSSING</v>
          </cell>
          <cell r="H469">
            <v>25000</v>
          </cell>
          <cell r="I469" t="str">
            <v>FREDERICK</v>
          </cell>
          <cell r="J469" t="str">
            <v>MD</v>
          </cell>
          <cell r="K469">
            <v>3005073.76</v>
          </cell>
          <cell r="L469">
            <v>2831241.47</v>
          </cell>
          <cell r="M469">
            <v>173832.29</v>
          </cell>
          <cell r="N469">
            <v>6.13979033021156</v>
          </cell>
        </row>
        <row r="470">
          <cell r="A470" t="str">
            <v>3045/5045</v>
          </cell>
          <cell r="B470" t="str">
            <v>SHAWN BROOKS</v>
          </cell>
          <cell r="C470">
            <v>8</v>
          </cell>
          <cell r="D470" t="str">
            <v>ROBERT DUQUETTE</v>
          </cell>
          <cell r="E470">
            <v>7</v>
          </cell>
          <cell r="F470" t="str">
            <v>JOHN ZODDA</v>
          </cell>
          <cell r="G470" t="str">
            <v>TJ MAXX PLAZA</v>
          </cell>
          <cell r="H470">
            <v>21025</v>
          </cell>
          <cell r="I470" t="str">
            <v>MANCHESTER</v>
          </cell>
          <cell r="J470" t="str">
            <v>NH</v>
          </cell>
          <cell r="K470">
            <v>3797565.29</v>
          </cell>
          <cell r="L470">
            <v>3600776.76</v>
          </cell>
          <cell r="M470">
            <v>196788.53</v>
          </cell>
          <cell r="N470">
            <v>5.4651688542890504</v>
          </cell>
        </row>
        <row r="471">
          <cell r="A471" t="str">
            <v>3046/5046</v>
          </cell>
          <cell r="B471" t="str">
            <v>SHAWN BROOKS</v>
          </cell>
          <cell r="C471">
            <v>8</v>
          </cell>
          <cell r="D471" t="str">
            <v>AMY LINZIE</v>
          </cell>
          <cell r="E471">
            <v>1</v>
          </cell>
          <cell r="F471" t="str">
            <v>KAYLA HAZELIP</v>
          </cell>
          <cell r="G471" t="str">
            <v>SHELBYVILLE RD PLAZA</v>
          </cell>
          <cell r="H471">
            <v>21200</v>
          </cell>
          <cell r="I471" t="str">
            <v>LOUISVILLE</v>
          </cell>
          <cell r="J471" t="str">
            <v>KY</v>
          </cell>
          <cell r="K471">
            <v>3273491.02</v>
          </cell>
          <cell r="L471">
            <v>3151545.48</v>
          </cell>
          <cell r="M471">
            <v>121945.54</v>
          </cell>
          <cell r="N471">
            <v>3.86938855154968</v>
          </cell>
        </row>
        <row r="472">
          <cell r="A472" t="str">
            <v>3051/5051</v>
          </cell>
          <cell r="B472" t="str">
            <v>ANGIE MOLLOHAN</v>
          </cell>
          <cell r="C472">
            <v>5</v>
          </cell>
          <cell r="D472" t="str">
            <v>DISTRICT 1</v>
          </cell>
          <cell r="E472">
            <v>1</v>
          </cell>
          <cell r="F472" t="str">
            <v>COURTNEY WERTS</v>
          </cell>
          <cell r="G472" t="str">
            <v>SHOPS AT GREENRIDGE</v>
          </cell>
          <cell r="H472">
            <v>20000</v>
          </cell>
          <cell r="I472" t="str">
            <v>GREENVILLE</v>
          </cell>
          <cell r="J472" t="str">
            <v>SC</v>
          </cell>
          <cell r="K472">
            <v>3068506.26</v>
          </cell>
          <cell r="L472">
            <v>2872648.29</v>
          </cell>
          <cell r="M472">
            <v>195857.97</v>
          </cell>
          <cell r="N472">
            <v>6.8180281826286597</v>
          </cell>
        </row>
        <row r="473">
          <cell r="A473" t="str">
            <v>3052/5052</v>
          </cell>
          <cell r="B473" t="str">
            <v>JON SALGE</v>
          </cell>
          <cell r="C473">
            <v>9</v>
          </cell>
          <cell r="D473" t="str">
            <v>STEPHANIE DOWNS</v>
          </cell>
          <cell r="E473">
            <v>6</v>
          </cell>
          <cell r="F473" t="str">
            <v>ANTONIO MORRISON</v>
          </cell>
          <cell r="G473" t="str">
            <v>WARD PARKWAY MALL</v>
          </cell>
          <cell r="H473">
            <v>22472</v>
          </cell>
          <cell r="I473" t="str">
            <v>KANSAS CITY</v>
          </cell>
          <cell r="J473" t="str">
            <v>MO</v>
          </cell>
          <cell r="K473">
            <v>4385200.16</v>
          </cell>
          <cell r="L473">
            <v>4765094.41</v>
          </cell>
          <cell r="M473">
            <v>-379894.25</v>
          </cell>
          <cell r="N473">
            <v>-7.9724391022086598</v>
          </cell>
        </row>
        <row r="474">
          <cell r="A474" t="str">
            <v>3056/5056</v>
          </cell>
          <cell r="B474" t="str">
            <v>JON SALGE</v>
          </cell>
          <cell r="C474">
            <v>9</v>
          </cell>
          <cell r="D474" t="str">
            <v>STEPHANIE DOWNS</v>
          </cell>
          <cell r="E474">
            <v>6</v>
          </cell>
          <cell r="F474" t="str">
            <v>KAYLA CUNNINGHAM</v>
          </cell>
          <cell r="G474" t="str">
            <v>LEGENDS OUTLETS</v>
          </cell>
          <cell r="H474">
            <v>21586</v>
          </cell>
          <cell r="I474" t="str">
            <v>KANSAS CITY</v>
          </cell>
          <cell r="J474" t="str">
            <v>KS</v>
          </cell>
          <cell r="K474">
            <v>7562333.0899999999</v>
          </cell>
          <cell r="L474">
            <v>7990051.4000000004</v>
          </cell>
          <cell r="M474">
            <v>-427718.31</v>
          </cell>
          <cell r="N474">
            <v>-5.3531359009780504</v>
          </cell>
        </row>
        <row r="475">
          <cell r="A475" t="str">
            <v>3057/5057</v>
          </cell>
          <cell r="B475" t="str">
            <v>GARY LEWIS</v>
          </cell>
          <cell r="C475">
            <v>7</v>
          </cell>
          <cell r="D475" t="str">
            <v>MICHAEL MOCK</v>
          </cell>
          <cell r="E475">
            <v>3</v>
          </cell>
          <cell r="F475" t="str">
            <v>MICHELLE HANG</v>
          </cell>
          <cell r="G475" t="str">
            <v>ASH BROOK COMMONS</v>
          </cell>
          <cell r="H475">
            <v>19713</v>
          </cell>
          <cell r="I475" t="str">
            <v>ASHBURN</v>
          </cell>
          <cell r="J475" t="str">
            <v>VA</v>
          </cell>
          <cell r="K475">
            <v>1697836.64</v>
          </cell>
          <cell r="L475">
            <v>1732340.48</v>
          </cell>
          <cell r="M475">
            <v>-34503.839999999997</v>
          </cell>
          <cell r="N475">
            <v>-1.99174702654296</v>
          </cell>
        </row>
        <row r="476">
          <cell r="A476" t="str">
            <v>3058/5058</v>
          </cell>
          <cell r="B476" t="str">
            <v>JON SALGE</v>
          </cell>
          <cell r="C476">
            <v>9</v>
          </cell>
          <cell r="D476" t="str">
            <v>STEPHANIE DOWNS</v>
          </cell>
          <cell r="E476">
            <v>6</v>
          </cell>
          <cell r="F476" t="str">
            <v>DENISE DICARLO</v>
          </cell>
          <cell r="G476" t="str">
            <v>OLATHE POINTE</v>
          </cell>
          <cell r="H476">
            <v>25000</v>
          </cell>
          <cell r="I476" t="str">
            <v>OLATHE</v>
          </cell>
          <cell r="J476" t="str">
            <v>KS</v>
          </cell>
          <cell r="K476">
            <v>4539013.29</v>
          </cell>
          <cell r="L476">
            <v>4430459.22</v>
          </cell>
          <cell r="M476">
            <v>108554.07</v>
          </cell>
          <cell r="N476">
            <v>2.4501764853169901</v>
          </cell>
        </row>
        <row r="477">
          <cell r="A477" t="str">
            <v>3059/5059</v>
          </cell>
          <cell r="B477" t="str">
            <v>DANNY LAZAR</v>
          </cell>
          <cell r="C477">
            <v>12</v>
          </cell>
          <cell r="D477" t="str">
            <v>RICARDO CORRALES</v>
          </cell>
          <cell r="E477">
            <v>3</v>
          </cell>
          <cell r="F477" t="str">
            <v>MARTINA DIAZ</v>
          </cell>
          <cell r="G477" t="str">
            <v>MARKETPLACE @ BIRDCAGE</v>
          </cell>
          <cell r="H477">
            <v>18168</v>
          </cell>
          <cell r="I477" t="str">
            <v>CITRUS HEIGHTS</v>
          </cell>
          <cell r="J477" t="str">
            <v>CA</v>
          </cell>
          <cell r="K477">
            <v>1789547.15</v>
          </cell>
          <cell r="L477">
            <v>1805410.38</v>
          </cell>
          <cell r="M477">
            <v>-15863.23</v>
          </cell>
          <cell r="N477">
            <v>-0.87864954005640905</v>
          </cell>
        </row>
        <row r="478">
          <cell r="A478" t="str">
            <v>3060/5060</v>
          </cell>
          <cell r="B478" t="str">
            <v>DANNY LAZAR</v>
          </cell>
          <cell r="C478">
            <v>12</v>
          </cell>
          <cell r="D478" t="str">
            <v>RICARDO CORRALES</v>
          </cell>
          <cell r="E478">
            <v>3</v>
          </cell>
          <cell r="F478" t="str">
            <v>ALICIA STOUT</v>
          </cell>
          <cell r="G478" t="str">
            <v>THE PROMENADE AT NATOMAS</v>
          </cell>
          <cell r="H478">
            <v>20000</v>
          </cell>
          <cell r="I478" t="str">
            <v>SACRAMENTO</v>
          </cell>
          <cell r="J478" t="str">
            <v>CA</v>
          </cell>
          <cell r="K478">
            <v>2595008.04</v>
          </cell>
          <cell r="L478">
            <v>2626104.29</v>
          </cell>
          <cell r="M478">
            <v>-31096.25</v>
          </cell>
          <cell r="N478">
            <v>-1.18412090937946</v>
          </cell>
        </row>
        <row r="479">
          <cell r="A479" t="str">
            <v>3062/5062</v>
          </cell>
          <cell r="B479" t="str">
            <v>JON COBB</v>
          </cell>
          <cell r="C479">
            <v>4</v>
          </cell>
          <cell r="D479" t="str">
            <v>DISTRICT 3</v>
          </cell>
          <cell r="E479">
            <v>3</v>
          </cell>
          <cell r="F479" t="str">
            <v>KAREN HERMAN</v>
          </cell>
          <cell r="G479" t="str">
            <v>CANTON MARKET PLACE</v>
          </cell>
          <cell r="H479">
            <v>18000</v>
          </cell>
          <cell r="I479" t="str">
            <v>CANTON</v>
          </cell>
          <cell r="J479" t="str">
            <v>GA</v>
          </cell>
          <cell r="K479">
            <v>4492799.29</v>
          </cell>
          <cell r="L479">
            <v>3989909.42</v>
          </cell>
          <cell r="M479">
            <v>502889.87</v>
          </cell>
          <cell r="N479">
            <v>12.604042274222801</v>
          </cell>
        </row>
        <row r="480">
          <cell r="A480" t="str">
            <v>3063/5063</v>
          </cell>
          <cell r="B480" t="str">
            <v>DANNY LAZAR</v>
          </cell>
          <cell r="C480">
            <v>12</v>
          </cell>
          <cell r="D480" t="str">
            <v>FELICIA GOODE</v>
          </cell>
          <cell r="E480">
            <v>6</v>
          </cell>
          <cell r="F480" t="str">
            <v>FELICIA GOODE</v>
          </cell>
          <cell r="G480" t="str">
            <v>PLAZA DE LA PAZ</v>
          </cell>
          <cell r="H480">
            <v>20383</v>
          </cell>
          <cell r="I480" t="str">
            <v>LAGUNA NIGUEL</v>
          </cell>
          <cell r="J480" t="str">
            <v>CA</v>
          </cell>
          <cell r="K480">
            <v>3124514.3</v>
          </cell>
          <cell r="L480">
            <v>2747099.91</v>
          </cell>
          <cell r="M480">
            <v>377414.39</v>
          </cell>
          <cell r="N480">
            <v>13.7386481149133</v>
          </cell>
        </row>
        <row r="481">
          <cell r="A481" t="str">
            <v>3064/5064</v>
          </cell>
          <cell r="B481" t="str">
            <v>DANNY LAZAR</v>
          </cell>
          <cell r="C481">
            <v>12</v>
          </cell>
          <cell r="D481" t="str">
            <v>EVANGELINE RUEDA</v>
          </cell>
          <cell r="E481">
            <v>1</v>
          </cell>
          <cell r="F481" t="str">
            <v>SHANNON LAMBERT</v>
          </cell>
          <cell r="G481" t="str">
            <v>NORTHFIELD @ STAPLETON</v>
          </cell>
          <cell r="H481">
            <v>20000</v>
          </cell>
          <cell r="I481" t="str">
            <v>DENVER</v>
          </cell>
          <cell r="J481" t="str">
            <v>CO</v>
          </cell>
          <cell r="K481">
            <v>2710523.44</v>
          </cell>
          <cell r="L481">
            <v>2403697.7799999998</v>
          </cell>
          <cell r="M481">
            <v>306825.65999999997</v>
          </cell>
          <cell r="N481">
            <v>12.764735340397101</v>
          </cell>
        </row>
        <row r="482">
          <cell r="A482" t="str">
            <v>3064/5064</v>
          </cell>
          <cell r="B482" t="str">
            <v>DANNY LAZAR</v>
          </cell>
          <cell r="C482">
            <v>12</v>
          </cell>
          <cell r="D482" t="str">
            <v>EVANGELINE RUEDA</v>
          </cell>
          <cell r="E482">
            <v>1</v>
          </cell>
          <cell r="G482" t="str">
            <v>NORTHFIELD @ STAPLETON</v>
          </cell>
          <cell r="H482">
            <v>20000</v>
          </cell>
          <cell r="I482" t="str">
            <v>DENVER</v>
          </cell>
          <cell r="J482" t="str">
            <v>CO</v>
          </cell>
          <cell r="K482">
            <v>0</v>
          </cell>
          <cell r="L482">
            <v>227369.43</v>
          </cell>
          <cell r="M482">
            <v>-227369.43</v>
          </cell>
          <cell r="N482">
            <v>-100</v>
          </cell>
        </row>
        <row r="483">
          <cell r="A483" t="str">
            <v>3066/5066</v>
          </cell>
          <cell r="B483" t="str">
            <v>T. CLARK</v>
          </cell>
          <cell r="C483">
            <v>6</v>
          </cell>
          <cell r="D483" t="str">
            <v>MICHAEL PALKEWICK</v>
          </cell>
          <cell r="E483">
            <v>8</v>
          </cell>
          <cell r="F483" t="str">
            <v>DAVID YATES</v>
          </cell>
          <cell r="G483" t="str">
            <v>BLAKENEY SHOPPING CENTER</v>
          </cell>
          <cell r="H483">
            <v>18045</v>
          </cell>
          <cell r="I483" t="str">
            <v>CHARLOTTE</v>
          </cell>
          <cell r="J483" t="str">
            <v>NC</v>
          </cell>
          <cell r="K483">
            <v>4635759.54</v>
          </cell>
          <cell r="L483">
            <v>4088654.35</v>
          </cell>
          <cell r="M483">
            <v>547105.18999999994</v>
          </cell>
          <cell r="N483">
            <v>13.3810575110122</v>
          </cell>
        </row>
        <row r="484">
          <cell r="A484" t="str">
            <v>3067/5067</v>
          </cell>
          <cell r="B484" t="str">
            <v>T. CLARK</v>
          </cell>
          <cell r="C484">
            <v>6</v>
          </cell>
          <cell r="D484" t="str">
            <v>BRIAN SAFRIT</v>
          </cell>
          <cell r="E484">
            <v>6</v>
          </cell>
          <cell r="F484" t="str">
            <v>BRITTANY SMITH</v>
          </cell>
          <cell r="G484" t="str">
            <v>PERIMETER WOODS</v>
          </cell>
          <cell r="H484">
            <v>20000</v>
          </cell>
          <cell r="I484" t="str">
            <v>CHARLOTTE</v>
          </cell>
          <cell r="J484" t="str">
            <v>NC</v>
          </cell>
          <cell r="K484">
            <v>2478475.3199999998</v>
          </cell>
          <cell r="L484">
            <v>2499055.66</v>
          </cell>
          <cell r="M484">
            <v>-20580.34</v>
          </cell>
          <cell r="N484">
            <v>-0.82352467491659798</v>
          </cell>
        </row>
        <row r="485">
          <cell r="A485" t="str">
            <v>3069/5069</v>
          </cell>
          <cell r="B485" t="str">
            <v>JON SALGE</v>
          </cell>
          <cell r="C485">
            <v>9</v>
          </cell>
          <cell r="D485" t="str">
            <v>CASSANDRA COX</v>
          </cell>
          <cell r="E485">
            <v>4</v>
          </cell>
          <cell r="F485" t="str">
            <v>CASSANDRA COX</v>
          </cell>
          <cell r="G485" t="str">
            <v>THE AVENUE AT MURFREESBORO</v>
          </cell>
          <cell r="H485">
            <v>20000</v>
          </cell>
          <cell r="I485" t="str">
            <v>MURFREESBORO</v>
          </cell>
          <cell r="J485" t="str">
            <v>TN</v>
          </cell>
          <cell r="K485">
            <v>6888169.4500000002</v>
          </cell>
          <cell r="L485">
            <v>6625186.3799999999</v>
          </cell>
          <cell r="M485">
            <v>262983.07</v>
          </cell>
          <cell r="N485">
            <v>3.9694441018880902</v>
          </cell>
        </row>
        <row r="486">
          <cell r="A486" t="str">
            <v>3071/5071</v>
          </cell>
          <cell r="B486" t="str">
            <v>DANNY LAZAR</v>
          </cell>
          <cell r="C486">
            <v>12</v>
          </cell>
          <cell r="D486" t="str">
            <v>EVANGELINE RUEDA</v>
          </cell>
          <cell r="E486">
            <v>1</v>
          </cell>
          <cell r="F486" t="str">
            <v>EVANGELINE RUEDA</v>
          </cell>
          <cell r="G486" t="str">
            <v>ORCHARD TOWN CENTER</v>
          </cell>
          <cell r="H486">
            <v>18000</v>
          </cell>
          <cell r="I486" t="str">
            <v>WESTMINSTER</v>
          </cell>
          <cell r="J486" t="str">
            <v>CO</v>
          </cell>
          <cell r="K486">
            <v>4015124.16</v>
          </cell>
          <cell r="L486">
            <v>3493201.48</v>
          </cell>
          <cell r="M486">
            <v>521922.68</v>
          </cell>
          <cell r="N486">
            <v>14.9410986737588</v>
          </cell>
        </row>
        <row r="487">
          <cell r="A487" t="str">
            <v>3072/5072</v>
          </cell>
          <cell r="B487" t="str">
            <v>BOB CORCORAN</v>
          </cell>
          <cell r="C487">
            <v>1</v>
          </cell>
          <cell r="D487" t="str">
            <v>EDWIN DARDON</v>
          </cell>
          <cell r="E487">
            <v>3</v>
          </cell>
          <cell r="F487" t="str">
            <v>DAWN BAKER</v>
          </cell>
          <cell r="G487" t="str">
            <v>SHOPPES @ ISLA VERDE</v>
          </cell>
          <cell r="H487">
            <v>16826</v>
          </cell>
          <cell r="I487" t="str">
            <v>WELLINGTON</v>
          </cell>
          <cell r="J487" t="str">
            <v>FL</v>
          </cell>
          <cell r="K487">
            <v>3608366.16</v>
          </cell>
          <cell r="L487">
            <v>3144275.4</v>
          </cell>
          <cell r="M487">
            <v>464090.76</v>
          </cell>
          <cell r="N487">
            <v>14.7598635921014</v>
          </cell>
        </row>
        <row r="488">
          <cell r="A488" t="str">
            <v>3077/5077</v>
          </cell>
          <cell r="B488" t="str">
            <v>DANNY LAZAR</v>
          </cell>
          <cell r="C488">
            <v>12</v>
          </cell>
          <cell r="D488" t="str">
            <v>JACQUELINE COFFEY</v>
          </cell>
          <cell r="E488">
            <v>8</v>
          </cell>
          <cell r="F488" t="str">
            <v>SUSAN NIEMANN</v>
          </cell>
          <cell r="G488" t="str">
            <v>LEGENDS AT SPARKS MARINA</v>
          </cell>
          <cell r="H488">
            <v>23088</v>
          </cell>
          <cell r="I488" t="str">
            <v>SPARKS</v>
          </cell>
          <cell r="J488" t="str">
            <v>NV</v>
          </cell>
          <cell r="K488">
            <v>4471176.09</v>
          </cell>
          <cell r="L488">
            <v>4602115.07</v>
          </cell>
          <cell r="M488">
            <v>-130938.98</v>
          </cell>
          <cell r="N488">
            <v>-2.8451913524187602</v>
          </cell>
        </row>
        <row r="489">
          <cell r="A489" t="str">
            <v>3079/5079</v>
          </cell>
          <cell r="B489" t="str">
            <v>DANNY LAZAR</v>
          </cell>
          <cell r="C489">
            <v>12</v>
          </cell>
          <cell r="D489" t="str">
            <v>JOSHUA KENTZELL</v>
          </cell>
          <cell r="E489">
            <v>4</v>
          </cell>
          <cell r="F489" t="str">
            <v>JOSHUA KENTZELL</v>
          </cell>
          <cell r="G489" t="str">
            <v>THE PLANT SHOPPING CENTER</v>
          </cell>
          <cell r="H489">
            <v>20786</v>
          </cell>
          <cell r="I489" t="str">
            <v>SAN JOSE</v>
          </cell>
          <cell r="J489" t="str">
            <v>CA</v>
          </cell>
          <cell r="K489">
            <v>4656778.3600000003</v>
          </cell>
          <cell r="L489">
            <v>4114828.27</v>
          </cell>
          <cell r="M489">
            <v>541950.09</v>
          </cell>
          <cell r="N489">
            <v>13.170661190193499</v>
          </cell>
        </row>
        <row r="490">
          <cell r="A490" t="str">
            <v>3080/5080</v>
          </cell>
          <cell r="B490" t="str">
            <v>SHAWN BROOKS</v>
          </cell>
          <cell r="C490">
            <v>8</v>
          </cell>
          <cell r="D490" t="str">
            <v>ROBERT DUQUETTE</v>
          </cell>
          <cell r="E490">
            <v>7</v>
          </cell>
          <cell r="F490" t="str">
            <v>SHAHIN BAHRAMI</v>
          </cell>
          <cell r="G490" t="str">
            <v>PATRIOT PLACE</v>
          </cell>
          <cell r="H490">
            <v>22500</v>
          </cell>
          <cell r="I490" t="str">
            <v>FOXBOROUGH</v>
          </cell>
          <cell r="J490" t="str">
            <v>MA</v>
          </cell>
          <cell r="K490">
            <v>2016431.96</v>
          </cell>
          <cell r="L490">
            <v>2162401.16</v>
          </cell>
          <cell r="M490">
            <v>-145969.20000000001</v>
          </cell>
          <cell r="N490">
            <v>-6.7503293422206401</v>
          </cell>
        </row>
        <row r="491">
          <cell r="A491" t="str">
            <v>3084/5084</v>
          </cell>
          <cell r="B491" t="str">
            <v>SHAWN BROOKS</v>
          </cell>
          <cell r="C491">
            <v>8</v>
          </cell>
          <cell r="D491" t="str">
            <v>ROBERT DUQUETTE</v>
          </cell>
          <cell r="E491">
            <v>7</v>
          </cell>
          <cell r="F491" t="str">
            <v>ROBERT DUQUETTE</v>
          </cell>
          <cell r="G491" t="str">
            <v>LIBERTY TREE MALL</v>
          </cell>
          <cell r="H491">
            <v>24445</v>
          </cell>
          <cell r="I491" t="str">
            <v>DANVERS</v>
          </cell>
          <cell r="J491" t="str">
            <v>MA</v>
          </cell>
          <cell r="K491">
            <v>2981586.1</v>
          </cell>
          <cell r="L491">
            <v>2720554.53</v>
          </cell>
          <cell r="M491">
            <v>261031.57</v>
          </cell>
          <cell r="N491">
            <v>9.5947927939529194</v>
          </cell>
        </row>
        <row r="492">
          <cell r="A492" t="str">
            <v>3085/5085</v>
          </cell>
          <cell r="B492" t="str">
            <v>T. CLARK</v>
          </cell>
          <cell r="C492">
            <v>6</v>
          </cell>
          <cell r="D492" t="str">
            <v>BRIAN SAFRIT</v>
          </cell>
          <cell r="E492">
            <v>6</v>
          </cell>
          <cell r="F492" t="str">
            <v>CAROLINE PIOTTI</v>
          </cell>
          <cell r="G492" t="str">
            <v>CONCORD MILLS</v>
          </cell>
          <cell r="H492">
            <v>21984</v>
          </cell>
          <cell r="I492" t="str">
            <v>CONCORD</v>
          </cell>
          <cell r="J492" t="str">
            <v>NC</v>
          </cell>
          <cell r="K492">
            <v>4637491.67</v>
          </cell>
          <cell r="L492">
            <v>4621136.57</v>
          </cell>
          <cell r="M492">
            <v>16355.1</v>
          </cell>
          <cell r="N492">
            <v>0.353919425497496</v>
          </cell>
        </row>
        <row r="493">
          <cell r="A493" t="str">
            <v>3086/5086</v>
          </cell>
          <cell r="B493" t="str">
            <v>JON SALGE</v>
          </cell>
          <cell r="C493">
            <v>9</v>
          </cell>
          <cell r="D493" t="str">
            <v>CECIL OWNBY</v>
          </cell>
          <cell r="E493">
            <v>1</v>
          </cell>
          <cell r="F493" t="str">
            <v>KATHARINE NEHLS</v>
          </cell>
          <cell r="G493" t="str">
            <v>TURKEY CREEK PAVILION</v>
          </cell>
          <cell r="H493">
            <v>18000</v>
          </cell>
          <cell r="I493" t="str">
            <v>KNOXVILLE</v>
          </cell>
          <cell r="J493" t="str">
            <v>TN</v>
          </cell>
          <cell r="K493">
            <v>2661060.56</v>
          </cell>
          <cell r="L493">
            <v>2498079.37</v>
          </cell>
          <cell r="M493">
            <v>162981.19</v>
          </cell>
          <cell r="N493">
            <v>6.5242598756980099</v>
          </cell>
        </row>
        <row r="494">
          <cell r="A494" t="str">
            <v>3088/5088</v>
          </cell>
          <cell r="B494" t="str">
            <v>DANNY LAZAR</v>
          </cell>
          <cell r="C494">
            <v>12</v>
          </cell>
          <cell r="D494" t="str">
            <v>FELICIA GOODE</v>
          </cell>
          <cell r="E494">
            <v>6</v>
          </cell>
          <cell r="F494" t="str">
            <v>ELVIA PEREZ</v>
          </cell>
          <cell r="G494" t="str">
            <v>THE OUTLETS AT ORANGE</v>
          </cell>
          <cell r="H494">
            <v>17237</v>
          </cell>
          <cell r="I494" t="str">
            <v>ORANGE</v>
          </cell>
          <cell r="J494" t="str">
            <v>CA</v>
          </cell>
          <cell r="K494">
            <v>6689898.4800000004</v>
          </cell>
          <cell r="L494">
            <v>6150662.6600000001</v>
          </cell>
          <cell r="M494">
            <v>539235.81999999995</v>
          </cell>
          <cell r="N494">
            <v>8.7671174604786</v>
          </cell>
        </row>
        <row r="495">
          <cell r="A495" t="str">
            <v>3089/5089</v>
          </cell>
          <cell r="B495" t="str">
            <v>CHARLES MCGOWEN</v>
          </cell>
          <cell r="C495">
            <v>10</v>
          </cell>
          <cell r="D495" t="str">
            <v>JAMES NORWINE</v>
          </cell>
          <cell r="E495">
            <v>2</v>
          </cell>
          <cell r="F495" t="str">
            <v>DENISHA KING</v>
          </cell>
          <cell r="G495" t="str">
            <v>GRAPEVINE MILLS</v>
          </cell>
          <cell r="H495">
            <v>20130</v>
          </cell>
          <cell r="I495" t="str">
            <v>GRAPEVINE</v>
          </cell>
          <cell r="J495" t="str">
            <v>TX</v>
          </cell>
          <cell r="K495">
            <v>5024175.07</v>
          </cell>
          <cell r="L495">
            <v>4403165.83</v>
          </cell>
          <cell r="M495">
            <v>621009.24</v>
          </cell>
          <cell r="N495">
            <v>14.1036986562916</v>
          </cell>
        </row>
        <row r="496">
          <cell r="A496" t="str">
            <v>3090/5090</v>
          </cell>
          <cell r="B496" t="str">
            <v>MANUEL TARIN</v>
          </cell>
          <cell r="C496">
            <v>11</v>
          </cell>
          <cell r="D496" t="str">
            <v>RYAN PEARSON</v>
          </cell>
          <cell r="E496">
            <v>3</v>
          </cell>
          <cell r="F496" t="str">
            <v>RYAN PEARSON</v>
          </cell>
          <cell r="G496" t="str">
            <v>KATY MILLS</v>
          </cell>
          <cell r="H496">
            <v>20537</v>
          </cell>
          <cell r="I496" t="str">
            <v>KATY</v>
          </cell>
          <cell r="J496" t="str">
            <v>TX</v>
          </cell>
          <cell r="K496">
            <v>4321861.38</v>
          </cell>
          <cell r="L496">
            <v>4210486.42</v>
          </cell>
          <cell r="M496">
            <v>111374.96</v>
          </cell>
          <cell r="N496">
            <v>2.64518036374522</v>
          </cell>
        </row>
        <row r="497">
          <cell r="A497" t="str">
            <v>3092/5092</v>
          </cell>
          <cell r="B497" t="str">
            <v>SHAWN BROOKS</v>
          </cell>
          <cell r="C497">
            <v>8</v>
          </cell>
          <cell r="D497" t="str">
            <v>WILLIAM ROGERS</v>
          </cell>
          <cell r="E497">
            <v>4</v>
          </cell>
          <cell r="F497" t="str">
            <v>MANUEL HENRIQUEZ</v>
          </cell>
          <cell r="G497" t="str">
            <v>GURNEE MILLS</v>
          </cell>
          <cell r="H497">
            <v>21000</v>
          </cell>
          <cell r="I497" t="str">
            <v>GURNEE</v>
          </cell>
          <cell r="J497" t="str">
            <v>IL</v>
          </cell>
          <cell r="K497">
            <v>3635682.16</v>
          </cell>
          <cell r="L497">
            <v>3619799.07</v>
          </cell>
          <cell r="M497">
            <v>15883.09</v>
          </cell>
          <cell r="N497">
            <v>0.438783747187378</v>
          </cell>
        </row>
        <row r="498">
          <cell r="A498" t="str">
            <v>3093/5093</v>
          </cell>
          <cell r="B498" t="str">
            <v>SHAWN BROOKS</v>
          </cell>
          <cell r="C498">
            <v>8</v>
          </cell>
          <cell r="D498" t="str">
            <v>ROBERT DUQUETTE</v>
          </cell>
          <cell r="E498">
            <v>7</v>
          </cell>
          <cell r="F498" t="str">
            <v>SHILO LEMERY</v>
          </cell>
          <cell r="G498" t="str">
            <v>WARWICK MALL</v>
          </cell>
          <cell r="H498">
            <v>20000</v>
          </cell>
          <cell r="I498" t="str">
            <v>WARWICK</v>
          </cell>
          <cell r="J498" t="str">
            <v>RI</v>
          </cell>
          <cell r="K498">
            <v>2417253.2999999998</v>
          </cell>
          <cell r="L498">
            <v>2227290.4500000002</v>
          </cell>
          <cell r="M498">
            <v>189962.85</v>
          </cell>
          <cell r="N498">
            <v>8.5288764202262506</v>
          </cell>
        </row>
        <row r="499">
          <cell r="A499" t="str">
            <v>3094/5094</v>
          </cell>
          <cell r="B499" t="str">
            <v>DANNY LAZAR</v>
          </cell>
          <cell r="C499">
            <v>12</v>
          </cell>
          <cell r="D499" t="str">
            <v>JACQUELINE COFFEY</v>
          </cell>
          <cell r="E499">
            <v>8</v>
          </cell>
          <cell r="F499" t="str">
            <v>SHELDON AMONCIO</v>
          </cell>
          <cell r="G499" t="str">
            <v>ARIZONA MILLS</v>
          </cell>
          <cell r="H499">
            <v>17378</v>
          </cell>
          <cell r="I499" t="str">
            <v>TEMPE</v>
          </cell>
          <cell r="J499" t="str">
            <v>AZ</v>
          </cell>
          <cell r="K499">
            <v>2304175.62</v>
          </cell>
          <cell r="L499">
            <v>2298269.4900000002</v>
          </cell>
          <cell r="M499">
            <v>5906.1299999999801</v>
          </cell>
          <cell r="N499">
            <v>0.25698161271763698</v>
          </cell>
        </row>
        <row r="500">
          <cell r="A500" t="str">
            <v>3097/5097</v>
          </cell>
          <cell r="B500" t="str">
            <v>JON SALGE</v>
          </cell>
          <cell r="C500">
            <v>9</v>
          </cell>
          <cell r="D500" t="str">
            <v>STEPHANIE DOWNS</v>
          </cell>
          <cell r="E500">
            <v>6</v>
          </cell>
          <cell r="F500" t="str">
            <v>MARIA HUNDLEY</v>
          </cell>
          <cell r="G500" t="str">
            <v>EAST HILLS MALL</v>
          </cell>
          <cell r="H500">
            <v>18423</v>
          </cell>
          <cell r="I500" t="str">
            <v>SAINT JOSEPH</v>
          </cell>
          <cell r="J500" t="str">
            <v>MO</v>
          </cell>
          <cell r="K500">
            <v>2037999.02</v>
          </cell>
          <cell r="L500">
            <v>2264550.92</v>
          </cell>
          <cell r="M500">
            <v>-226551.9</v>
          </cell>
          <cell r="N500">
            <v>-10.004274931472899</v>
          </cell>
        </row>
        <row r="501">
          <cell r="A501" t="str">
            <v>3098/5098</v>
          </cell>
          <cell r="B501" t="str">
            <v>DANNY LAZAR</v>
          </cell>
          <cell r="C501">
            <v>12</v>
          </cell>
          <cell r="D501" t="str">
            <v>DISTRICT 5</v>
          </cell>
          <cell r="E501">
            <v>5</v>
          </cell>
          <cell r="F501" t="str">
            <v>RASCHAEL MORAN</v>
          </cell>
          <cell r="G501" t="str">
            <v>PLAZA WEST COVINA</v>
          </cell>
          <cell r="H501">
            <v>18000</v>
          </cell>
          <cell r="I501" t="str">
            <v>WEST COVINA</v>
          </cell>
          <cell r="J501" t="str">
            <v>CA</v>
          </cell>
          <cell r="K501">
            <v>3245869.85</v>
          </cell>
          <cell r="L501">
            <v>3054656.42</v>
          </cell>
          <cell r="M501">
            <v>191213.43</v>
          </cell>
          <cell r="N501">
            <v>6.2597360785996097</v>
          </cell>
        </row>
        <row r="502">
          <cell r="A502" t="str">
            <v>3099/5099</v>
          </cell>
          <cell r="B502" t="str">
            <v>DANNY LAZAR</v>
          </cell>
          <cell r="C502">
            <v>12</v>
          </cell>
          <cell r="D502" t="str">
            <v>JOSHUA KENTZELL</v>
          </cell>
          <cell r="E502">
            <v>4</v>
          </cell>
          <cell r="F502" t="str">
            <v>MARCO CALVO</v>
          </cell>
          <cell r="G502" t="str">
            <v>GREAT MALL OF THE BAY AREA</v>
          </cell>
          <cell r="H502">
            <v>17056</v>
          </cell>
          <cell r="I502" t="str">
            <v>MILPITAS</v>
          </cell>
          <cell r="J502" t="str">
            <v>CA</v>
          </cell>
          <cell r="K502">
            <v>3868529.75</v>
          </cell>
          <cell r="L502">
            <v>3196719.84</v>
          </cell>
          <cell r="M502">
            <v>671809.91</v>
          </cell>
          <cell r="N502">
            <v>21.015601730053401</v>
          </cell>
        </row>
        <row r="503">
          <cell r="A503" t="str">
            <v>3100/5100</v>
          </cell>
          <cell r="B503" t="str">
            <v>SHAWN BROOKS</v>
          </cell>
          <cell r="C503">
            <v>8</v>
          </cell>
          <cell r="D503" t="str">
            <v>MARY DIFFENDALE</v>
          </cell>
          <cell r="E503">
            <v>8</v>
          </cell>
          <cell r="F503" t="str">
            <v>JOVAN BROSSOIT</v>
          </cell>
          <cell r="G503" t="str">
            <v>DESTINY USA</v>
          </cell>
          <cell r="H503">
            <v>20987</v>
          </cell>
          <cell r="I503" t="str">
            <v>SYRACUSE</v>
          </cell>
          <cell r="J503" t="str">
            <v>NY</v>
          </cell>
          <cell r="K503">
            <v>3365179.75</v>
          </cell>
          <cell r="L503">
            <v>3340560.17</v>
          </cell>
          <cell r="M503">
            <v>24619.58</v>
          </cell>
          <cell r="N503">
            <v>0.73698956902783996</v>
          </cell>
        </row>
        <row r="504">
          <cell r="A504" t="str">
            <v>3103/5103</v>
          </cell>
          <cell r="B504" t="str">
            <v>GARY LEWIS</v>
          </cell>
          <cell r="C504">
            <v>7</v>
          </cell>
          <cell r="D504" t="str">
            <v>THAI WINNINGHAM</v>
          </cell>
          <cell r="E504">
            <v>2</v>
          </cell>
          <cell r="F504" t="str">
            <v>JEANETTE LOWREY</v>
          </cell>
          <cell r="G504" t="str">
            <v>BOWIE TOWN CENTER</v>
          </cell>
          <cell r="H504">
            <v>25038</v>
          </cell>
          <cell r="I504" t="str">
            <v>BOWIE</v>
          </cell>
          <cell r="J504" t="str">
            <v>MD</v>
          </cell>
          <cell r="K504">
            <v>1924422.76</v>
          </cell>
          <cell r="L504">
            <v>2049157.3</v>
          </cell>
          <cell r="M504">
            <v>-124734.54</v>
          </cell>
          <cell r="N504">
            <v>-6.0871139565518098</v>
          </cell>
        </row>
        <row r="505">
          <cell r="A505" t="str">
            <v>3104/5104</v>
          </cell>
          <cell r="B505" t="str">
            <v>JON COBB</v>
          </cell>
          <cell r="C505">
            <v>4</v>
          </cell>
          <cell r="D505" t="str">
            <v>CHRISTOPHER EARNSHAW</v>
          </cell>
          <cell r="E505">
            <v>4</v>
          </cell>
          <cell r="F505" t="str">
            <v>MICHAEL THORNTON</v>
          </cell>
          <cell r="G505" t="str">
            <v>EPPS BRIDGE CROSSING SHOPPING CTR</v>
          </cell>
          <cell r="H505">
            <v>18000</v>
          </cell>
          <cell r="I505" t="str">
            <v>ATHENS</v>
          </cell>
          <cell r="J505" t="str">
            <v>GA</v>
          </cell>
          <cell r="K505">
            <v>4130413.28</v>
          </cell>
          <cell r="L505">
            <v>3828188.13</v>
          </cell>
          <cell r="M505">
            <v>302225.15000000002</v>
          </cell>
          <cell r="N505">
            <v>7.8947308684121698</v>
          </cell>
        </row>
        <row r="506">
          <cell r="A506" t="str">
            <v>3107/5107</v>
          </cell>
          <cell r="B506" t="str">
            <v>GARY LEWIS</v>
          </cell>
          <cell r="C506">
            <v>7</v>
          </cell>
          <cell r="D506" t="str">
            <v>BRADLEY JOHNSON</v>
          </cell>
          <cell r="E506">
            <v>6</v>
          </cell>
          <cell r="F506" t="str">
            <v>CHRISTINA COPE</v>
          </cell>
          <cell r="G506" t="str">
            <v>PEMBROKE SQUARE</v>
          </cell>
          <cell r="H506">
            <v>20600</v>
          </cell>
          <cell r="I506" t="str">
            <v>VIRGINIA BEACH</v>
          </cell>
          <cell r="J506" t="str">
            <v>VA</v>
          </cell>
          <cell r="K506">
            <v>2078388.69</v>
          </cell>
          <cell r="L506">
            <v>2619984.9900000002</v>
          </cell>
          <cell r="M506">
            <v>-541596.30000000005</v>
          </cell>
          <cell r="N506">
            <v>-20.671732932332599</v>
          </cell>
        </row>
        <row r="507">
          <cell r="A507" t="str">
            <v>3108/5108</v>
          </cell>
          <cell r="B507" t="str">
            <v>DANNY LAZAR</v>
          </cell>
          <cell r="C507">
            <v>12</v>
          </cell>
          <cell r="D507" t="str">
            <v>JACQUELINE COFFEY</v>
          </cell>
          <cell r="E507">
            <v>8</v>
          </cell>
          <cell r="F507" t="str">
            <v>TITA O'HAIR</v>
          </cell>
          <cell r="G507" t="str">
            <v>DOWNTOWN SUMMERLIN</v>
          </cell>
          <cell r="H507">
            <v>18340</v>
          </cell>
          <cell r="I507" t="str">
            <v>LAS VEGAS</v>
          </cell>
          <cell r="J507" t="str">
            <v>NV</v>
          </cell>
          <cell r="K507">
            <v>2960427.91</v>
          </cell>
          <cell r="L507">
            <v>2713919.71</v>
          </cell>
          <cell r="M507">
            <v>246508.2</v>
          </cell>
          <cell r="N507">
            <v>9.0831058520887193</v>
          </cell>
        </row>
        <row r="508">
          <cell r="A508" t="str">
            <v>3110/5110</v>
          </cell>
          <cell r="B508" t="str">
            <v>SHAWN BROOKS</v>
          </cell>
          <cell r="C508">
            <v>8</v>
          </cell>
          <cell r="D508" t="str">
            <v>MARY DIFFENDALE</v>
          </cell>
          <cell r="E508">
            <v>8</v>
          </cell>
          <cell r="F508" t="str">
            <v>BETH CHECO</v>
          </cell>
          <cell r="G508" t="str">
            <v>CROSSGATES MALL</v>
          </cell>
          <cell r="H508">
            <v>19945</v>
          </cell>
          <cell r="I508" t="str">
            <v>ALBANY</v>
          </cell>
          <cell r="J508" t="str">
            <v>NY</v>
          </cell>
          <cell r="K508">
            <v>2408035.2999999998</v>
          </cell>
          <cell r="L508">
            <v>2391240.41</v>
          </cell>
          <cell r="M508">
            <v>16794.89</v>
          </cell>
          <cell r="N508">
            <v>0.70235054282974396</v>
          </cell>
        </row>
        <row r="509">
          <cell r="A509" t="str">
            <v>3112/5112</v>
          </cell>
          <cell r="B509" t="str">
            <v>JENNIFER SCANTLAND</v>
          </cell>
          <cell r="C509">
            <v>3</v>
          </cell>
          <cell r="D509" t="str">
            <v>STEPHANIE MCGEHEE</v>
          </cell>
          <cell r="E509">
            <v>3</v>
          </cell>
          <cell r="F509" t="str">
            <v>SANTERESA JACKSON</v>
          </cell>
          <cell r="G509" t="str">
            <v>TANGER OUTLETS OF SOUTHAVEN</v>
          </cell>
          <cell r="H509">
            <v>17050</v>
          </cell>
          <cell r="I509" t="str">
            <v>SOUTHAVEN</v>
          </cell>
          <cell r="J509" t="str">
            <v>MS</v>
          </cell>
          <cell r="K509">
            <v>2144476.52</v>
          </cell>
          <cell r="L509">
            <v>2421005.77</v>
          </cell>
          <cell r="M509">
            <v>-276529.25</v>
          </cell>
          <cell r="N509">
            <v>-11.4220814104049</v>
          </cell>
        </row>
        <row r="510">
          <cell r="A510" t="str">
            <v>3117/5117</v>
          </cell>
          <cell r="B510" t="str">
            <v>ANGIE MOLLOHAN</v>
          </cell>
          <cell r="C510">
            <v>5</v>
          </cell>
          <cell r="D510" t="str">
            <v>DARRYL PEE</v>
          </cell>
          <cell r="E510">
            <v>5</v>
          </cell>
          <cell r="F510" t="str">
            <v>KATHLEEN BROOKS</v>
          </cell>
          <cell r="G510" t="str">
            <v>TANGER OUTLETS</v>
          </cell>
          <cell r="H510">
            <v>14117</v>
          </cell>
          <cell r="I510" t="str">
            <v>POOLER</v>
          </cell>
          <cell r="J510" t="str">
            <v>GA</v>
          </cell>
          <cell r="K510">
            <v>4128756.36</v>
          </cell>
          <cell r="L510">
            <v>3970791.28</v>
          </cell>
          <cell r="M510">
            <v>157965.07999999999</v>
          </cell>
          <cell r="N510">
            <v>3.9781763598513802</v>
          </cell>
        </row>
        <row r="511">
          <cell r="A511" t="str">
            <v>3118/5118</v>
          </cell>
          <cell r="B511" t="str">
            <v>DANNY LAZAR</v>
          </cell>
          <cell r="C511">
            <v>12</v>
          </cell>
          <cell r="D511" t="str">
            <v>JACQUELINE COFFEY</v>
          </cell>
          <cell r="E511">
            <v>8</v>
          </cell>
          <cell r="F511" t="str">
            <v>JACQUELINE COFFEY</v>
          </cell>
          <cell r="G511" t="str">
            <v>CAMELBACK COLONNADE</v>
          </cell>
          <cell r="H511">
            <v>17237</v>
          </cell>
          <cell r="I511" t="str">
            <v>PHOENIX</v>
          </cell>
          <cell r="J511" t="str">
            <v>AZ</v>
          </cell>
          <cell r="K511">
            <v>3023935.41</v>
          </cell>
          <cell r="L511">
            <v>2662619.71</v>
          </cell>
          <cell r="M511">
            <v>361315.7</v>
          </cell>
          <cell r="N511">
            <v>13.5699325984483</v>
          </cell>
        </row>
        <row r="512">
          <cell r="A512" t="str">
            <v>3119/5119</v>
          </cell>
          <cell r="B512" t="str">
            <v>JON SALGE</v>
          </cell>
          <cell r="C512">
            <v>9</v>
          </cell>
          <cell r="D512" t="str">
            <v>CASSANDRA COX</v>
          </cell>
          <cell r="E512">
            <v>4</v>
          </cell>
          <cell r="F512" t="str">
            <v>PATRICK SHARROW</v>
          </cell>
          <cell r="G512" t="str">
            <v>OPRY MILLS</v>
          </cell>
          <cell r="H512">
            <v>29162</v>
          </cell>
          <cell r="I512" t="str">
            <v>NASHVILLE</v>
          </cell>
          <cell r="J512" t="str">
            <v>TN</v>
          </cell>
          <cell r="K512">
            <v>7430316.6100000003</v>
          </cell>
          <cell r="L512">
            <v>6835657.6100000003</v>
          </cell>
          <cell r="M512">
            <v>594659</v>
          </cell>
          <cell r="N512">
            <v>8.6993678432644295</v>
          </cell>
        </row>
        <row r="513">
          <cell r="A513" t="str">
            <v>3120/5120</v>
          </cell>
          <cell r="B513" t="str">
            <v>SHAWN BROOKS</v>
          </cell>
          <cell r="C513">
            <v>8</v>
          </cell>
          <cell r="D513" t="str">
            <v>PATRICIA ONORI</v>
          </cell>
          <cell r="E513">
            <v>6</v>
          </cell>
          <cell r="F513" t="str">
            <v>OJILDA RODRIGUEZ</v>
          </cell>
          <cell r="G513" t="str">
            <v>TANGER OUTLETS - THE WALK</v>
          </cell>
          <cell r="H513">
            <v>16400</v>
          </cell>
          <cell r="I513" t="str">
            <v>ATLANTIC CITY</v>
          </cell>
          <cell r="J513" t="str">
            <v>NJ</v>
          </cell>
          <cell r="K513">
            <v>1727022.51</v>
          </cell>
          <cell r="L513">
            <v>1908844.42</v>
          </cell>
          <cell r="M513">
            <v>-181821.91</v>
          </cell>
          <cell r="N513">
            <v>-9.5252346443194806</v>
          </cell>
        </row>
        <row r="514">
          <cell r="A514" t="str">
            <v>3121/5121</v>
          </cell>
          <cell r="B514" t="str">
            <v>DANNY LAZAR</v>
          </cell>
          <cell r="C514">
            <v>12</v>
          </cell>
          <cell r="D514" t="str">
            <v>FELICIA GOODE</v>
          </cell>
          <cell r="E514">
            <v>6</v>
          </cell>
          <cell r="F514" t="str">
            <v>AMANDA MENDEZ</v>
          </cell>
          <cell r="G514" t="str">
            <v>PLAZA 183</v>
          </cell>
          <cell r="H514">
            <v>14977</v>
          </cell>
          <cell r="I514" t="str">
            <v>CERRITOS</v>
          </cell>
          <cell r="J514" t="str">
            <v>CA</v>
          </cell>
          <cell r="K514">
            <v>1724496.01</v>
          </cell>
          <cell r="L514">
            <v>1641665.49</v>
          </cell>
          <cell r="M514">
            <v>82830.519999999902</v>
          </cell>
          <cell r="N514">
            <v>5.04551752501055</v>
          </cell>
        </row>
        <row r="515">
          <cell r="A515" t="str">
            <v>3122/5122</v>
          </cell>
          <cell r="B515" t="str">
            <v>JON SALGE</v>
          </cell>
          <cell r="C515">
            <v>9</v>
          </cell>
          <cell r="D515" t="str">
            <v>STEPHANIE DOWNS</v>
          </cell>
          <cell r="E515">
            <v>6</v>
          </cell>
          <cell r="F515" t="str">
            <v>STEPHANIE DOWNS</v>
          </cell>
          <cell r="G515" t="str">
            <v>LIBERTY COMMONS</v>
          </cell>
          <cell r="H515">
            <v>16000</v>
          </cell>
          <cell r="I515" t="str">
            <v>LIBERTY</v>
          </cell>
          <cell r="J515" t="str">
            <v>MO</v>
          </cell>
          <cell r="K515">
            <v>3249391.2</v>
          </cell>
          <cell r="L515">
            <v>3109482.69</v>
          </cell>
          <cell r="M515">
            <v>139908.51</v>
          </cell>
          <cell r="N515">
            <v>4.4994143382737297</v>
          </cell>
        </row>
        <row r="516">
          <cell r="A516" t="str">
            <v>3123/5123</v>
          </cell>
          <cell r="B516" t="str">
            <v>JENNIFER SCANTLAND</v>
          </cell>
          <cell r="C516">
            <v>3</v>
          </cell>
          <cell r="D516" t="str">
            <v>HAILEE MCGEHEE</v>
          </cell>
          <cell r="E516">
            <v>4</v>
          </cell>
          <cell r="F516" t="str">
            <v>HAILEE MCGEHEE</v>
          </cell>
          <cell r="G516" t="str">
            <v>CARRIAGE CROSSING</v>
          </cell>
          <cell r="H516">
            <v>15435</v>
          </cell>
          <cell r="I516" t="str">
            <v>COLLIERVILLE</v>
          </cell>
          <cell r="J516" t="str">
            <v>TN</v>
          </cell>
          <cell r="K516">
            <v>1930852.66</v>
          </cell>
          <cell r="L516">
            <v>1895377.33</v>
          </cell>
          <cell r="M516">
            <v>35475.33</v>
          </cell>
          <cell r="N516">
            <v>1.8716763906846901</v>
          </cell>
        </row>
        <row r="517">
          <cell r="A517" t="str">
            <v>3125/5125</v>
          </cell>
          <cell r="B517" t="str">
            <v>JON SALGE</v>
          </cell>
          <cell r="C517">
            <v>9</v>
          </cell>
          <cell r="D517" t="str">
            <v>KELLY RAYBURN</v>
          </cell>
          <cell r="E517">
            <v>5</v>
          </cell>
          <cell r="F517" t="str">
            <v>CHRISTINA BUCKNER</v>
          </cell>
          <cell r="G517" t="str">
            <v>MERCHANT POINTE</v>
          </cell>
          <cell r="H517">
            <v>17266</v>
          </cell>
          <cell r="I517" t="str">
            <v>HENDERSONVILLE</v>
          </cell>
          <cell r="J517" t="str">
            <v>TN</v>
          </cell>
          <cell r="K517">
            <v>2451327.3199999998</v>
          </cell>
          <cell r="L517">
            <v>2106809.02</v>
          </cell>
          <cell r="M517">
            <v>344518.3</v>
          </cell>
          <cell r="N517">
            <v>16.352611780634899</v>
          </cell>
        </row>
        <row r="518">
          <cell r="A518" t="str">
            <v>3128/5128</v>
          </cell>
          <cell r="B518" t="str">
            <v>JON SALGE</v>
          </cell>
          <cell r="C518">
            <v>9</v>
          </cell>
          <cell r="D518" t="str">
            <v>CASSANDRA COX</v>
          </cell>
          <cell r="E518">
            <v>4</v>
          </cell>
          <cell r="F518" t="str">
            <v>CRYSTAL HICKERSON</v>
          </cell>
          <cell r="G518" t="str">
            <v>ONE BELLEVUE PLACE</v>
          </cell>
          <cell r="H518">
            <v>14972</v>
          </cell>
          <cell r="I518" t="str">
            <v>NASHVILLE</v>
          </cell>
          <cell r="J518" t="str">
            <v>TN</v>
          </cell>
          <cell r="K518">
            <v>2070554.88</v>
          </cell>
          <cell r="L518">
            <v>2058841.09</v>
          </cell>
          <cell r="M518">
            <v>11713.789999999901</v>
          </cell>
          <cell r="N518">
            <v>0.56895066146168904</v>
          </cell>
        </row>
        <row r="519">
          <cell r="A519" t="str">
            <v>3130/5130</v>
          </cell>
          <cell r="B519" t="str">
            <v>CHARLES MCGOWEN</v>
          </cell>
          <cell r="C519">
            <v>10</v>
          </cell>
          <cell r="D519" t="str">
            <v>RANDY PILCHER</v>
          </cell>
          <cell r="E519">
            <v>3</v>
          </cell>
          <cell r="F519" t="str">
            <v>SUSAN FISHER</v>
          </cell>
          <cell r="G519" t="str">
            <v>TANGER OUTLET CENTER - FORT WORTH</v>
          </cell>
          <cell r="H519">
            <v>14620</v>
          </cell>
          <cell r="I519" t="str">
            <v>FORT WORTH</v>
          </cell>
          <cell r="J519" t="str">
            <v>TX</v>
          </cell>
          <cell r="K519">
            <v>2521793.5299999998</v>
          </cell>
          <cell r="L519">
            <v>2535374.5099999998</v>
          </cell>
          <cell r="M519">
            <v>-13580.98</v>
          </cell>
          <cell r="N519">
            <v>-0.53565971995198403</v>
          </cell>
        </row>
        <row r="520">
          <cell r="A520" t="str">
            <v>3149/5149</v>
          </cell>
          <cell r="B520" t="str">
            <v>DANNY LAZAR</v>
          </cell>
          <cell r="C520">
            <v>12</v>
          </cell>
          <cell r="D520" t="str">
            <v>EVANGELINE RUEDA</v>
          </cell>
          <cell r="E520">
            <v>1</v>
          </cell>
          <cell r="F520" t="str">
            <v>JOSHUA WALKER</v>
          </cell>
          <cell r="G520" t="str">
            <v>SOUTHLANDS SHOPPING CENTER</v>
          </cell>
          <cell r="H520">
            <v>20000</v>
          </cell>
          <cell r="I520" t="str">
            <v>AURORA</v>
          </cell>
          <cell r="J520" t="str">
            <v>CO</v>
          </cell>
          <cell r="K520">
            <v>1844292.86</v>
          </cell>
          <cell r="L520">
            <v>1830401.46</v>
          </cell>
          <cell r="M520">
            <v>13891.4000000001</v>
          </cell>
          <cell r="N520">
            <v>0.75892640513951504</v>
          </cell>
        </row>
        <row r="521">
          <cell r="A521" t="str">
            <v>Total</v>
          </cell>
          <cell r="K521">
            <v>1120864979.53</v>
          </cell>
          <cell r="L521">
            <v>1098553143.6700001</v>
          </cell>
          <cell r="M521">
            <v>22311835.859999999</v>
          </cell>
          <cell r="N521">
            <v>2.0310201639824101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BSW"/>
      <sheetName val="RRS"/>
      <sheetName val="LP Report"/>
      <sheetName val="RRS Training Report"/>
      <sheetName val="OBSW Training Report"/>
      <sheetName val="Training Charts"/>
      <sheetName val="Dept Week"/>
      <sheetName val="Dept Month"/>
      <sheetName val="Dept Year"/>
      <sheetName val="Sales"/>
      <sheetName val="Dept"/>
      <sheetName val="Company"/>
      <sheetName val="OBSW Month Beat Co AVG"/>
      <sheetName val="RRS Month Beat Co AVG"/>
      <sheetName val="Contributions"/>
      <sheetName val="RRS Chart"/>
      <sheetName val="OBSW Chart"/>
      <sheetName val="Prior Year Contributions"/>
      <sheetName val="Year End Sa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row>
        <row r="2">
          <cell r="A2" t="str">
            <v>Store</v>
          </cell>
          <cell r="H2" t="str">
            <v>Region</v>
          </cell>
          <cell r="I2" t="str">
            <v>District</v>
          </cell>
          <cell r="J2" t="str">
            <v>Center Type</v>
          </cell>
          <cell r="K2" t="str">
            <v>Store Status</v>
          </cell>
          <cell r="L2" t="str">
            <v>Opened Date</v>
          </cell>
          <cell r="M2" t="str">
            <v>District Manager Name</v>
          </cell>
          <cell r="N2" t="str">
            <v>Regional Manager</v>
          </cell>
          <cell r="O2" t="str">
            <v>Store Square Feet Total Area</v>
          </cell>
          <cell r="P2" t="str">
            <v>LP Audit Date</v>
          </cell>
          <cell r="Q2" t="str">
            <v>LP Audit Score</v>
          </cell>
          <cell r="R2" t="str">
            <v>EAS Audit Date</v>
          </cell>
          <cell r="S2" t="str">
            <v>EAS Audit Score</v>
          </cell>
          <cell r="T2" t="str">
            <v>Lease Renewal Date</v>
          </cell>
          <cell r="U2" t="str">
            <v>Turnover</v>
          </cell>
          <cell r="V2" t="str">
            <v>Age</v>
          </cell>
          <cell r="W2" t="str">
            <v>Asst Manager</v>
          </cell>
          <cell r="X2" t="str">
            <v>Asst Manager2</v>
          </cell>
          <cell r="Y2" t="str">
            <v>Loss Prevention RM</v>
          </cell>
          <cell r="Z2" t="str">
            <v>Company</v>
          </cell>
          <cell r="AA2" t="str">
            <v>Singles Confirmed Date</v>
          </cell>
          <cell r="AB2" t="str">
            <v>Metrics</v>
          </cell>
          <cell r="AC2" t="str">
            <v>TY UPT's</v>
          </cell>
          <cell r="AD2" t="str">
            <v>LY UPT's</v>
          </cell>
          <cell r="AE2" t="str">
            <v>UPT's +/-</v>
          </cell>
          <cell r="AF2" t="str">
            <v>UPT's %</v>
          </cell>
          <cell r="AG2" t="str">
            <v>Total Sales Dollars</v>
          </cell>
          <cell r="AH2" t="str">
            <v>Total Sales Dollars LY</v>
          </cell>
          <cell r="AI2" t="str">
            <v>Sales +/-</v>
          </cell>
          <cell r="AJ2" t="str">
            <v>Sales %</v>
          </cell>
          <cell r="AK2" t="str">
            <v>Traffic</v>
          </cell>
          <cell r="AL2" t="str">
            <v>Traffic LY</v>
          </cell>
          <cell r="AM2" t="str">
            <v>Traffic +/-</v>
          </cell>
          <cell r="AN2" t="str">
            <v>Traffic %</v>
          </cell>
          <cell r="AO2" t="str">
            <v>Transaction Count</v>
          </cell>
          <cell r="AP2" t="str">
            <v>Transaction Count LY</v>
          </cell>
          <cell r="AQ2" t="str">
            <v>Trx +/-</v>
          </cell>
          <cell r="AR2" t="str">
            <v>Trx %</v>
          </cell>
          <cell r="AS2" t="str">
            <v>Total Sales Units</v>
          </cell>
          <cell r="AT2" t="str">
            <v>Total Sales Units LY</v>
          </cell>
          <cell r="AU2" t="str">
            <v>Units +/-</v>
          </cell>
          <cell r="AV2" t="str">
            <v>Units %</v>
          </cell>
          <cell r="AW2" t="str">
            <v>TY Conversion</v>
          </cell>
          <cell r="AX2" t="str">
            <v>LY Conversion</v>
          </cell>
          <cell r="AY2" t="str">
            <v>Conversion +/-</v>
          </cell>
          <cell r="AZ2" t="str">
            <v>Conversion %</v>
          </cell>
          <cell r="BA2" t="str">
            <v>Shrinkage %</v>
          </cell>
          <cell r="BB2" t="str">
            <v>Shrinkage % LY</v>
          </cell>
          <cell r="BC2" t="str">
            <v>TY $/Units</v>
          </cell>
          <cell r="BD2" t="str">
            <v>LY $/Units</v>
          </cell>
          <cell r="BE2" t="str">
            <v>$/Units +/-</v>
          </cell>
          <cell r="BF2" t="str">
            <v>$/Units %</v>
          </cell>
          <cell r="BG2" t="str">
            <v>TY Loyalty %</v>
          </cell>
          <cell r="BH2" t="str">
            <v>LY Loyalty %</v>
          </cell>
          <cell r="BI2" t="str">
            <v>S2H</v>
          </cell>
          <cell r="BJ2" t="str">
            <v>S2H % LY</v>
          </cell>
          <cell r="BK2" t="str">
            <v>Stolen %</v>
          </cell>
          <cell r="BL2" t="str">
            <v>Stolen Dollars</v>
          </cell>
          <cell r="BM2" t="str">
            <v>Stolen Dollars LY</v>
          </cell>
        </row>
        <row r="3">
          <cell r="A3">
            <v>1</v>
          </cell>
          <cell r="B3" t="str">
            <v>THE SHOPPES AT UNIVERSITY PLACE</v>
          </cell>
          <cell r="C3" t="str">
            <v>CHARLOTTE</v>
          </cell>
          <cell r="D3" t="str">
            <v>NC</v>
          </cell>
          <cell r="E3" t="str">
            <v>HOLLY FAIRHALL</v>
          </cell>
          <cell r="F3">
            <v>35.310880019999999</v>
          </cell>
          <cell r="G3">
            <v>-80.750837360000006</v>
          </cell>
          <cell r="H3">
            <v>6</v>
          </cell>
          <cell r="I3">
            <v>2</v>
          </cell>
          <cell r="J3" t="str">
            <v>S</v>
          </cell>
          <cell r="K3" t="str">
            <v>O</v>
          </cell>
          <cell r="L3">
            <v>35005</v>
          </cell>
          <cell r="M3" t="str">
            <v>BRIAN SAFRIT</v>
          </cell>
          <cell r="N3" t="str">
            <v>BRYAN GURLEY</v>
          </cell>
          <cell r="O3">
            <v>7949</v>
          </cell>
          <cell r="P3">
            <v>43315</v>
          </cell>
          <cell r="Q3">
            <v>86.1</v>
          </cell>
          <cell r="R3">
            <v>43315</v>
          </cell>
          <cell r="S3">
            <v>99</v>
          </cell>
          <cell r="T3">
            <v>43404</v>
          </cell>
          <cell r="U3">
            <v>1.5</v>
          </cell>
          <cell r="V3" t="str">
            <v>OLD</v>
          </cell>
          <cell r="W3" t="str">
            <v>JOSE JIMENEZ</v>
          </cell>
          <cell r="X3" t="str">
            <v>MYAH DAVIS</v>
          </cell>
          <cell r="Y3" t="str">
            <v>ADRIAN MUNZELL</v>
          </cell>
          <cell r="Z3">
            <v>1</v>
          </cell>
          <cell r="AC3">
            <v>1.61826870060651</v>
          </cell>
          <cell r="AD3">
            <v>1.6496499914632099</v>
          </cell>
          <cell r="AE3">
            <v>-3.1381290856700203E-2</v>
          </cell>
          <cell r="AF3">
            <v>-1.90229994356958</v>
          </cell>
          <cell r="AG3">
            <v>305171.48</v>
          </cell>
          <cell r="AH3">
            <v>326209.12</v>
          </cell>
          <cell r="AI3">
            <v>-21037.64</v>
          </cell>
          <cell r="AJ3">
            <v>-6.44912686683928</v>
          </cell>
          <cell r="AK3">
            <v>18280</v>
          </cell>
          <cell r="AL3">
            <v>19989</v>
          </cell>
          <cell r="AM3">
            <v>-1709</v>
          </cell>
          <cell r="AN3">
            <v>-8.5497023362849607</v>
          </cell>
          <cell r="AO3">
            <v>5441</v>
          </cell>
          <cell r="AP3">
            <v>5857</v>
          </cell>
          <cell r="AQ3">
            <v>-416</v>
          </cell>
          <cell r="AR3">
            <v>-7.1026122588355802</v>
          </cell>
          <cell r="AS3">
            <v>8805</v>
          </cell>
          <cell r="AT3">
            <v>9662</v>
          </cell>
          <cell r="AU3">
            <v>-857</v>
          </cell>
          <cell r="AV3">
            <v>-8.8697992134133692</v>
          </cell>
          <cell r="AW3">
            <v>29.124726477024101</v>
          </cell>
          <cell r="AX3">
            <v>29.291110110560801</v>
          </cell>
          <cell r="AY3">
            <v>-0.16638363353673599</v>
          </cell>
          <cell r="AZ3">
            <v>-0.56803457741516805</v>
          </cell>
          <cell r="BB3">
            <v>-1.3430073698104599E-2</v>
          </cell>
          <cell r="BC3">
            <v>34.658884724588297</v>
          </cell>
          <cell r="BD3">
            <v>33.7620699648106</v>
          </cell>
          <cell r="BE3">
            <v>0.89681475977769798</v>
          </cell>
          <cell r="BF3">
            <v>2.65627895656998</v>
          </cell>
          <cell r="BG3">
            <v>59.106781841573202</v>
          </cell>
          <cell r="BH3">
            <v>63.633259347789</v>
          </cell>
          <cell r="BI3">
            <v>3.4347574026249101</v>
          </cell>
          <cell r="BJ3">
            <v>2.54903970802533</v>
          </cell>
          <cell r="BK3">
            <v>-1.1984147404600199E-2</v>
          </cell>
          <cell r="BL3">
            <v>-3657.22</v>
          </cell>
          <cell r="BM3">
            <v>-10254.34</v>
          </cell>
        </row>
        <row r="4">
          <cell r="A4">
            <v>7</v>
          </cell>
          <cell r="B4" t="str">
            <v>MAYFAIR TOWN CENTER</v>
          </cell>
          <cell r="C4" t="str">
            <v>WILMINGTON</v>
          </cell>
          <cell r="D4" t="str">
            <v>NC</v>
          </cell>
          <cell r="E4" t="str">
            <v>DEMETIRA MURPHY</v>
          </cell>
          <cell r="F4">
            <v>34.242121089999998</v>
          </cell>
          <cell r="G4">
            <v>-77.829114590000003</v>
          </cell>
          <cell r="H4">
            <v>7</v>
          </cell>
          <cell r="I4">
            <v>2</v>
          </cell>
          <cell r="J4" t="str">
            <v>S</v>
          </cell>
          <cell r="K4" t="str">
            <v>O</v>
          </cell>
          <cell r="L4">
            <v>31215</v>
          </cell>
          <cell r="M4" t="str">
            <v>BRIAN EBERWEIN</v>
          </cell>
          <cell r="N4" t="str">
            <v>T. CLARK</v>
          </cell>
          <cell r="O4">
            <v>6289</v>
          </cell>
          <cell r="P4">
            <v>43297</v>
          </cell>
          <cell r="Q4">
            <v>98.4</v>
          </cell>
          <cell r="R4">
            <v>43297</v>
          </cell>
          <cell r="S4">
            <v>82.3</v>
          </cell>
          <cell r="T4">
            <v>45382</v>
          </cell>
          <cell r="U4">
            <v>2.4</v>
          </cell>
          <cell r="V4" t="str">
            <v>OLD</v>
          </cell>
          <cell r="W4" t="str">
            <v>AMANDA PETRICH</v>
          </cell>
          <cell r="X4" t="str">
            <v>ANNIE SWEETS</v>
          </cell>
          <cell r="Y4" t="str">
            <v>ADRIAN MUNZELL</v>
          </cell>
          <cell r="Z4">
            <v>1</v>
          </cell>
          <cell r="AC4">
            <v>1.72165164535737</v>
          </cell>
          <cell r="AD4">
            <v>1.7045123726346401</v>
          </cell>
          <cell r="AE4">
            <v>1.7139272722723999E-2</v>
          </cell>
          <cell r="AF4">
            <v>1.0055235149881601</v>
          </cell>
          <cell r="AG4">
            <v>609019.1</v>
          </cell>
          <cell r="AH4">
            <v>561001.07999999996</v>
          </cell>
          <cell r="AI4">
            <v>48018.02</v>
          </cell>
          <cell r="AJ4">
            <v>8.5593453759483005</v>
          </cell>
          <cell r="AK4">
            <v>32755</v>
          </cell>
          <cell r="AL4">
            <v>32849</v>
          </cell>
          <cell r="AM4">
            <v>-94</v>
          </cell>
          <cell r="AN4">
            <v>-0.286157873907882</v>
          </cell>
          <cell r="AO4">
            <v>9542</v>
          </cell>
          <cell r="AP4">
            <v>8931</v>
          </cell>
          <cell r="AQ4">
            <v>611</v>
          </cell>
          <cell r="AR4">
            <v>6.8413391557496404</v>
          </cell>
          <cell r="AS4">
            <v>16428</v>
          </cell>
          <cell r="AT4">
            <v>15223</v>
          </cell>
          <cell r="AU4">
            <v>1205</v>
          </cell>
          <cell r="AV4">
            <v>7.9156539446889598</v>
          </cell>
          <cell r="AW4">
            <v>28.511677606472301</v>
          </cell>
          <cell r="AX4">
            <v>27.188042253949899</v>
          </cell>
          <cell r="AY4">
            <v>1.32363535252241</v>
          </cell>
          <cell r="AZ4">
            <v>4.86844672433193</v>
          </cell>
          <cell r="BB4">
            <v>2.41499112315675E-3</v>
          </cell>
          <cell r="BC4">
            <v>37.072017287557799</v>
          </cell>
          <cell r="BD4">
            <v>36.852202588188902</v>
          </cell>
          <cell r="BE4">
            <v>0.21981469936890399</v>
          </cell>
          <cell r="BF4">
            <v>0.59647642184446803</v>
          </cell>
          <cell r="BG4">
            <v>69.670928526514402</v>
          </cell>
          <cell r="BH4">
            <v>65.636546859254295</v>
          </cell>
          <cell r="BI4">
            <v>2.9472967268185801</v>
          </cell>
          <cell r="BJ4">
            <v>2.71813023960667</v>
          </cell>
          <cell r="BK4">
            <v>-4.2024954553970502E-4</v>
          </cell>
          <cell r="BL4">
            <v>-255.94</v>
          </cell>
          <cell r="BM4">
            <v>-2063.15</v>
          </cell>
        </row>
        <row r="5">
          <cell r="A5">
            <v>10</v>
          </cell>
          <cell r="B5" t="str">
            <v>HIGH POINT MALL</v>
          </cell>
          <cell r="C5" t="str">
            <v>HIGH POINT</v>
          </cell>
          <cell r="D5" t="str">
            <v>NC</v>
          </cell>
          <cell r="E5" t="str">
            <v>JEFF CHERRY</v>
          </cell>
          <cell r="F5">
            <v>35.984388090000003</v>
          </cell>
          <cell r="G5">
            <v>-80.018735980000002</v>
          </cell>
          <cell r="H5">
            <v>7</v>
          </cell>
          <cell r="I5">
            <v>1</v>
          </cell>
          <cell r="J5" t="str">
            <v>S</v>
          </cell>
          <cell r="K5" t="str">
            <v>O</v>
          </cell>
          <cell r="L5">
            <v>28126</v>
          </cell>
          <cell r="M5" t="str">
            <v>IVEY PETERSON</v>
          </cell>
          <cell r="N5" t="str">
            <v>T. CLARK</v>
          </cell>
          <cell r="O5">
            <v>9314</v>
          </cell>
          <cell r="P5">
            <v>43277</v>
          </cell>
          <cell r="Q5">
            <v>100</v>
          </cell>
          <cell r="R5">
            <v>43277</v>
          </cell>
          <cell r="S5">
            <v>95.7</v>
          </cell>
          <cell r="T5">
            <v>45199</v>
          </cell>
          <cell r="U5">
            <v>2.2000000000000002</v>
          </cell>
          <cell r="V5" t="str">
            <v>OLD</v>
          </cell>
          <cell r="W5" t="str">
            <v>LUCY ROBINSON</v>
          </cell>
          <cell r="X5" t="str">
            <v>ONDREA RAMIREZ</v>
          </cell>
          <cell r="Y5" t="str">
            <v>ADRIAN MUNZELL</v>
          </cell>
          <cell r="Z5">
            <v>1</v>
          </cell>
          <cell r="AC5">
            <v>1.6424635332252799</v>
          </cell>
          <cell r="AD5">
            <v>1.6476391825229</v>
          </cell>
          <cell r="AE5">
            <v>-5.1756492976198203E-3</v>
          </cell>
          <cell r="AF5">
            <v>-0.31412516481276898</v>
          </cell>
          <cell r="AG5">
            <v>569406.54</v>
          </cell>
          <cell r="AH5">
            <v>521271.1</v>
          </cell>
          <cell r="AI5">
            <v>48135.44</v>
          </cell>
          <cell r="AJ5">
            <v>9.2342429879577104</v>
          </cell>
          <cell r="AK5">
            <v>26100</v>
          </cell>
          <cell r="AL5">
            <v>25061</v>
          </cell>
          <cell r="AM5">
            <v>1039</v>
          </cell>
          <cell r="AN5">
            <v>4.1458840429352399</v>
          </cell>
          <cell r="AO5">
            <v>9255</v>
          </cell>
          <cell r="AP5">
            <v>8514</v>
          </cell>
          <cell r="AQ5">
            <v>741</v>
          </cell>
          <cell r="AR5">
            <v>8.7033121916842795</v>
          </cell>
          <cell r="AS5">
            <v>15201</v>
          </cell>
          <cell r="AT5">
            <v>14028</v>
          </cell>
          <cell r="AU5">
            <v>1173</v>
          </cell>
          <cell r="AV5">
            <v>8.3618477331052201</v>
          </cell>
          <cell r="AW5">
            <v>34.854406130268202</v>
          </cell>
          <cell r="AX5">
            <v>33.973105622281601</v>
          </cell>
          <cell r="AY5">
            <v>0.88130050798656601</v>
          </cell>
          <cell r="AZ5">
            <v>2.5941122892472799</v>
          </cell>
          <cell r="BB5">
            <v>-5.55944572250071E-3</v>
          </cell>
          <cell r="BC5">
            <v>37.4584922044602</v>
          </cell>
          <cell r="BD5">
            <v>37.159331337325298</v>
          </cell>
          <cell r="BE5">
            <v>0.29916086713488699</v>
          </cell>
          <cell r="BF5">
            <v>0.80507602362152797</v>
          </cell>
          <cell r="BG5">
            <v>67.909238249594793</v>
          </cell>
          <cell r="BH5">
            <v>59.725158562367902</v>
          </cell>
          <cell r="BI5">
            <v>3.2739911979233698</v>
          </cell>
          <cell r="BJ5">
            <v>2.7284727658985899</v>
          </cell>
          <cell r="BK5">
            <v>-2.5478632542576701E-3</v>
          </cell>
          <cell r="BL5">
            <v>-1450.77</v>
          </cell>
          <cell r="BM5">
            <v>-5096.12</v>
          </cell>
        </row>
        <row r="6">
          <cell r="A6">
            <v>12</v>
          </cell>
          <cell r="B6" t="str">
            <v>TANGER OUTLET CENTER - HWY. 501</v>
          </cell>
          <cell r="C6" t="str">
            <v>MYRTLE BEACH</v>
          </cell>
          <cell r="D6" t="str">
            <v>SC</v>
          </cell>
          <cell r="E6" t="str">
            <v>ANDY GRZESZCZAK</v>
          </cell>
          <cell r="F6">
            <v>33.752031219999999</v>
          </cell>
          <cell r="G6">
            <v>-78.95977628</v>
          </cell>
          <cell r="H6">
            <v>5</v>
          </cell>
          <cell r="I6">
            <v>4</v>
          </cell>
          <cell r="J6" t="str">
            <v>O</v>
          </cell>
          <cell r="K6" t="str">
            <v>O</v>
          </cell>
          <cell r="L6">
            <v>30945</v>
          </cell>
          <cell r="M6" t="str">
            <v>MICHAEL JONES</v>
          </cell>
          <cell r="N6" t="str">
            <v>ANGIE MOLLOHAN</v>
          </cell>
          <cell r="O6">
            <v>6433</v>
          </cell>
          <cell r="P6">
            <v>43299</v>
          </cell>
          <cell r="Q6">
            <v>99.4</v>
          </cell>
          <cell r="R6">
            <v>43299</v>
          </cell>
          <cell r="S6">
            <v>77.3</v>
          </cell>
          <cell r="T6">
            <v>46477</v>
          </cell>
          <cell r="U6">
            <v>1.6</v>
          </cell>
          <cell r="V6" t="str">
            <v>OLD</v>
          </cell>
          <cell r="W6" t="str">
            <v>KENSLEY ATKINSON</v>
          </cell>
          <cell r="X6" t="str">
            <v>TURKETHIA (NICOLE) GANUS</v>
          </cell>
          <cell r="Y6" t="str">
            <v>ADRIAN MUNZELL</v>
          </cell>
          <cell r="Z6">
            <v>1</v>
          </cell>
          <cell r="AC6">
            <v>1.77372498386056</v>
          </cell>
          <cell r="AD6">
            <v>1.7904251757616301</v>
          </cell>
          <cell r="AE6">
            <v>-1.6700191901078701E-2</v>
          </cell>
          <cell r="AF6">
            <v>-0.93275005999480598</v>
          </cell>
          <cell r="AG6">
            <v>396617.96</v>
          </cell>
          <cell r="AH6">
            <v>384698.65</v>
          </cell>
          <cell r="AI6">
            <v>11919.31</v>
          </cell>
          <cell r="AJ6">
            <v>3.0983498382435202</v>
          </cell>
          <cell r="AK6">
            <v>43509</v>
          </cell>
          <cell r="AL6">
            <v>45604</v>
          </cell>
          <cell r="AM6">
            <v>-2095</v>
          </cell>
          <cell r="AN6">
            <v>-4.5938952723445299</v>
          </cell>
          <cell r="AO6">
            <v>6196</v>
          </cell>
          <cell r="AP6">
            <v>5974</v>
          </cell>
          <cell r="AQ6">
            <v>222</v>
          </cell>
          <cell r="AR6">
            <v>3.7161031134917999</v>
          </cell>
          <cell r="AS6">
            <v>10990</v>
          </cell>
          <cell r="AT6">
            <v>10696</v>
          </cell>
          <cell r="AU6">
            <v>294</v>
          </cell>
          <cell r="AV6">
            <v>2.74869109947644</v>
          </cell>
          <cell r="AW6">
            <v>14.105127674734</v>
          </cell>
          <cell r="AX6">
            <v>13.099728094026799</v>
          </cell>
          <cell r="AY6">
            <v>1.0053995807071301</v>
          </cell>
          <cell r="AZ6">
            <v>7.6749652625657498</v>
          </cell>
          <cell r="BB6">
            <v>-8.8740027118749398E-3</v>
          </cell>
          <cell r="BC6">
            <v>36.088986351228399</v>
          </cell>
          <cell r="BD6">
            <v>35.966590314136099</v>
          </cell>
          <cell r="BE6">
            <v>0.122396037092265</v>
          </cell>
          <cell r="BF6">
            <v>0.340304810723633</v>
          </cell>
          <cell r="BG6">
            <v>43.511943189154302</v>
          </cell>
          <cell r="BH6">
            <v>46.836290592567799</v>
          </cell>
          <cell r="BI6">
            <v>1.7167427314688399</v>
          </cell>
          <cell r="BJ6">
            <v>1.7377393967979899</v>
          </cell>
          <cell r="BK6">
            <v>-3.4711741243387E-3</v>
          </cell>
          <cell r="BL6">
            <v>-1376.73</v>
          </cell>
          <cell r="BM6">
            <v>-11679.88</v>
          </cell>
        </row>
        <row r="7">
          <cell r="A7">
            <v>13</v>
          </cell>
          <cell r="B7" t="str">
            <v>FAYETTEVILLE PAVILLION</v>
          </cell>
          <cell r="C7" t="str">
            <v>FAYETTEVILLE</v>
          </cell>
          <cell r="D7" t="str">
            <v>NC</v>
          </cell>
          <cell r="E7" t="str">
            <v>ETTA MCNEILL</v>
          </cell>
          <cell r="F7">
            <v>35.053870310000001</v>
          </cell>
          <cell r="G7">
            <v>-78.972532029999996</v>
          </cell>
          <cell r="H7">
            <v>7</v>
          </cell>
          <cell r="I7">
            <v>2</v>
          </cell>
          <cell r="J7" t="str">
            <v>S</v>
          </cell>
          <cell r="K7" t="str">
            <v>O</v>
          </cell>
          <cell r="L7">
            <v>31491</v>
          </cell>
          <cell r="M7" t="str">
            <v>BRIAN EBERWEIN</v>
          </cell>
          <cell r="N7" t="str">
            <v>T. CLARK</v>
          </cell>
          <cell r="O7">
            <v>7500</v>
          </cell>
          <cell r="P7">
            <v>43342</v>
          </cell>
          <cell r="Q7">
            <v>83.7</v>
          </cell>
          <cell r="R7">
            <v>43342</v>
          </cell>
          <cell r="S7">
            <v>98.8</v>
          </cell>
          <cell r="T7">
            <v>43861</v>
          </cell>
          <cell r="U7">
            <v>1.9</v>
          </cell>
          <cell r="V7" t="str">
            <v>OLD</v>
          </cell>
          <cell r="W7" t="str">
            <v>CHARDAY TYSON</v>
          </cell>
          <cell r="X7" t="str">
            <v>CHIANTHE WHITE</v>
          </cell>
          <cell r="Y7" t="str">
            <v>ADRIAN MUNZELL</v>
          </cell>
          <cell r="Z7">
            <v>1</v>
          </cell>
          <cell r="AC7">
            <v>1.66742661726988</v>
          </cell>
          <cell r="AD7">
            <v>1.6891245891843401</v>
          </cell>
          <cell r="AE7">
            <v>-2.1697971914466801E-2</v>
          </cell>
          <cell r="AF7">
            <v>-1.2845690633717199</v>
          </cell>
          <cell r="AG7">
            <v>420530.09</v>
          </cell>
          <cell r="AH7">
            <v>403592.62</v>
          </cell>
          <cell r="AI7">
            <v>16937.47</v>
          </cell>
          <cell r="AJ7">
            <v>4.1966748549564699</v>
          </cell>
          <cell r="AK7">
            <v>22287</v>
          </cell>
          <cell r="AL7">
            <v>25755.5</v>
          </cell>
          <cell r="AM7">
            <v>-3468.5</v>
          </cell>
          <cell r="AN7">
            <v>-13.4670264603677</v>
          </cell>
          <cell r="AO7">
            <v>7018</v>
          </cell>
          <cell r="AP7">
            <v>6694</v>
          </cell>
          <cell r="AQ7">
            <v>324</v>
          </cell>
          <cell r="AR7">
            <v>4.8401553630116503</v>
          </cell>
          <cell r="AS7">
            <v>11702</v>
          </cell>
          <cell r="AT7">
            <v>11307</v>
          </cell>
          <cell r="AU7">
            <v>395</v>
          </cell>
          <cell r="AV7">
            <v>3.4934111612275598</v>
          </cell>
          <cell r="AW7">
            <v>30.986673845739698</v>
          </cell>
          <cell r="AX7">
            <v>25.9905651220128</v>
          </cell>
          <cell r="AY7">
            <v>4.9961087237268904</v>
          </cell>
          <cell r="AZ7">
            <v>19.2227783438823</v>
          </cell>
          <cell r="BB7">
            <v>-6.1071199580681997E-3</v>
          </cell>
          <cell r="BC7">
            <v>35.936599726542497</v>
          </cell>
          <cell r="BD7">
            <v>35.694049703723401</v>
          </cell>
          <cell r="BE7">
            <v>0.242550022819117</v>
          </cell>
          <cell r="BF7">
            <v>0.67952508844580795</v>
          </cell>
          <cell r="BG7">
            <v>79.923055001424899</v>
          </cell>
          <cell r="BH7">
            <v>73.677920525844002</v>
          </cell>
          <cell r="BI7">
            <v>3.2723627457906801</v>
          </cell>
          <cell r="BJ7">
            <v>2.7302605285497998</v>
          </cell>
          <cell r="BK7">
            <v>-3.2548206003522799E-3</v>
          </cell>
          <cell r="BL7">
            <v>-1368.75</v>
          </cell>
          <cell r="BM7">
            <v>-5116.9799999999996</v>
          </cell>
        </row>
        <row r="8">
          <cell r="A8">
            <v>14</v>
          </cell>
          <cell r="B8" t="str">
            <v>VALLEY VIEW STATION</v>
          </cell>
          <cell r="C8" t="str">
            <v>ROANOKE</v>
          </cell>
          <cell r="D8" t="str">
            <v>VA</v>
          </cell>
          <cell r="E8" t="str">
            <v>DOUG ELLER</v>
          </cell>
          <cell r="F8">
            <v>37.301279739999998</v>
          </cell>
          <cell r="G8">
            <v>-79.95593891</v>
          </cell>
          <cell r="H8">
            <v>8</v>
          </cell>
          <cell r="I8">
            <v>3</v>
          </cell>
          <cell r="J8" t="str">
            <v>S</v>
          </cell>
          <cell r="K8" t="str">
            <v>O</v>
          </cell>
          <cell r="L8">
            <v>30979</v>
          </cell>
          <cell r="M8" t="str">
            <v>DOUGLAS ELLER</v>
          </cell>
          <cell r="N8" t="str">
            <v>GARY LEWIS</v>
          </cell>
          <cell r="O8">
            <v>8144</v>
          </cell>
          <cell r="P8">
            <v>43186</v>
          </cell>
          <cell r="Q8">
            <v>92.8</v>
          </cell>
          <cell r="R8">
            <v>43186</v>
          </cell>
          <cell r="S8">
            <v>99.3</v>
          </cell>
          <cell r="T8">
            <v>44012</v>
          </cell>
          <cell r="U8">
            <v>2</v>
          </cell>
          <cell r="V8" t="str">
            <v>OLD</v>
          </cell>
          <cell r="W8" t="str">
            <v>BLAKE MARTIN</v>
          </cell>
          <cell r="X8" t="str">
            <v>JACK FISHER</v>
          </cell>
          <cell r="Y8" t="str">
            <v>CRAIG SCHULZ</v>
          </cell>
          <cell r="Z8">
            <v>1</v>
          </cell>
          <cell r="AC8">
            <v>1.7988388345339199</v>
          </cell>
          <cell r="AD8">
            <v>1.7861036878674501</v>
          </cell>
          <cell r="AE8">
            <v>1.27351466664705E-2</v>
          </cell>
          <cell r="AF8">
            <v>0.71301273005464805</v>
          </cell>
          <cell r="AG8">
            <v>595298.37</v>
          </cell>
          <cell r="AH8">
            <v>613080.31000000006</v>
          </cell>
          <cell r="AI8">
            <v>-17781.939999999999</v>
          </cell>
          <cell r="AJ8">
            <v>-2.9004258838454602</v>
          </cell>
          <cell r="AK8">
            <v>27086</v>
          </cell>
          <cell r="AL8">
            <v>29449</v>
          </cell>
          <cell r="AM8">
            <v>-2363</v>
          </cell>
          <cell r="AN8">
            <v>-8.0240415633807594</v>
          </cell>
          <cell r="AO8">
            <v>9301</v>
          </cell>
          <cell r="AP8">
            <v>9355</v>
          </cell>
          <cell r="AQ8">
            <v>-54</v>
          </cell>
          <cell r="AR8">
            <v>-0.57723142704436103</v>
          </cell>
          <cell r="AS8">
            <v>16731</v>
          </cell>
          <cell r="AT8">
            <v>16709</v>
          </cell>
          <cell r="AU8">
            <v>22</v>
          </cell>
          <cell r="AV8">
            <v>0.13166556945358801</v>
          </cell>
          <cell r="AW8">
            <v>33.700066454995202</v>
          </cell>
          <cell r="AX8">
            <v>31.722639138850202</v>
          </cell>
          <cell r="AY8">
            <v>1.97742731614498</v>
          </cell>
          <cell r="AZ8">
            <v>6.2334892992029003</v>
          </cell>
          <cell r="BB8">
            <v>-3.3796766825191899E-3</v>
          </cell>
          <cell r="BC8">
            <v>35.5805612336382</v>
          </cell>
          <cell r="BD8">
            <v>36.691621880423703</v>
          </cell>
          <cell r="BE8">
            <v>-1.1110606467855699</v>
          </cell>
          <cell r="BF8">
            <v>-3.0281044822887999</v>
          </cell>
          <cell r="BG8">
            <v>93.323298570046205</v>
          </cell>
          <cell r="BH8">
            <v>93.051843933725294</v>
          </cell>
          <cell r="BI8">
            <v>3.0847623520286098</v>
          </cell>
          <cell r="BJ8">
            <v>2.92880715741792</v>
          </cell>
          <cell r="BK8">
            <v>-3.4109450022515599E-3</v>
          </cell>
          <cell r="BL8">
            <v>-2030.53</v>
          </cell>
          <cell r="BM8">
            <v>-6232.77</v>
          </cell>
        </row>
        <row r="9">
          <cell r="A9">
            <v>15</v>
          </cell>
          <cell r="B9" t="str">
            <v>HANES MALL</v>
          </cell>
          <cell r="C9" t="str">
            <v>WINSTON-SALEM</v>
          </cell>
          <cell r="D9" t="str">
            <v>NC</v>
          </cell>
          <cell r="E9" t="str">
            <v>NATHAN HEFNER</v>
          </cell>
          <cell r="F9">
            <v>36.07094858</v>
          </cell>
          <cell r="G9">
            <v>-80.299837499999995</v>
          </cell>
          <cell r="H9">
            <v>6</v>
          </cell>
          <cell r="I9">
            <v>1</v>
          </cell>
          <cell r="J9" t="str">
            <v>M</v>
          </cell>
          <cell r="K9" t="str">
            <v>O</v>
          </cell>
          <cell r="L9">
            <v>34139</v>
          </cell>
          <cell r="M9" t="str">
            <v>JOSEPH LOVE</v>
          </cell>
          <cell r="N9" t="str">
            <v>BRYAN GURLEY</v>
          </cell>
          <cell r="O9">
            <v>7149</v>
          </cell>
          <cell r="P9">
            <v>43209</v>
          </cell>
          <cell r="Q9">
            <v>94.9</v>
          </cell>
          <cell r="R9">
            <v>43209</v>
          </cell>
          <cell r="S9">
            <v>98.3</v>
          </cell>
          <cell r="T9">
            <v>44592</v>
          </cell>
          <cell r="U9">
            <v>2</v>
          </cell>
          <cell r="V9" t="str">
            <v>OLD</v>
          </cell>
          <cell r="W9" t="str">
            <v>WILLIAM ROBERTSON</v>
          </cell>
          <cell r="Y9" t="str">
            <v>ADRIAN MUNZELL</v>
          </cell>
          <cell r="Z9">
            <v>1</v>
          </cell>
          <cell r="AC9">
            <v>1.6246334310850401</v>
          </cell>
          <cell r="AD9">
            <v>1.58605717042576</v>
          </cell>
          <cell r="AE9">
            <v>3.8576260659280999E-2</v>
          </cell>
          <cell r="AF9">
            <v>2.4322112328980898</v>
          </cell>
          <cell r="AG9">
            <v>519548.29</v>
          </cell>
          <cell r="AH9">
            <v>501662.67</v>
          </cell>
          <cell r="AI9">
            <v>17885.62</v>
          </cell>
          <cell r="AJ9">
            <v>3.5652682708083501</v>
          </cell>
          <cell r="AK9">
            <v>54555</v>
          </cell>
          <cell r="AL9">
            <v>54795</v>
          </cell>
          <cell r="AM9">
            <v>-240</v>
          </cell>
          <cell r="AN9">
            <v>-0.43799616753353399</v>
          </cell>
          <cell r="AO9">
            <v>8525</v>
          </cell>
          <cell r="AP9">
            <v>8291</v>
          </cell>
          <cell r="AQ9">
            <v>234</v>
          </cell>
          <cell r="AR9">
            <v>2.8223374743698</v>
          </cell>
          <cell r="AS9">
            <v>13850</v>
          </cell>
          <cell r="AT9">
            <v>13150</v>
          </cell>
          <cell r="AU9">
            <v>700</v>
          </cell>
          <cell r="AV9">
            <v>5.3231939163498101</v>
          </cell>
          <cell r="AW9">
            <v>15.3514801576391</v>
          </cell>
          <cell r="AX9">
            <v>15.1309426042522</v>
          </cell>
          <cell r="AY9">
            <v>0.22053755338686901</v>
          </cell>
          <cell r="AZ9">
            <v>1.4575268650142901</v>
          </cell>
          <cell r="BB9">
            <v>-7.6947077498220702E-3</v>
          </cell>
          <cell r="BC9">
            <v>37.5125119133574</v>
          </cell>
          <cell r="BD9">
            <v>38.149252471482903</v>
          </cell>
          <cell r="BE9">
            <v>-0.63674055812548902</v>
          </cell>
          <cell r="BF9">
            <v>-1.66907741796897</v>
          </cell>
          <cell r="BG9">
            <v>65.478005865102602</v>
          </cell>
          <cell r="BH9">
            <v>56.1572789772042</v>
          </cell>
          <cell r="BI9">
            <v>2.3115425901988802</v>
          </cell>
          <cell r="BJ9">
            <v>2.8029771479707701</v>
          </cell>
          <cell r="BK9">
            <v>-7.6956465394198504E-3</v>
          </cell>
          <cell r="BL9">
            <v>-3998.26</v>
          </cell>
          <cell r="BM9">
            <v>-7424.98</v>
          </cell>
        </row>
        <row r="10">
          <cell r="A10">
            <v>17</v>
          </cell>
          <cell r="B10" t="str">
            <v>THE MALL AT JOHNSON CITY</v>
          </cell>
          <cell r="C10" t="str">
            <v>JOHNSON CITY</v>
          </cell>
          <cell r="D10" t="str">
            <v>TN</v>
          </cell>
          <cell r="E10" t="str">
            <v>JAMES MURRAY</v>
          </cell>
          <cell r="F10">
            <v>36.338353329999997</v>
          </cell>
          <cell r="G10">
            <v>-82.377586690000001</v>
          </cell>
          <cell r="H10">
            <v>6</v>
          </cell>
          <cell r="I10">
            <v>4</v>
          </cell>
          <cell r="J10" t="str">
            <v>M</v>
          </cell>
          <cell r="K10" t="str">
            <v>O</v>
          </cell>
          <cell r="L10">
            <v>34138</v>
          </cell>
          <cell r="M10" t="str">
            <v>JOHN LAMB</v>
          </cell>
          <cell r="N10" t="str">
            <v>BRYAN GURLEY</v>
          </cell>
          <cell r="O10">
            <v>6027</v>
          </cell>
          <cell r="P10">
            <v>43335</v>
          </cell>
          <cell r="Q10">
            <v>85.5</v>
          </cell>
          <cell r="R10">
            <v>43335</v>
          </cell>
          <cell r="S10">
            <v>98.6</v>
          </cell>
          <cell r="T10">
            <v>45716</v>
          </cell>
          <cell r="U10">
            <v>2</v>
          </cell>
          <cell r="V10" t="str">
            <v>OLD</v>
          </cell>
          <cell r="W10" t="str">
            <v>HANNAH REDSHAW</v>
          </cell>
          <cell r="X10" t="str">
            <v>LAUREN BANKSTON</v>
          </cell>
          <cell r="Y10" t="str">
            <v>ADRIAN MUNZELL</v>
          </cell>
          <cell r="Z10">
            <v>1</v>
          </cell>
          <cell r="AC10">
            <v>1.5987401113390001</v>
          </cell>
          <cell r="AD10">
            <v>1.5842459983150801</v>
          </cell>
          <cell r="AE10">
            <v>1.4494113023917799E-2</v>
          </cell>
          <cell r="AF10">
            <v>0.91489030361023205</v>
          </cell>
          <cell r="AG10">
            <v>423457.2</v>
          </cell>
          <cell r="AH10">
            <v>434279.04</v>
          </cell>
          <cell r="AI10">
            <v>-10821.84</v>
          </cell>
          <cell r="AJ10">
            <v>-2.4919093493436799</v>
          </cell>
          <cell r="AK10">
            <v>52890</v>
          </cell>
          <cell r="AL10">
            <v>55031</v>
          </cell>
          <cell r="AM10">
            <v>-2141</v>
          </cell>
          <cell r="AN10">
            <v>-3.8905344260507699</v>
          </cell>
          <cell r="AO10">
            <v>6826</v>
          </cell>
          <cell r="AP10">
            <v>7122</v>
          </cell>
          <cell r="AQ10">
            <v>-296</v>
          </cell>
          <cell r="AR10">
            <v>-4.1561359168772798</v>
          </cell>
          <cell r="AS10">
            <v>10913</v>
          </cell>
          <cell r="AT10">
            <v>11283</v>
          </cell>
          <cell r="AU10">
            <v>-370</v>
          </cell>
          <cell r="AV10">
            <v>-3.2792696977754101</v>
          </cell>
          <cell r="AW10">
            <v>12.783134808092299</v>
          </cell>
          <cell r="AX10">
            <v>12.941796442005399</v>
          </cell>
          <cell r="AY10">
            <v>-0.158661633913148</v>
          </cell>
          <cell r="AZ10">
            <v>-1.2259629845372699</v>
          </cell>
          <cell r="BB10">
            <v>-8.3916097759908007E-3</v>
          </cell>
          <cell r="BC10">
            <v>38.803005589663698</v>
          </cell>
          <cell r="BD10">
            <v>38.489678277053997</v>
          </cell>
          <cell r="BE10">
            <v>0.31332731260972901</v>
          </cell>
          <cell r="BF10">
            <v>0.81405542118163898</v>
          </cell>
          <cell r="BG10">
            <v>56.211544096103097</v>
          </cell>
          <cell r="BH10">
            <v>56.557146868857103</v>
          </cell>
          <cell r="BI10">
            <v>2.8458814727911101</v>
          </cell>
          <cell r="BJ10">
            <v>2.7850089196107599</v>
          </cell>
          <cell r="BK10">
            <v>-6.1621103620389502E-3</v>
          </cell>
          <cell r="BL10">
            <v>-2609.39</v>
          </cell>
          <cell r="BM10">
            <v>-11642.29</v>
          </cell>
        </row>
        <row r="11">
          <cell r="A11">
            <v>18</v>
          </cell>
          <cell r="B11" t="str">
            <v>ABERDEEN COMMONS</v>
          </cell>
          <cell r="C11" t="str">
            <v>ABERDEEN</v>
          </cell>
          <cell r="D11" t="str">
            <v>NC</v>
          </cell>
          <cell r="E11" t="str">
            <v>ANNA MASON</v>
          </cell>
          <cell r="F11">
            <v>35.155988579999999</v>
          </cell>
          <cell r="G11">
            <v>-79.41959627</v>
          </cell>
          <cell r="H11">
            <v>7</v>
          </cell>
          <cell r="I11">
            <v>2</v>
          </cell>
          <cell r="J11" t="str">
            <v>S</v>
          </cell>
          <cell r="K11" t="str">
            <v>O</v>
          </cell>
          <cell r="L11">
            <v>38427</v>
          </cell>
          <cell r="M11" t="str">
            <v>BRIAN EBERWEIN</v>
          </cell>
          <cell r="N11" t="str">
            <v>T. CLARK</v>
          </cell>
          <cell r="O11">
            <v>6000</v>
          </cell>
          <cell r="P11">
            <v>43342</v>
          </cell>
          <cell r="Q11">
            <v>83.7</v>
          </cell>
          <cell r="R11">
            <v>43342</v>
          </cell>
          <cell r="S11">
            <v>99.9</v>
          </cell>
          <cell r="T11">
            <v>43921</v>
          </cell>
          <cell r="U11">
            <v>2</v>
          </cell>
          <cell r="V11" t="str">
            <v>OLD</v>
          </cell>
          <cell r="W11" t="str">
            <v>TIANA FERREIRA</v>
          </cell>
          <cell r="X11" t="str">
            <v>TYLER MOFIELD</v>
          </cell>
          <cell r="Y11" t="str">
            <v>ADRIAN MUNZELL</v>
          </cell>
          <cell r="Z11">
            <v>1</v>
          </cell>
          <cell r="AC11">
            <v>1.67371652737506</v>
          </cell>
          <cell r="AD11">
            <v>1.65292958251209</v>
          </cell>
          <cell r="AE11">
            <v>2.0786944862969399E-2</v>
          </cell>
          <cell r="AF11">
            <v>1.2575819976176901</v>
          </cell>
          <cell r="AG11">
            <v>348874.54</v>
          </cell>
          <cell r="AH11">
            <v>328797.8</v>
          </cell>
          <cell r="AI11">
            <v>20076.740000000002</v>
          </cell>
          <cell r="AJ11">
            <v>6.1061053328215698</v>
          </cell>
          <cell r="AK11">
            <v>24218.5</v>
          </cell>
          <cell r="AL11">
            <v>25256.5</v>
          </cell>
          <cell r="AM11">
            <v>-1038</v>
          </cell>
          <cell r="AN11">
            <v>-4.10983311226813</v>
          </cell>
          <cell r="AO11">
            <v>5863</v>
          </cell>
          <cell r="AP11">
            <v>5581</v>
          </cell>
          <cell r="AQ11">
            <v>282</v>
          </cell>
          <cell r="AR11">
            <v>5.0528579107686804</v>
          </cell>
          <cell r="AS11">
            <v>9813</v>
          </cell>
          <cell r="AT11">
            <v>9225</v>
          </cell>
          <cell r="AU11">
            <v>588</v>
          </cell>
          <cell r="AV11">
            <v>6.3739837398374002</v>
          </cell>
          <cell r="AW11">
            <v>23.506823296240501</v>
          </cell>
          <cell r="AX11">
            <v>22.077485003860399</v>
          </cell>
          <cell r="AY11">
            <v>1.4293382923800899</v>
          </cell>
          <cell r="AZ11">
            <v>6.47418984603617</v>
          </cell>
          <cell r="BB11">
            <v>-4.4824586142964496E-3</v>
          </cell>
          <cell r="BC11">
            <v>35.552281667176203</v>
          </cell>
          <cell r="BD11">
            <v>35.642037940379403</v>
          </cell>
          <cell r="BE11">
            <v>-8.9756273203207101E-2</v>
          </cell>
          <cell r="BF11">
            <v>-0.25182699528390601</v>
          </cell>
          <cell r="BG11">
            <v>73.870032406617796</v>
          </cell>
          <cell r="BH11">
            <v>75.757032789822603</v>
          </cell>
          <cell r="BI11">
            <v>3.6641653472334199</v>
          </cell>
          <cell r="BJ11">
            <v>2.8342282095561502</v>
          </cell>
          <cell r="BK11">
            <v>-3.3687754916136899E-3</v>
          </cell>
          <cell r="BL11">
            <v>-1175.28</v>
          </cell>
          <cell r="BM11">
            <v>-1961.16</v>
          </cell>
        </row>
        <row r="12">
          <cell r="A12">
            <v>20</v>
          </cell>
          <cell r="B12" t="str">
            <v>ROCK HILL GALLERIA</v>
          </cell>
          <cell r="C12" t="str">
            <v>ROCK HILL</v>
          </cell>
          <cell r="D12" t="str">
            <v>SC</v>
          </cell>
          <cell r="E12" t="str">
            <v>DENITRA POTTS</v>
          </cell>
          <cell r="F12">
            <v>34.941394410000001</v>
          </cell>
          <cell r="G12">
            <v>-80.964025910000004</v>
          </cell>
          <cell r="H12">
            <v>6</v>
          </cell>
          <cell r="I12">
            <v>2</v>
          </cell>
          <cell r="J12" t="str">
            <v>S</v>
          </cell>
          <cell r="K12" t="str">
            <v>O</v>
          </cell>
          <cell r="L12">
            <v>35942</v>
          </cell>
          <cell r="M12" t="str">
            <v>BRIAN SAFRIT</v>
          </cell>
          <cell r="N12" t="str">
            <v>BRYAN GURLEY</v>
          </cell>
          <cell r="O12">
            <v>7520</v>
          </cell>
          <cell r="P12">
            <v>43280</v>
          </cell>
          <cell r="Q12">
            <v>99.4</v>
          </cell>
          <cell r="R12">
            <v>43280</v>
          </cell>
          <cell r="S12">
            <v>88.1</v>
          </cell>
          <cell r="T12">
            <v>43861</v>
          </cell>
          <cell r="U12">
            <v>2.1</v>
          </cell>
          <cell r="V12" t="str">
            <v>OLD</v>
          </cell>
          <cell r="W12" t="str">
            <v>CAITLIN MILLER</v>
          </cell>
          <cell r="X12" t="str">
            <v>COURTNEY MILLER</v>
          </cell>
          <cell r="Y12" t="str">
            <v>ADRIAN MUNZELL</v>
          </cell>
          <cell r="Z12">
            <v>1</v>
          </cell>
          <cell r="AC12">
            <v>1.6518174030106501</v>
          </cell>
          <cell r="AD12">
            <v>1.6642397767261301</v>
          </cell>
          <cell r="AE12">
            <v>-1.2422373715478101E-2</v>
          </cell>
          <cell r="AF12">
            <v>-0.74642932401935602</v>
          </cell>
          <cell r="AG12">
            <v>497899.08</v>
          </cell>
          <cell r="AH12">
            <v>502817.78</v>
          </cell>
          <cell r="AI12">
            <v>-4918.7</v>
          </cell>
          <cell r="AJ12">
            <v>-0.97822714224624296</v>
          </cell>
          <cell r="AK12">
            <v>26843</v>
          </cell>
          <cell r="AL12">
            <v>32963</v>
          </cell>
          <cell r="AM12">
            <v>-6120</v>
          </cell>
          <cell r="AN12">
            <v>-18.5662712738525</v>
          </cell>
          <cell r="AO12">
            <v>8171</v>
          </cell>
          <cell r="AP12">
            <v>8241</v>
          </cell>
          <cell r="AQ12">
            <v>-70</v>
          </cell>
          <cell r="AR12">
            <v>-0.84941147918941895</v>
          </cell>
          <cell r="AS12">
            <v>13497</v>
          </cell>
          <cell r="AT12">
            <v>13715</v>
          </cell>
          <cell r="AU12">
            <v>-218</v>
          </cell>
          <cell r="AV12">
            <v>-1.58950054684652</v>
          </cell>
          <cell r="AW12">
            <v>29.896062288119801</v>
          </cell>
          <cell r="AX12">
            <v>24.997724721657601</v>
          </cell>
          <cell r="AY12">
            <v>4.8983375664621898</v>
          </cell>
          <cell r="AZ12">
            <v>19.5951336411764</v>
          </cell>
          <cell r="BB12">
            <v>-5.3243700590120601E-3</v>
          </cell>
          <cell r="BC12">
            <v>36.889611024672099</v>
          </cell>
          <cell r="BD12">
            <v>36.661886985052902</v>
          </cell>
          <cell r="BE12">
            <v>0.227724039619282</v>
          </cell>
          <cell r="BF12">
            <v>0.62114653212510795</v>
          </cell>
          <cell r="BG12">
            <v>61.901847999020902</v>
          </cell>
          <cell r="BH12">
            <v>59.349593495934997</v>
          </cell>
          <cell r="BI12">
            <v>2.8508086417833902</v>
          </cell>
          <cell r="BJ12">
            <v>2.4663845419308799</v>
          </cell>
          <cell r="BK12">
            <v>-1.7951228188652199E-3</v>
          </cell>
          <cell r="BL12">
            <v>-893.79</v>
          </cell>
          <cell r="BM12">
            <v>-4512.8100000000004</v>
          </cell>
        </row>
        <row r="13">
          <cell r="A13">
            <v>29</v>
          </cell>
          <cell r="B13" t="str">
            <v>FAIRVIEW CORNERS</v>
          </cell>
          <cell r="C13" t="str">
            <v>SIMPSONVILLE</v>
          </cell>
          <cell r="D13" t="str">
            <v>SC</v>
          </cell>
          <cell r="E13" t="str">
            <v>LAMONTE HENDRICKS</v>
          </cell>
          <cell r="F13">
            <v>34.703160490000002</v>
          </cell>
          <cell r="G13">
            <v>-82.256987550000005</v>
          </cell>
          <cell r="H13">
            <v>5</v>
          </cell>
          <cell r="I13">
            <v>2</v>
          </cell>
          <cell r="J13" t="str">
            <v>S</v>
          </cell>
          <cell r="K13" t="str">
            <v>O</v>
          </cell>
          <cell r="L13">
            <v>31518</v>
          </cell>
          <cell r="M13" t="str">
            <v>LAMONTE HENDRICKS</v>
          </cell>
          <cell r="N13" t="str">
            <v>ANGIE MOLLOHAN</v>
          </cell>
          <cell r="O13">
            <v>6000</v>
          </cell>
          <cell r="P13">
            <v>43313</v>
          </cell>
          <cell r="Q13">
            <v>89.7</v>
          </cell>
          <cell r="R13">
            <v>43313</v>
          </cell>
          <cell r="S13">
            <v>98.7</v>
          </cell>
          <cell r="T13">
            <v>45322</v>
          </cell>
          <cell r="U13">
            <v>2.5</v>
          </cell>
          <cell r="V13" t="str">
            <v>OLD</v>
          </cell>
          <cell r="W13" t="str">
            <v>CHRISTINE LANGSHAW</v>
          </cell>
          <cell r="X13" t="str">
            <v>KRISTEN WHITMAN</v>
          </cell>
          <cell r="Y13" t="str">
            <v>ADRIAN MUNZELL</v>
          </cell>
          <cell r="Z13">
            <v>1</v>
          </cell>
          <cell r="AC13">
            <v>1.65844768439108</v>
          </cell>
          <cell r="AD13">
            <v>1.6932136848009001</v>
          </cell>
          <cell r="AE13">
            <v>-3.47660004098167E-2</v>
          </cell>
          <cell r="AF13">
            <v>-2.05325534053339</v>
          </cell>
          <cell r="AG13">
            <v>585874.43000000005</v>
          </cell>
          <cell r="AH13">
            <v>560601.54</v>
          </cell>
          <cell r="AI13">
            <v>25272.89</v>
          </cell>
          <cell r="AJ13">
            <v>4.5081734880714004</v>
          </cell>
          <cell r="AK13">
            <v>26740</v>
          </cell>
          <cell r="AL13">
            <v>26662</v>
          </cell>
          <cell r="AM13">
            <v>78</v>
          </cell>
          <cell r="AN13">
            <v>0.29255119645937999</v>
          </cell>
          <cell r="AO13">
            <v>9328</v>
          </cell>
          <cell r="AP13">
            <v>8915</v>
          </cell>
          <cell r="AQ13">
            <v>413</v>
          </cell>
          <cell r="AR13">
            <v>4.6326416152551904</v>
          </cell>
          <cell r="AS13">
            <v>15470</v>
          </cell>
          <cell r="AT13">
            <v>15095</v>
          </cell>
          <cell r="AU13">
            <v>375</v>
          </cell>
          <cell r="AV13">
            <v>2.4842663133487899</v>
          </cell>
          <cell r="AW13">
            <v>34.476439790575903</v>
          </cell>
          <cell r="AX13">
            <v>33.437101492761201</v>
          </cell>
          <cell r="AY13">
            <v>1.0393382978146799</v>
          </cell>
          <cell r="AZ13">
            <v>3.10833849650421</v>
          </cell>
          <cell r="BB13">
            <v>-3.9339719916140596E-3</v>
          </cell>
          <cell r="BC13">
            <v>37.871650290885597</v>
          </cell>
          <cell r="BD13">
            <v>37.138227227558801</v>
          </cell>
          <cell r="BE13">
            <v>0.73342306332679597</v>
          </cell>
          <cell r="BF13">
            <v>1.9748467228466799</v>
          </cell>
          <cell r="BG13">
            <v>90.362349914236702</v>
          </cell>
          <cell r="BH13">
            <v>84.139091418956795</v>
          </cell>
          <cell r="BI13">
            <v>3.2639673317028</v>
          </cell>
          <cell r="BJ13">
            <v>2.8074860443658398</v>
          </cell>
          <cell r="BK13">
            <v>-2.1690313400432901E-3</v>
          </cell>
          <cell r="BL13">
            <v>-1270.78</v>
          </cell>
          <cell r="BM13">
            <v>-4592.1899999999996</v>
          </cell>
        </row>
        <row r="14">
          <cell r="A14">
            <v>30</v>
          </cell>
          <cell r="B14" t="str">
            <v>WEST TOWN MALL</v>
          </cell>
          <cell r="C14" t="str">
            <v>KNOXVILLE</v>
          </cell>
          <cell r="D14" t="str">
            <v>TN</v>
          </cell>
          <cell r="E14" t="str">
            <v>MICHELE PEETS</v>
          </cell>
          <cell r="F14">
            <v>35.924777059999997</v>
          </cell>
          <cell r="G14">
            <v>-84.038265300000006</v>
          </cell>
          <cell r="H14">
            <v>9</v>
          </cell>
          <cell r="I14">
            <v>4</v>
          </cell>
          <cell r="J14" t="str">
            <v>M</v>
          </cell>
          <cell r="K14" t="str">
            <v>O</v>
          </cell>
          <cell r="L14">
            <v>31380</v>
          </cell>
          <cell r="M14" t="str">
            <v>JENNIFER SCANTLAND</v>
          </cell>
          <cell r="N14" t="str">
            <v>SHAWN BROOKS</v>
          </cell>
          <cell r="O14">
            <v>5281</v>
          </cell>
          <cell r="P14">
            <v>43293</v>
          </cell>
          <cell r="Q14">
            <v>99.3</v>
          </cell>
          <cell r="R14">
            <v>43293</v>
          </cell>
          <cell r="S14">
            <v>89</v>
          </cell>
          <cell r="T14">
            <v>44712</v>
          </cell>
          <cell r="U14">
            <v>1.6</v>
          </cell>
          <cell r="V14" t="str">
            <v>OLD</v>
          </cell>
          <cell r="W14" t="str">
            <v>CRYSTAL JENKINS</v>
          </cell>
          <cell r="X14" t="str">
            <v>KARA SHOEMAKER</v>
          </cell>
          <cell r="Y14" t="str">
            <v>BRIAN BYRNE</v>
          </cell>
          <cell r="Z14">
            <v>1</v>
          </cell>
          <cell r="AC14">
            <v>1.64301288404361</v>
          </cell>
          <cell r="AD14">
            <v>1.6485592820028301</v>
          </cell>
          <cell r="AE14">
            <v>-5.5463979592267299E-3</v>
          </cell>
          <cell r="AF14">
            <v>-0.33643909683905399</v>
          </cell>
          <cell r="AG14">
            <v>313648.48</v>
          </cell>
          <cell r="AH14">
            <v>399527.21</v>
          </cell>
          <cell r="AI14">
            <v>-85878.73</v>
          </cell>
          <cell r="AJ14">
            <v>-21.495089158007499</v>
          </cell>
          <cell r="AK14">
            <v>33003.5</v>
          </cell>
          <cell r="AL14">
            <v>46704.5</v>
          </cell>
          <cell r="AM14">
            <v>-13701</v>
          </cell>
          <cell r="AN14">
            <v>-29.3355030029226</v>
          </cell>
          <cell r="AO14">
            <v>5045</v>
          </cell>
          <cell r="AP14">
            <v>6351</v>
          </cell>
          <cell r="AQ14">
            <v>-1306</v>
          </cell>
          <cell r="AR14">
            <v>-20.563690757361002</v>
          </cell>
          <cell r="AS14">
            <v>8289</v>
          </cell>
          <cell r="AT14">
            <v>10470</v>
          </cell>
          <cell r="AU14">
            <v>-2181</v>
          </cell>
          <cell r="AV14">
            <v>-20.830945558739302</v>
          </cell>
          <cell r="AW14">
            <v>14.4166527792507</v>
          </cell>
          <cell r="AX14">
            <v>12.9345138048796</v>
          </cell>
          <cell r="AY14">
            <v>1.48213897437107</v>
          </cell>
          <cell r="AZ14">
            <v>11.4587915458556</v>
          </cell>
          <cell r="BB14">
            <v>-1.04614685946416E-2</v>
          </cell>
          <cell r="BC14">
            <v>37.839121727590801</v>
          </cell>
          <cell r="BD14">
            <v>38.159236867239699</v>
          </cell>
          <cell r="BE14">
            <v>-0.32011513964895499</v>
          </cell>
          <cell r="BF14">
            <v>-0.83889292850030395</v>
          </cell>
          <cell r="BG14">
            <v>70.267591674925697</v>
          </cell>
          <cell r="BH14">
            <v>60.667611399779602</v>
          </cell>
          <cell r="BI14">
            <v>2.4727012864847899</v>
          </cell>
          <cell r="BJ14">
            <v>2.00177354628737</v>
          </cell>
          <cell r="BK14">
            <v>-8.6675376204597004E-3</v>
          </cell>
          <cell r="BL14">
            <v>-2718.56</v>
          </cell>
          <cell r="BM14">
            <v>-10103.59</v>
          </cell>
        </row>
        <row r="15">
          <cell r="A15">
            <v>31</v>
          </cell>
          <cell r="B15" t="str">
            <v>POTOMAC MILLS</v>
          </cell>
          <cell r="C15" t="str">
            <v>WOODBRIDGE</v>
          </cell>
          <cell r="D15" t="str">
            <v>VA</v>
          </cell>
          <cell r="E15" t="str">
            <v>WILLIAN GOMEZ</v>
          </cell>
          <cell r="F15">
            <v>38.643225379999997</v>
          </cell>
          <cell r="G15">
            <v>-77.295048410000007</v>
          </cell>
          <cell r="H15">
            <v>8</v>
          </cell>
          <cell r="I15">
            <v>1</v>
          </cell>
          <cell r="J15" t="str">
            <v>O</v>
          </cell>
          <cell r="K15" t="str">
            <v>O</v>
          </cell>
          <cell r="L15">
            <v>31400</v>
          </cell>
          <cell r="M15" t="str">
            <v>THAI WINNINGHAM</v>
          </cell>
          <cell r="N15" t="str">
            <v>GARY LEWIS</v>
          </cell>
          <cell r="O15">
            <v>5070</v>
          </cell>
          <cell r="P15">
            <v>43265</v>
          </cell>
          <cell r="Q15">
            <v>98.7</v>
          </cell>
          <cell r="R15">
            <v>43265</v>
          </cell>
          <cell r="S15">
            <v>90.3</v>
          </cell>
          <cell r="T15">
            <v>46053</v>
          </cell>
          <cell r="U15">
            <v>2</v>
          </cell>
          <cell r="V15" t="str">
            <v>OLD</v>
          </cell>
          <cell r="W15" t="str">
            <v>CHARLETTE KISSI</v>
          </cell>
          <cell r="X15" t="str">
            <v>MERCEDES PEREZ CAMPOS</v>
          </cell>
          <cell r="Y15" t="str">
            <v>CRAIG SCHULZ</v>
          </cell>
          <cell r="Z15">
            <v>1</v>
          </cell>
          <cell r="AC15">
            <v>1.67107652399481</v>
          </cell>
          <cell r="AD15">
            <v>1.6718415417558901</v>
          </cell>
          <cell r="AE15">
            <v>-7.6501776107673603E-4</v>
          </cell>
          <cell r="AF15">
            <v>-4.5758987438083397E-2</v>
          </cell>
          <cell r="AG15">
            <v>484879.94</v>
          </cell>
          <cell r="AH15">
            <v>466508.34</v>
          </cell>
          <cell r="AI15">
            <v>18371.599999999999</v>
          </cell>
          <cell r="AJ15">
            <v>3.93810751593423</v>
          </cell>
          <cell r="AK15">
            <v>61732</v>
          </cell>
          <cell r="AL15">
            <v>65122</v>
          </cell>
          <cell r="AM15">
            <v>-3390</v>
          </cell>
          <cell r="AN15">
            <v>-5.2056140781917</v>
          </cell>
          <cell r="AO15">
            <v>7710</v>
          </cell>
          <cell r="AP15">
            <v>7472</v>
          </cell>
          <cell r="AQ15">
            <v>238</v>
          </cell>
          <cell r="AR15">
            <v>3.1852248394004299</v>
          </cell>
          <cell r="AS15">
            <v>12884</v>
          </cell>
          <cell r="AT15">
            <v>12492</v>
          </cell>
          <cell r="AU15">
            <v>392</v>
          </cell>
          <cell r="AV15">
            <v>3.1380083253282098</v>
          </cell>
          <cell r="AW15">
            <v>12.4198146828225</v>
          </cell>
          <cell r="AX15">
            <v>11.341789257086701</v>
          </cell>
          <cell r="AY15">
            <v>1.0780254257358199</v>
          </cell>
          <cell r="AZ15">
            <v>9.5048973429147505</v>
          </cell>
          <cell r="BB15">
            <v>-2.1462210234474699E-3</v>
          </cell>
          <cell r="BC15">
            <v>37.6342704129152</v>
          </cell>
          <cell r="BD15">
            <v>37.344567723342898</v>
          </cell>
          <cell r="BE15">
            <v>0.289702689572302</v>
          </cell>
          <cell r="BF15">
            <v>0.77575590570089104</v>
          </cell>
          <cell r="BG15">
            <v>80.142671854734104</v>
          </cell>
          <cell r="BH15">
            <v>80.835117773019306</v>
          </cell>
          <cell r="BI15">
            <v>3.1109474233972199</v>
          </cell>
          <cell r="BJ15">
            <v>3.1763826558813499</v>
          </cell>
          <cell r="BK15">
            <v>-8.4538452962191004E-4</v>
          </cell>
          <cell r="BL15">
            <v>-409.91</v>
          </cell>
          <cell r="BM15">
            <v>-4877.9799999999996</v>
          </cell>
        </row>
        <row r="16">
          <cell r="A16">
            <v>39</v>
          </cell>
          <cell r="B16" t="str">
            <v>NORTHWEST CENTRE</v>
          </cell>
          <cell r="C16" t="str">
            <v>GREENSBORO</v>
          </cell>
          <cell r="D16" t="str">
            <v>NC</v>
          </cell>
          <cell r="E16" t="str">
            <v>KAY MURPHY</v>
          </cell>
          <cell r="F16">
            <v>36.110710359999999</v>
          </cell>
          <cell r="G16">
            <v>-79.831571519999997</v>
          </cell>
          <cell r="H16">
            <v>7</v>
          </cell>
          <cell r="I16">
            <v>1</v>
          </cell>
          <cell r="J16" t="str">
            <v>S</v>
          </cell>
          <cell r="K16" t="str">
            <v>O</v>
          </cell>
          <cell r="L16">
            <v>31633</v>
          </cell>
          <cell r="M16" t="str">
            <v>IVEY PETERSON</v>
          </cell>
          <cell r="N16" t="str">
            <v>T. CLARK</v>
          </cell>
          <cell r="O16">
            <v>5854</v>
          </cell>
          <cell r="P16">
            <v>43279</v>
          </cell>
          <cell r="Q16">
            <v>98.1</v>
          </cell>
          <cell r="R16">
            <v>43279</v>
          </cell>
          <cell r="S16">
            <v>94.5</v>
          </cell>
          <cell r="T16">
            <v>45199</v>
          </cell>
          <cell r="U16">
            <v>1.6</v>
          </cell>
          <cell r="V16" t="str">
            <v>OLD</v>
          </cell>
          <cell r="W16" t="str">
            <v>BRIONNA SMITH</v>
          </cell>
          <cell r="X16" t="str">
            <v>OLIVIA STUTTS</v>
          </cell>
          <cell r="Y16" t="str">
            <v>ADRIAN MUNZELL</v>
          </cell>
          <cell r="Z16">
            <v>1</v>
          </cell>
          <cell r="AC16">
            <v>1.5423177083333299</v>
          </cell>
          <cell r="AD16">
            <v>1.53867924528302</v>
          </cell>
          <cell r="AE16">
            <v>3.6384630503143401E-3</v>
          </cell>
          <cell r="AF16">
            <v>0.23646663601062001</v>
          </cell>
          <cell r="AG16">
            <v>255108.95</v>
          </cell>
          <cell r="AH16">
            <v>233135.26</v>
          </cell>
          <cell r="AI16">
            <v>21973.69</v>
          </cell>
          <cell r="AJ16">
            <v>9.4252967140191508</v>
          </cell>
          <cell r="AK16">
            <v>18816</v>
          </cell>
          <cell r="AL16">
            <v>20411</v>
          </cell>
          <cell r="AM16">
            <v>-1595</v>
          </cell>
          <cell r="AN16">
            <v>-7.81441379648229</v>
          </cell>
          <cell r="AO16">
            <v>4608</v>
          </cell>
          <cell r="AP16">
            <v>4240</v>
          </cell>
          <cell r="AQ16">
            <v>368</v>
          </cell>
          <cell r="AR16">
            <v>8.6792452830188704</v>
          </cell>
          <cell r="AS16">
            <v>7107</v>
          </cell>
          <cell r="AT16">
            <v>6524</v>
          </cell>
          <cell r="AU16">
            <v>583</v>
          </cell>
          <cell r="AV16">
            <v>8.9362354383813596</v>
          </cell>
          <cell r="AW16">
            <v>24.133715986394598</v>
          </cell>
          <cell r="AX16">
            <v>20.7682132183626</v>
          </cell>
          <cell r="AY16">
            <v>3.3655027680319098</v>
          </cell>
          <cell r="AZ16">
            <v>16.205066524722699</v>
          </cell>
          <cell r="BB16">
            <v>-1.09842536743047E-2</v>
          </cell>
          <cell r="BC16">
            <v>35.895448149711598</v>
          </cell>
          <cell r="BD16">
            <v>35.735018393623498</v>
          </cell>
          <cell r="BE16">
            <v>0.160429756088007</v>
          </cell>
          <cell r="BF16">
            <v>0.448942699065837</v>
          </cell>
          <cell r="BG16">
            <v>65.625</v>
          </cell>
          <cell r="BH16">
            <v>53.632075471698101</v>
          </cell>
          <cell r="BI16">
            <v>2.52421563414376</v>
          </cell>
          <cell r="BJ16">
            <v>2.11370858273433</v>
          </cell>
          <cell r="BK16">
            <v>-6.03177583538327E-3</v>
          </cell>
          <cell r="BL16">
            <v>-1538.76</v>
          </cell>
          <cell r="BM16">
            <v>-6630.89</v>
          </cell>
        </row>
        <row r="17">
          <cell r="A17">
            <v>40</v>
          </cell>
          <cell r="B17" t="str">
            <v>PROVIDENCE SQUARE</v>
          </cell>
          <cell r="C17" t="str">
            <v>MARIETTA</v>
          </cell>
          <cell r="D17" t="str">
            <v>GA</v>
          </cell>
          <cell r="E17" t="str">
            <v>SONG KO</v>
          </cell>
          <cell r="F17">
            <v>33.98169721</v>
          </cell>
          <cell r="G17">
            <v>-84.433334579999993</v>
          </cell>
          <cell r="H17">
            <v>4</v>
          </cell>
          <cell r="I17">
            <v>2</v>
          </cell>
          <cell r="J17" t="str">
            <v>S</v>
          </cell>
          <cell r="K17" t="str">
            <v>O</v>
          </cell>
          <cell r="L17">
            <v>31714</v>
          </cell>
          <cell r="M17" t="str">
            <v>NATHAN WARE</v>
          </cell>
          <cell r="N17" t="str">
            <v>JON COBB</v>
          </cell>
          <cell r="O17">
            <v>6000</v>
          </cell>
          <cell r="P17">
            <v>43213</v>
          </cell>
          <cell r="Q17">
            <v>97.3</v>
          </cell>
          <cell r="R17">
            <v>43213</v>
          </cell>
          <cell r="S17">
            <v>99.9</v>
          </cell>
          <cell r="T17">
            <v>47026</v>
          </cell>
          <cell r="U17">
            <v>1.7</v>
          </cell>
          <cell r="V17" t="str">
            <v>OLD</v>
          </cell>
          <cell r="W17" t="str">
            <v>HELLINER HARTFIELD</v>
          </cell>
          <cell r="X17" t="str">
            <v>LATROYA ROLLINS</v>
          </cell>
          <cell r="Y17" t="str">
            <v>BRIAN BYRNE</v>
          </cell>
          <cell r="Z17">
            <v>1</v>
          </cell>
          <cell r="AC17">
            <v>1.63796196627198</v>
          </cell>
          <cell r="AD17">
            <v>1.6198659563498901</v>
          </cell>
          <cell r="AE17">
            <v>1.8096009922088801E-2</v>
          </cell>
          <cell r="AF17">
            <v>1.1171300841993901</v>
          </cell>
          <cell r="AG17">
            <v>327793.17</v>
          </cell>
          <cell r="AH17">
            <v>330725.53999999998</v>
          </cell>
          <cell r="AI17">
            <v>-2932.37</v>
          </cell>
          <cell r="AJ17">
            <v>-0.88664758095186702</v>
          </cell>
          <cell r="AK17">
            <v>16935</v>
          </cell>
          <cell r="AL17">
            <v>18972</v>
          </cell>
          <cell r="AM17">
            <v>-2037</v>
          </cell>
          <cell r="AN17">
            <v>-10.7368753953194</v>
          </cell>
          <cell r="AO17">
            <v>5574</v>
          </cell>
          <cell r="AP17">
            <v>5819</v>
          </cell>
          <cell r="AQ17">
            <v>-245</v>
          </cell>
          <cell r="AR17">
            <v>-4.2103454201752903</v>
          </cell>
          <cell r="AS17">
            <v>9130</v>
          </cell>
          <cell r="AT17">
            <v>9426</v>
          </cell>
          <cell r="AU17">
            <v>-296</v>
          </cell>
          <cell r="AV17">
            <v>-3.1402503713133898</v>
          </cell>
          <cell r="AW17">
            <v>32.282255683495698</v>
          </cell>
          <cell r="AX17">
            <v>30.666244992620701</v>
          </cell>
          <cell r="AY17">
            <v>1.61601069087502</v>
          </cell>
          <cell r="AZ17">
            <v>5.2696725382057004</v>
          </cell>
          <cell r="BB17">
            <v>-2.5435574377700399E-3</v>
          </cell>
          <cell r="BC17">
            <v>35.902866374589301</v>
          </cell>
          <cell r="BD17">
            <v>35.086520263102102</v>
          </cell>
          <cell r="BE17">
            <v>0.81634611148720604</v>
          </cell>
          <cell r="BF17">
            <v>2.32666592573359</v>
          </cell>
          <cell r="BG17">
            <v>64.388231072838195</v>
          </cell>
          <cell r="BH17">
            <v>57.312252964426897</v>
          </cell>
          <cell r="BI17">
            <v>3.9110698981311902</v>
          </cell>
          <cell r="BJ17">
            <v>2.6183251526325999</v>
          </cell>
          <cell r="BK17">
            <v>-2.5957221744431101E-3</v>
          </cell>
          <cell r="BL17">
            <v>-850.86</v>
          </cell>
          <cell r="BM17">
            <v>-3402.38</v>
          </cell>
        </row>
        <row r="18">
          <cell r="A18">
            <v>42</v>
          </cell>
          <cell r="B18" t="str">
            <v>THE STREETS AT SOUTHPOINT</v>
          </cell>
          <cell r="C18" t="str">
            <v>DURHAM</v>
          </cell>
          <cell r="D18" t="str">
            <v>NC</v>
          </cell>
          <cell r="E18" t="str">
            <v>IVEY PETERSON</v>
          </cell>
          <cell r="F18">
            <v>35.903119850000003</v>
          </cell>
          <cell r="G18">
            <v>-78.941684809999998</v>
          </cell>
          <cell r="H18">
            <v>7</v>
          </cell>
          <cell r="I18">
            <v>1</v>
          </cell>
          <cell r="J18" t="str">
            <v>M</v>
          </cell>
          <cell r="K18" t="str">
            <v>O</v>
          </cell>
          <cell r="L18">
            <v>31742</v>
          </cell>
          <cell r="M18" t="str">
            <v>IVEY PETERSON</v>
          </cell>
          <cell r="N18" t="str">
            <v>T. CLARK</v>
          </cell>
          <cell r="O18">
            <v>6608</v>
          </cell>
          <cell r="P18">
            <v>43340</v>
          </cell>
          <cell r="Q18">
            <v>74.599999999999994</v>
          </cell>
          <cell r="R18">
            <v>43340</v>
          </cell>
          <cell r="S18">
            <v>97.8</v>
          </cell>
          <cell r="T18">
            <v>43861</v>
          </cell>
          <cell r="U18">
            <v>2.1</v>
          </cell>
          <cell r="V18" t="str">
            <v>OLD</v>
          </cell>
          <cell r="W18" t="str">
            <v>MARK ALMASY</v>
          </cell>
          <cell r="X18" t="str">
            <v>RASHID SALAAM</v>
          </cell>
          <cell r="Y18" t="str">
            <v>ADRIAN MUNZELL</v>
          </cell>
          <cell r="Z18">
            <v>1</v>
          </cell>
          <cell r="AC18">
            <v>1.5331220609282401</v>
          </cell>
          <cell r="AD18">
            <v>1.54061362454498</v>
          </cell>
          <cell r="AE18">
            <v>-7.4915636167463004E-3</v>
          </cell>
          <cell r="AF18">
            <v>-0.48627141142925601</v>
          </cell>
          <cell r="AG18">
            <v>587224.03</v>
          </cell>
          <cell r="AH18">
            <v>574895.18000000005</v>
          </cell>
          <cell r="AI18">
            <v>12328.85</v>
          </cell>
          <cell r="AJ18">
            <v>2.14453876617995</v>
          </cell>
          <cell r="AK18">
            <v>61605.5</v>
          </cell>
          <cell r="AL18">
            <v>63234</v>
          </cell>
          <cell r="AM18">
            <v>-1628.5</v>
          </cell>
          <cell r="AN18">
            <v>-2.5753550305215498</v>
          </cell>
          <cell r="AO18">
            <v>9782</v>
          </cell>
          <cell r="AP18">
            <v>9615</v>
          </cell>
          <cell r="AQ18">
            <v>167</v>
          </cell>
          <cell r="AR18">
            <v>1.7368694747789899</v>
          </cell>
          <cell r="AS18">
            <v>14997</v>
          </cell>
          <cell r="AT18">
            <v>14813</v>
          </cell>
          <cell r="AU18">
            <v>184</v>
          </cell>
          <cell r="AV18">
            <v>1.2421521636400501</v>
          </cell>
          <cell r="AW18">
            <v>15.5424434506659</v>
          </cell>
          <cell r="AX18">
            <v>15.202264604484901</v>
          </cell>
          <cell r="AY18">
            <v>0.34017884618099897</v>
          </cell>
          <cell r="AZ18">
            <v>2.2376853385425202</v>
          </cell>
          <cell r="BB18">
            <v>-4.80169969748307E-3</v>
          </cell>
          <cell r="BC18">
            <v>39.156099886644</v>
          </cell>
          <cell r="BD18">
            <v>38.810178896914898</v>
          </cell>
          <cell r="BE18">
            <v>0.345920989729123</v>
          </cell>
          <cell r="BF18">
            <v>0.89131511258408902</v>
          </cell>
          <cell r="BG18">
            <v>50.132897158045402</v>
          </cell>
          <cell r="BH18">
            <v>51.721268850754001</v>
          </cell>
          <cell r="BI18">
            <v>2.5664787593927301</v>
          </cell>
          <cell r="BJ18">
            <v>2.5092000249506401</v>
          </cell>
          <cell r="BK18">
            <v>-1.6924375523256401E-3</v>
          </cell>
          <cell r="BL18">
            <v>-993.84</v>
          </cell>
          <cell r="BM18">
            <v>-5582.97</v>
          </cell>
        </row>
        <row r="19">
          <cell r="A19">
            <v>45</v>
          </cell>
          <cell r="B19" t="str">
            <v>MATTHEWS FESTIVAL</v>
          </cell>
          <cell r="C19" t="str">
            <v>MATTHEWS</v>
          </cell>
          <cell r="D19" t="str">
            <v>NC</v>
          </cell>
          <cell r="E19" t="str">
            <v>JOHN MASTERS</v>
          </cell>
          <cell r="F19">
            <v>35.125720090000002</v>
          </cell>
          <cell r="G19">
            <v>-80.708517740000005</v>
          </cell>
          <cell r="H19">
            <v>6</v>
          </cell>
          <cell r="I19">
            <v>3</v>
          </cell>
          <cell r="J19" t="str">
            <v>S</v>
          </cell>
          <cell r="K19" t="str">
            <v>O</v>
          </cell>
          <cell r="L19">
            <v>32085</v>
          </cell>
          <cell r="M19" t="str">
            <v>DISTRICT 3</v>
          </cell>
          <cell r="N19" t="str">
            <v>BRYAN GURLEY</v>
          </cell>
          <cell r="O19">
            <v>5258</v>
          </cell>
          <cell r="P19">
            <v>43217</v>
          </cell>
          <cell r="Q19">
            <v>86.2</v>
          </cell>
          <cell r="R19">
            <v>43217</v>
          </cell>
          <cell r="S19">
            <v>99.6</v>
          </cell>
          <cell r="T19">
            <v>45107</v>
          </cell>
          <cell r="U19">
            <v>1.7</v>
          </cell>
          <cell r="V19" t="str">
            <v>OLD</v>
          </cell>
          <cell r="W19" t="str">
            <v>CHERYL MONK</v>
          </cell>
          <cell r="X19" t="str">
            <v>JONATHAN JOLES</v>
          </cell>
          <cell r="Y19" t="str">
            <v>ADRIAN MUNZELL</v>
          </cell>
          <cell r="Z19">
            <v>1</v>
          </cell>
          <cell r="AC19">
            <v>1.5418469061500799</v>
          </cell>
          <cell r="AD19">
            <v>1.63198730382649</v>
          </cell>
          <cell r="AE19">
            <v>-9.0140397676401002E-2</v>
          </cell>
          <cell r="AF19">
            <v>-5.52335165016608</v>
          </cell>
          <cell r="AG19">
            <v>305252.94</v>
          </cell>
          <cell r="AH19">
            <v>335496.84999999998</v>
          </cell>
          <cell r="AI19">
            <v>-30243.91</v>
          </cell>
          <cell r="AJ19">
            <v>-9.0146628798452202</v>
          </cell>
          <cell r="AK19">
            <v>23635</v>
          </cell>
          <cell r="AL19">
            <v>19401</v>
          </cell>
          <cell r="AM19">
            <v>4234</v>
          </cell>
          <cell r="AN19">
            <v>21.823617339312399</v>
          </cell>
          <cell r="AO19">
            <v>5317</v>
          </cell>
          <cell r="AP19">
            <v>5671</v>
          </cell>
          <cell r="AQ19">
            <v>-354</v>
          </cell>
          <cell r="AR19">
            <v>-6.2422853112325898</v>
          </cell>
          <cell r="AS19">
            <v>8198</v>
          </cell>
          <cell r="AT19">
            <v>9255</v>
          </cell>
          <cell r="AU19">
            <v>-1057</v>
          </cell>
          <cell r="AV19">
            <v>-11.4208535926526</v>
          </cell>
          <cell r="AW19">
            <v>22.043579437275199</v>
          </cell>
          <cell r="AX19">
            <v>29.163445183238</v>
          </cell>
          <cell r="AY19">
            <v>-7.1198657459627501</v>
          </cell>
          <cell r="AZ19">
            <v>-24.413664782153301</v>
          </cell>
          <cell r="BB19">
            <v>-6.43262246441748E-3</v>
          </cell>
          <cell r="BC19">
            <v>37.235050012198101</v>
          </cell>
          <cell r="BD19">
            <v>36.250334954078902</v>
          </cell>
          <cell r="BE19">
            <v>0.984715058119221</v>
          </cell>
          <cell r="BF19">
            <v>2.7164302326216698</v>
          </cell>
          <cell r="BG19">
            <v>81.813052473199207</v>
          </cell>
          <cell r="BH19">
            <v>72.914829836007797</v>
          </cell>
          <cell r="BI19">
            <v>4.13394544209795</v>
          </cell>
          <cell r="BJ19">
            <v>3.0219478960830801</v>
          </cell>
          <cell r="BK19">
            <v>-4.7328946283039901E-3</v>
          </cell>
          <cell r="BL19">
            <v>-1444.73</v>
          </cell>
          <cell r="BM19">
            <v>-5515.97</v>
          </cell>
        </row>
        <row r="20">
          <cell r="A20">
            <v>51</v>
          </cell>
          <cell r="B20" t="str">
            <v>COLISEUM CROSSING</v>
          </cell>
          <cell r="C20" t="str">
            <v>HAMPTON</v>
          </cell>
          <cell r="D20" t="str">
            <v>VA</v>
          </cell>
          <cell r="E20" t="str">
            <v>FRED RUSCOE</v>
          </cell>
          <cell r="F20">
            <v>37.047858730000002</v>
          </cell>
          <cell r="G20">
            <v>-76.393339539999999</v>
          </cell>
          <cell r="H20">
            <v>8</v>
          </cell>
          <cell r="I20">
            <v>2</v>
          </cell>
          <cell r="J20" t="str">
            <v>S</v>
          </cell>
          <cell r="K20" t="str">
            <v>O</v>
          </cell>
          <cell r="L20">
            <v>31982</v>
          </cell>
          <cell r="M20" t="str">
            <v>PATRICIA VEALE</v>
          </cell>
          <cell r="N20" t="str">
            <v>GARY LEWIS</v>
          </cell>
          <cell r="O20">
            <v>5383</v>
          </cell>
          <cell r="P20">
            <v>43258</v>
          </cell>
          <cell r="Q20">
            <v>98.1</v>
          </cell>
          <cell r="R20">
            <v>43258</v>
          </cell>
          <cell r="S20">
            <v>90.9</v>
          </cell>
          <cell r="T20">
            <v>44043</v>
          </cell>
          <cell r="U20">
            <v>1.6</v>
          </cell>
          <cell r="V20" t="str">
            <v>OLD</v>
          </cell>
          <cell r="W20" t="str">
            <v>BRIAN FULTON</v>
          </cell>
          <cell r="X20" t="str">
            <v>CYNTHIA SMITH</v>
          </cell>
          <cell r="Y20" t="str">
            <v>CRAIG SCHULZ</v>
          </cell>
          <cell r="Z20">
            <v>1</v>
          </cell>
          <cell r="AC20">
            <v>1.6464885825075399</v>
          </cell>
          <cell r="AD20">
            <v>1.6224085720941099</v>
          </cell>
          <cell r="AE20">
            <v>2.40800104134333E-2</v>
          </cell>
          <cell r="AF20">
            <v>1.48421370717687</v>
          </cell>
          <cell r="AG20">
            <v>273378.26</v>
          </cell>
          <cell r="AH20">
            <v>244301.73</v>
          </cell>
          <cell r="AI20">
            <v>29076.53</v>
          </cell>
          <cell r="AJ20">
            <v>11.901892794619201</v>
          </cell>
          <cell r="AK20">
            <v>17216</v>
          </cell>
          <cell r="AL20">
            <v>17758</v>
          </cell>
          <cell r="AM20">
            <v>-542</v>
          </cell>
          <cell r="AN20">
            <v>-3.05214551188197</v>
          </cell>
          <cell r="AO20">
            <v>4642</v>
          </cell>
          <cell r="AP20">
            <v>4293</v>
          </cell>
          <cell r="AQ20">
            <v>349</v>
          </cell>
          <cell r="AR20">
            <v>8.1295131609597</v>
          </cell>
          <cell r="AS20">
            <v>7643</v>
          </cell>
          <cell r="AT20">
            <v>6965</v>
          </cell>
          <cell r="AU20">
            <v>678</v>
          </cell>
          <cell r="AV20">
            <v>9.7343862167982795</v>
          </cell>
          <cell r="AW20">
            <v>26.550882899628299</v>
          </cell>
          <cell r="AX20">
            <v>24.169388444644699</v>
          </cell>
          <cell r="AY20">
            <v>2.3814944549835899</v>
          </cell>
          <cell r="AZ20">
            <v>9.8533500772596696</v>
          </cell>
          <cell r="BB20">
            <v>-9.8258920969928401E-3</v>
          </cell>
          <cell r="BC20">
            <v>35.768449561690403</v>
          </cell>
          <cell r="BD20">
            <v>35.075625269203201</v>
          </cell>
          <cell r="BE20">
            <v>0.69282429248728095</v>
          </cell>
          <cell r="BF20">
            <v>1.9752300555439799</v>
          </cell>
          <cell r="BG20">
            <v>91.167600172339505</v>
          </cell>
          <cell r="BH20">
            <v>69.857908222688096</v>
          </cell>
          <cell r="BI20">
            <v>6.2415826335276297</v>
          </cell>
          <cell r="BJ20">
            <v>4.23976530988954</v>
          </cell>
          <cell r="BK20">
            <v>-8.6130843030458992E-3</v>
          </cell>
          <cell r="BL20">
            <v>-2354.63</v>
          </cell>
          <cell r="BM20">
            <v>-7208.04</v>
          </cell>
        </row>
        <row r="21">
          <cell r="A21">
            <v>52</v>
          </cell>
          <cell r="B21" t="str">
            <v>BRIER CREEK COMMONS</v>
          </cell>
          <cell r="C21" t="str">
            <v>RALEIGH</v>
          </cell>
          <cell r="D21" t="str">
            <v>NC</v>
          </cell>
          <cell r="E21" t="str">
            <v>SAMANTHA MALONEY</v>
          </cell>
          <cell r="F21">
            <v>35.908523850000002</v>
          </cell>
          <cell r="G21">
            <v>-78.783356400000002</v>
          </cell>
          <cell r="H21">
            <v>7</v>
          </cell>
          <cell r="I21">
            <v>3</v>
          </cell>
          <cell r="J21" t="str">
            <v>S</v>
          </cell>
          <cell r="K21" t="str">
            <v>O</v>
          </cell>
          <cell r="L21">
            <v>32258</v>
          </cell>
          <cell r="M21" t="str">
            <v>ERIC STEPNOSKI</v>
          </cell>
          <cell r="N21" t="str">
            <v>T. CLARK</v>
          </cell>
          <cell r="O21">
            <v>6975</v>
          </cell>
          <cell r="P21">
            <v>43221</v>
          </cell>
          <cell r="Q21">
            <v>90.2</v>
          </cell>
          <cell r="R21">
            <v>43221</v>
          </cell>
          <cell r="S21">
            <v>98.7</v>
          </cell>
          <cell r="T21">
            <v>44773</v>
          </cell>
          <cell r="U21">
            <v>2.2000000000000002</v>
          </cell>
          <cell r="V21" t="str">
            <v>OLD</v>
          </cell>
          <cell r="W21" t="str">
            <v>ALICIA ALLEN</v>
          </cell>
          <cell r="X21" t="str">
            <v>BRITTANY THOMAS</v>
          </cell>
          <cell r="Y21" t="str">
            <v>ADRIAN MUNZELL</v>
          </cell>
          <cell r="Z21">
            <v>1</v>
          </cell>
          <cell r="AC21">
            <v>1.61673601479427</v>
          </cell>
          <cell r="AD21">
            <v>1.6567266888404599</v>
          </cell>
          <cell r="AE21">
            <v>-3.9990674046195898E-2</v>
          </cell>
          <cell r="AF21">
            <v>-2.41383653173266</v>
          </cell>
          <cell r="AG21">
            <v>533525.03</v>
          </cell>
          <cell r="AH21">
            <v>538487.88</v>
          </cell>
          <cell r="AI21">
            <v>-4962.8500000000004</v>
          </cell>
          <cell r="AJ21">
            <v>-0.92162705686152102</v>
          </cell>
          <cell r="AK21">
            <v>25484</v>
          </cell>
          <cell r="AL21">
            <v>30750</v>
          </cell>
          <cell r="AM21">
            <v>-5266</v>
          </cell>
          <cell r="AN21">
            <v>-17.125203252032499</v>
          </cell>
          <cell r="AO21">
            <v>8652</v>
          </cell>
          <cell r="AP21">
            <v>8719</v>
          </cell>
          <cell r="AQ21">
            <v>-67</v>
          </cell>
          <cell r="AR21">
            <v>-0.76843674733341005</v>
          </cell>
          <cell r="AS21">
            <v>13988</v>
          </cell>
          <cell r="AT21">
            <v>14445</v>
          </cell>
          <cell r="AU21">
            <v>-457</v>
          </cell>
          <cell r="AV21">
            <v>-3.1637244721356899</v>
          </cell>
          <cell r="AW21">
            <v>33.126667713074902</v>
          </cell>
          <cell r="AX21">
            <v>28.295934959349601</v>
          </cell>
          <cell r="AY21">
            <v>4.8307327537252798</v>
          </cell>
          <cell r="AZ21">
            <v>17.0721793100853</v>
          </cell>
          <cell r="BA21">
            <v>-1.02560651213035E-2</v>
          </cell>
          <cell r="BB21">
            <v>-3.4937383467550402E-3</v>
          </cell>
          <cell r="BC21">
            <v>38.141623534458098</v>
          </cell>
          <cell r="BD21">
            <v>37.278496365524397</v>
          </cell>
          <cell r="BE21">
            <v>0.863127168933708</v>
          </cell>
          <cell r="BF21">
            <v>2.3153486676891299</v>
          </cell>
          <cell r="BG21">
            <v>61.708275543227003</v>
          </cell>
          <cell r="BH21">
            <v>55.0636540887716</v>
          </cell>
          <cell r="BI21">
            <v>2.7879535473715298</v>
          </cell>
          <cell r="BJ21">
            <v>2.6263840887189498</v>
          </cell>
          <cell r="BK21">
            <v>-2.1213250294929899E-3</v>
          </cell>
          <cell r="BL21">
            <v>-1131.78</v>
          </cell>
          <cell r="BM21">
            <v>-3528.45</v>
          </cell>
        </row>
        <row r="22">
          <cell r="A22">
            <v>53</v>
          </cell>
          <cell r="B22" t="str">
            <v>SAVANNAH CENTRE</v>
          </cell>
          <cell r="C22" t="str">
            <v>SAVANNAH</v>
          </cell>
          <cell r="D22" t="str">
            <v>GA</v>
          </cell>
          <cell r="E22" t="str">
            <v>ADAM BUTCHER</v>
          </cell>
          <cell r="F22">
            <v>32.007131270000002</v>
          </cell>
          <cell r="G22">
            <v>-81.112347139999997</v>
          </cell>
          <cell r="H22">
            <v>5</v>
          </cell>
          <cell r="I22">
            <v>6</v>
          </cell>
          <cell r="J22" t="str">
            <v>S</v>
          </cell>
          <cell r="K22" t="str">
            <v>O</v>
          </cell>
          <cell r="L22">
            <v>32042</v>
          </cell>
          <cell r="M22" t="str">
            <v>DARRYL PEE</v>
          </cell>
          <cell r="N22" t="str">
            <v>ANGIE MOLLOHAN</v>
          </cell>
          <cell r="O22">
            <v>3910</v>
          </cell>
          <cell r="P22">
            <v>43229</v>
          </cell>
          <cell r="Q22">
            <v>81</v>
          </cell>
          <cell r="R22">
            <v>43229</v>
          </cell>
          <cell r="S22">
            <v>99.7</v>
          </cell>
          <cell r="T22">
            <v>44681</v>
          </cell>
          <cell r="U22">
            <v>1.6</v>
          </cell>
          <cell r="V22" t="str">
            <v>OLD</v>
          </cell>
          <cell r="W22" t="str">
            <v>CHABREE' MOBLEY</v>
          </cell>
          <cell r="X22" t="str">
            <v>JAMIE MOTT</v>
          </cell>
          <cell r="Y22" t="str">
            <v>ADRIAN MUNZELL</v>
          </cell>
          <cell r="Z22">
            <v>1</v>
          </cell>
          <cell r="AC22">
            <v>1.54900314795383</v>
          </cell>
          <cell r="AD22">
            <v>1.5825027685492801</v>
          </cell>
          <cell r="AE22">
            <v>-3.34996205954501E-2</v>
          </cell>
          <cell r="AF22">
            <v>-2.1168759550518801</v>
          </cell>
          <cell r="AG22">
            <v>273592.64</v>
          </cell>
          <cell r="AH22">
            <v>251100.57</v>
          </cell>
          <cell r="AI22">
            <v>22492.07</v>
          </cell>
          <cell r="AJ22">
            <v>8.9573950389678494</v>
          </cell>
          <cell r="AK22">
            <v>23239</v>
          </cell>
          <cell r="AL22">
            <v>24464</v>
          </cell>
          <cell r="AM22">
            <v>-1225</v>
          </cell>
          <cell r="AN22">
            <v>-5.0073577501635098</v>
          </cell>
          <cell r="AO22">
            <v>4765</v>
          </cell>
          <cell r="AP22">
            <v>4515</v>
          </cell>
          <cell r="AQ22">
            <v>250</v>
          </cell>
          <cell r="AR22">
            <v>5.5370985603543703</v>
          </cell>
          <cell r="AS22">
            <v>7381</v>
          </cell>
          <cell r="AT22">
            <v>7145</v>
          </cell>
          <cell r="AU22">
            <v>236</v>
          </cell>
          <cell r="AV22">
            <v>3.3030090972708201</v>
          </cell>
          <cell r="AW22">
            <v>20.069710400619599</v>
          </cell>
          <cell r="AX22">
            <v>18.451602354480102</v>
          </cell>
          <cell r="AY22">
            <v>1.6181080461396</v>
          </cell>
          <cell r="AZ22">
            <v>8.76947169711101</v>
          </cell>
          <cell r="BB22">
            <v>-9.6475168128061402E-3</v>
          </cell>
          <cell r="BC22">
            <v>37.067150792575497</v>
          </cell>
          <cell r="BD22">
            <v>35.143536738978298</v>
          </cell>
          <cell r="BE22">
            <v>1.9236140535972299</v>
          </cell>
          <cell r="BF22">
            <v>5.4735926776080897</v>
          </cell>
          <cell r="BG22">
            <v>70.2203567681007</v>
          </cell>
          <cell r="BH22">
            <v>70.299003322259097</v>
          </cell>
          <cell r="BI22">
            <v>2.70938940462726</v>
          </cell>
          <cell r="BJ22">
            <v>2.1555865046423399</v>
          </cell>
          <cell r="BK22">
            <v>-5.8214650803471903E-3</v>
          </cell>
          <cell r="BL22">
            <v>-1592.71</v>
          </cell>
          <cell r="BM22">
            <v>-7251.1</v>
          </cell>
        </row>
        <row r="23">
          <cell r="A23">
            <v>59</v>
          </cell>
          <cell r="B23" t="str">
            <v>MERCHANTS WALK</v>
          </cell>
          <cell r="C23" t="str">
            <v>LAKELAND</v>
          </cell>
          <cell r="D23" t="str">
            <v>FL</v>
          </cell>
          <cell r="E23" t="str">
            <v>SETH BOSS</v>
          </cell>
          <cell r="F23">
            <v>27.999586959999998</v>
          </cell>
          <cell r="G23">
            <v>-81.959740699999998</v>
          </cell>
          <cell r="H23">
            <v>2</v>
          </cell>
          <cell r="I23">
            <v>3</v>
          </cell>
          <cell r="J23" t="str">
            <v>S</v>
          </cell>
          <cell r="K23" t="str">
            <v>O</v>
          </cell>
          <cell r="L23">
            <v>32309</v>
          </cell>
          <cell r="M23" t="str">
            <v>JAMES ROPER</v>
          </cell>
          <cell r="N23" t="str">
            <v>KEN HELM</v>
          </cell>
          <cell r="O23">
            <v>4950</v>
          </cell>
          <cell r="P23">
            <v>43290</v>
          </cell>
          <cell r="Q23">
            <v>99.6</v>
          </cell>
          <cell r="R23">
            <v>43290</v>
          </cell>
          <cell r="S23">
            <v>92.4</v>
          </cell>
          <cell r="T23">
            <v>44957</v>
          </cell>
          <cell r="U23">
            <v>2.2999999999999998</v>
          </cell>
          <cell r="V23" t="str">
            <v>OLD</v>
          </cell>
          <cell r="W23" t="str">
            <v>HOLLY WHITEHEAD</v>
          </cell>
          <cell r="X23" t="str">
            <v>REBECCA ANTHONY</v>
          </cell>
          <cell r="Y23" t="str">
            <v>ADRIAN MUNZELL</v>
          </cell>
          <cell r="Z23">
            <v>1</v>
          </cell>
          <cell r="AC23">
            <v>1.74391267842149</v>
          </cell>
          <cell r="AD23">
            <v>1.7642890883325499</v>
          </cell>
          <cell r="AE23">
            <v>-2.0376409911051701E-2</v>
          </cell>
          <cell r="AF23">
            <v>-1.1549360048646999</v>
          </cell>
          <cell r="AG23">
            <v>533853.03</v>
          </cell>
          <cell r="AH23">
            <v>537432.49</v>
          </cell>
          <cell r="AI23">
            <v>-3579.46</v>
          </cell>
          <cell r="AJ23">
            <v>-0.66602969984192795</v>
          </cell>
          <cell r="AK23">
            <v>27006</v>
          </cell>
          <cell r="AL23">
            <v>32060.5</v>
          </cell>
          <cell r="AM23">
            <v>-5054.5</v>
          </cell>
          <cell r="AN23">
            <v>-15.7655058405203</v>
          </cell>
          <cell r="AO23">
            <v>8337</v>
          </cell>
          <cell r="AP23">
            <v>8468</v>
          </cell>
          <cell r="AQ23">
            <v>-131</v>
          </cell>
          <cell r="AR23">
            <v>-1.54700047236656</v>
          </cell>
          <cell r="AS23">
            <v>14539</v>
          </cell>
          <cell r="AT23">
            <v>14940</v>
          </cell>
          <cell r="AU23">
            <v>-401</v>
          </cell>
          <cell r="AV23">
            <v>-2.6840696117804601</v>
          </cell>
          <cell r="AW23">
            <v>30.537658298156</v>
          </cell>
          <cell r="AX23">
            <v>26.4125637466665</v>
          </cell>
          <cell r="AY23">
            <v>4.1250945514895099</v>
          </cell>
          <cell r="AZ23">
            <v>15.6179255866827</v>
          </cell>
          <cell r="BB23">
            <v>-8.1478068037331899E-3</v>
          </cell>
          <cell r="BC23">
            <v>36.718689731068203</v>
          </cell>
          <cell r="BD23">
            <v>35.972723560910303</v>
          </cell>
          <cell r="BE23">
            <v>0.74596617015785005</v>
          </cell>
          <cell r="BF23">
            <v>2.0736994486802001</v>
          </cell>
          <cell r="BG23">
            <v>65.9589780496581</v>
          </cell>
          <cell r="BH23">
            <v>58.868682097307499</v>
          </cell>
          <cell r="BI23">
            <v>2.5237020758316202</v>
          </cell>
          <cell r="BJ23">
            <v>2.8255902429717299</v>
          </cell>
          <cell r="BK23">
            <v>-4.9968246878733602E-3</v>
          </cell>
          <cell r="BL23">
            <v>-2667.57</v>
          </cell>
          <cell r="BM23">
            <v>-7072.52</v>
          </cell>
        </row>
        <row r="24">
          <cell r="A24">
            <v>66</v>
          </cell>
          <cell r="B24" t="str">
            <v>HUNTING HILLS PLAZA</v>
          </cell>
          <cell r="C24" t="str">
            <v>ROANOKE</v>
          </cell>
          <cell r="D24" t="str">
            <v>VA</v>
          </cell>
          <cell r="E24" t="str">
            <v>KIM FARLEY</v>
          </cell>
          <cell r="F24">
            <v>37.224432360000002</v>
          </cell>
          <cell r="G24">
            <v>-79.966253710000004</v>
          </cell>
          <cell r="H24">
            <v>8</v>
          </cell>
          <cell r="I24">
            <v>3</v>
          </cell>
          <cell r="J24" t="str">
            <v>S</v>
          </cell>
          <cell r="K24" t="str">
            <v>O</v>
          </cell>
          <cell r="L24">
            <v>32732</v>
          </cell>
          <cell r="M24" t="str">
            <v>DOUGLAS ELLER</v>
          </cell>
          <cell r="N24" t="str">
            <v>GARY LEWIS</v>
          </cell>
          <cell r="O24">
            <v>7290</v>
          </cell>
          <cell r="P24">
            <v>43312</v>
          </cell>
          <cell r="Q24">
            <v>94.4</v>
          </cell>
          <cell r="R24">
            <v>43312</v>
          </cell>
          <cell r="S24">
            <v>99.8</v>
          </cell>
          <cell r="T24">
            <v>44651</v>
          </cell>
          <cell r="U24">
            <v>1.7</v>
          </cell>
          <cell r="V24" t="str">
            <v>OLD</v>
          </cell>
          <cell r="W24" t="str">
            <v>JOEL TARPLEY</v>
          </cell>
          <cell r="X24" t="str">
            <v>STEPHANIE THOMAS</v>
          </cell>
          <cell r="Y24" t="str">
            <v>CRAIG SCHULZ</v>
          </cell>
          <cell r="Z24">
            <v>1</v>
          </cell>
          <cell r="AC24">
            <v>1.7347006836751699</v>
          </cell>
          <cell r="AD24">
            <v>1.72968931716232</v>
          </cell>
          <cell r="AE24">
            <v>5.0113665128514997E-3</v>
          </cell>
          <cell r="AF24">
            <v>0.28972639555137097</v>
          </cell>
          <cell r="AG24">
            <v>367269.07</v>
          </cell>
          <cell r="AH24">
            <v>368577.44</v>
          </cell>
          <cell r="AI24">
            <v>-1308.3699999999999</v>
          </cell>
          <cell r="AJ24">
            <v>-0.35497831880323399</v>
          </cell>
          <cell r="AK24">
            <v>16999</v>
          </cell>
          <cell r="AL24">
            <v>18243</v>
          </cell>
          <cell r="AM24">
            <v>-1244</v>
          </cell>
          <cell r="AN24">
            <v>-6.8190538836814101</v>
          </cell>
          <cell r="AO24">
            <v>5997</v>
          </cell>
          <cell r="AP24">
            <v>6019</v>
          </cell>
          <cell r="AQ24">
            <v>-22</v>
          </cell>
          <cell r="AR24">
            <v>-0.36550922080079701</v>
          </cell>
          <cell r="AS24">
            <v>10403</v>
          </cell>
          <cell r="AT24">
            <v>10411</v>
          </cell>
          <cell r="AU24">
            <v>-8</v>
          </cell>
          <cell r="AV24">
            <v>-7.68418019402555E-2</v>
          </cell>
          <cell r="AW24">
            <v>34.237308076945702</v>
          </cell>
          <cell r="AX24">
            <v>32.385024392917799</v>
          </cell>
          <cell r="AY24">
            <v>1.85228368402787</v>
          </cell>
          <cell r="AZ24">
            <v>5.7195685930467803</v>
          </cell>
          <cell r="BB24">
            <v>-2.03518747457463E-3</v>
          </cell>
          <cell r="BC24">
            <v>35.304149764491001</v>
          </cell>
          <cell r="BD24">
            <v>35.402693305158003</v>
          </cell>
          <cell r="BE24">
            <v>-9.8543540666987894E-2</v>
          </cell>
          <cell r="BF24">
            <v>-0.27835040633089497</v>
          </cell>
          <cell r="BG24">
            <v>89.211272302818102</v>
          </cell>
          <cell r="BH24">
            <v>86.110649609569705</v>
          </cell>
          <cell r="BI24">
            <v>3.42265685482309</v>
          </cell>
          <cell r="BJ24">
            <v>3.16775763595298</v>
          </cell>
          <cell r="BK24">
            <v>-2.7658740770084502E-3</v>
          </cell>
          <cell r="BL24">
            <v>-1015.82</v>
          </cell>
          <cell r="BM24">
            <v>-2436.58</v>
          </cell>
        </row>
        <row r="25">
          <cell r="A25">
            <v>67</v>
          </cell>
          <cell r="B25" t="str">
            <v>THRUWAY SHOPPING CENTER</v>
          </cell>
          <cell r="C25" t="str">
            <v>WINSTON-SALEM</v>
          </cell>
          <cell r="D25" t="str">
            <v>NC</v>
          </cell>
          <cell r="E25" t="str">
            <v>CARRIE KEELING</v>
          </cell>
          <cell r="F25">
            <v>36.093259029999999</v>
          </cell>
          <cell r="G25">
            <v>-80.28129903</v>
          </cell>
          <cell r="H25">
            <v>6</v>
          </cell>
          <cell r="I25">
            <v>1</v>
          </cell>
          <cell r="J25" t="str">
            <v>S</v>
          </cell>
          <cell r="K25" t="str">
            <v>O</v>
          </cell>
          <cell r="L25">
            <v>32567</v>
          </cell>
          <cell r="M25" t="str">
            <v>JOSEPH LOVE</v>
          </cell>
          <cell r="N25" t="str">
            <v>BRYAN GURLEY</v>
          </cell>
          <cell r="O25">
            <v>6600</v>
          </cell>
          <cell r="P25">
            <v>43269</v>
          </cell>
          <cell r="Q25">
            <v>99.6</v>
          </cell>
          <cell r="R25">
            <v>43269</v>
          </cell>
          <cell r="S25">
            <v>99.1</v>
          </cell>
          <cell r="T25">
            <v>46053</v>
          </cell>
          <cell r="U25">
            <v>1.9</v>
          </cell>
          <cell r="V25" t="str">
            <v>OLD</v>
          </cell>
          <cell r="W25" t="str">
            <v>KATIANA DESGROTTES</v>
          </cell>
          <cell r="X25" t="str">
            <v>KELISI MILLER</v>
          </cell>
          <cell r="Y25" t="str">
            <v>ADRIAN MUNZELL</v>
          </cell>
          <cell r="Z25">
            <v>1</v>
          </cell>
          <cell r="AC25">
            <v>1.7019315188762101</v>
          </cell>
          <cell r="AD25">
            <v>1.6734514827162701</v>
          </cell>
          <cell r="AE25">
            <v>2.8480036159941099E-2</v>
          </cell>
          <cell r="AF25">
            <v>1.70187402826365</v>
          </cell>
          <cell r="AG25">
            <v>410941.93</v>
          </cell>
          <cell r="AH25">
            <v>332975.71000000002</v>
          </cell>
          <cell r="AI25">
            <v>77966.22</v>
          </cell>
          <cell r="AJ25">
            <v>23.414987237357298</v>
          </cell>
          <cell r="AK25">
            <v>46363.5</v>
          </cell>
          <cell r="AL25">
            <v>50071</v>
          </cell>
          <cell r="AM25">
            <v>-3707.5</v>
          </cell>
          <cell r="AN25">
            <v>-7.4044856304048299</v>
          </cell>
          <cell r="AO25">
            <v>6834</v>
          </cell>
          <cell r="AP25">
            <v>5699</v>
          </cell>
          <cell r="AQ25">
            <v>1135</v>
          </cell>
          <cell r="AR25">
            <v>19.9157746973153</v>
          </cell>
          <cell r="AS25">
            <v>11631</v>
          </cell>
          <cell r="AT25">
            <v>9537</v>
          </cell>
          <cell r="AU25">
            <v>2094</v>
          </cell>
          <cell r="AV25">
            <v>21.956590122680101</v>
          </cell>
          <cell r="AW25">
            <v>14.4294542042771</v>
          </cell>
          <cell r="AX25">
            <v>11.389826446446</v>
          </cell>
          <cell r="AY25">
            <v>3.03962775783102</v>
          </cell>
          <cell r="AZ25">
            <v>26.687217510495699</v>
          </cell>
          <cell r="BB25">
            <v>-2.75694797529115E-3</v>
          </cell>
          <cell r="BC25">
            <v>35.331607772332603</v>
          </cell>
          <cell r="BD25">
            <v>34.914093530460299</v>
          </cell>
          <cell r="BE25">
            <v>0.41751424187224701</v>
          </cell>
          <cell r="BF25">
            <v>1.1958329707399999</v>
          </cell>
          <cell r="BG25">
            <v>73.851331577407095</v>
          </cell>
          <cell r="BH25">
            <v>66.362519740305302</v>
          </cell>
          <cell r="BI25">
            <v>3.1811428928656702</v>
          </cell>
          <cell r="BJ25">
            <v>3.2726981796960501</v>
          </cell>
          <cell r="BK25">
            <v>-2.0363217742224598E-3</v>
          </cell>
          <cell r="BL25">
            <v>-836.81</v>
          </cell>
          <cell r="BM25">
            <v>-3314.87</v>
          </cell>
        </row>
        <row r="26">
          <cell r="A26">
            <v>68</v>
          </cell>
          <cell r="B26" t="str">
            <v>SHOPPES AT UNIVERSITY CENTER</v>
          </cell>
          <cell r="C26" t="str">
            <v>UNIVERSITY PARK</v>
          </cell>
          <cell r="D26" t="str">
            <v>FL</v>
          </cell>
          <cell r="E26" t="str">
            <v>GILBERT VILLARREAL</v>
          </cell>
          <cell r="F26">
            <v>27.391582</v>
          </cell>
          <cell r="G26">
            <v>-82.453365000000005</v>
          </cell>
          <cell r="H26">
            <v>2</v>
          </cell>
          <cell r="I26">
            <v>5</v>
          </cell>
          <cell r="J26" t="str">
            <v>O</v>
          </cell>
          <cell r="K26" t="str">
            <v>O</v>
          </cell>
          <cell r="L26">
            <v>33684</v>
          </cell>
          <cell r="M26" t="str">
            <v>CHRISTOPHER JONES</v>
          </cell>
          <cell r="N26" t="str">
            <v>KEN HELM</v>
          </cell>
          <cell r="O26">
            <v>5913</v>
          </cell>
          <cell r="P26">
            <v>43236</v>
          </cell>
          <cell r="Q26">
            <v>88.6</v>
          </cell>
          <cell r="R26">
            <v>43236</v>
          </cell>
          <cell r="S26">
            <v>96.4</v>
          </cell>
          <cell r="T26">
            <v>42766</v>
          </cell>
          <cell r="U26">
            <v>2.2999999999999998</v>
          </cell>
          <cell r="V26" t="str">
            <v>OLD</v>
          </cell>
          <cell r="W26" t="str">
            <v>COLLIN MURRAY</v>
          </cell>
          <cell r="X26" t="str">
            <v>LEAH RIZZO</v>
          </cell>
          <cell r="Y26" t="str">
            <v>ADRIAN MUNZELL</v>
          </cell>
          <cell r="Z26">
            <v>1</v>
          </cell>
          <cell r="AC26">
            <v>1.7045329670329701</v>
          </cell>
          <cell r="AD26">
            <v>1.6909231164823899</v>
          </cell>
          <cell r="AE26">
            <v>1.3609850550580799E-2</v>
          </cell>
          <cell r="AF26">
            <v>0.80487695850378504</v>
          </cell>
          <cell r="AG26">
            <v>465906.76</v>
          </cell>
          <cell r="AH26">
            <v>495073.22</v>
          </cell>
          <cell r="AI26">
            <v>-29166.46</v>
          </cell>
          <cell r="AJ26">
            <v>-5.8913426987628199</v>
          </cell>
          <cell r="AK26">
            <v>31798.5</v>
          </cell>
          <cell r="AL26">
            <v>36081</v>
          </cell>
          <cell r="AM26">
            <v>-4282.5</v>
          </cell>
          <cell r="AN26">
            <v>-11.869127795792799</v>
          </cell>
          <cell r="AO26">
            <v>7280</v>
          </cell>
          <cell r="AP26">
            <v>7778</v>
          </cell>
          <cell r="AQ26">
            <v>-498</v>
          </cell>
          <cell r="AR26">
            <v>-6.4026742093083104</v>
          </cell>
          <cell r="AS26">
            <v>12409</v>
          </cell>
          <cell r="AT26">
            <v>13152</v>
          </cell>
          <cell r="AU26">
            <v>-743</v>
          </cell>
          <cell r="AV26">
            <v>-5.6493309002433101</v>
          </cell>
          <cell r="AW26">
            <v>22.346966051857802</v>
          </cell>
          <cell r="AX26">
            <v>20.864166735955202</v>
          </cell>
          <cell r="AY26">
            <v>1.4827993159025801</v>
          </cell>
          <cell r="AZ26">
            <v>7.1069184533848198</v>
          </cell>
          <cell r="BA26">
            <v>7.0752870872676501E-3</v>
          </cell>
          <cell r="BB26">
            <v>-9.5454129251607896E-3</v>
          </cell>
          <cell r="BC26">
            <v>37.545874768313297</v>
          </cell>
          <cell r="BD26">
            <v>37.642428527980499</v>
          </cell>
          <cell r="BE26">
            <v>-9.6553759667216396E-2</v>
          </cell>
          <cell r="BF26">
            <v>-0.25650247192591602</v>
          </cell>
          <cell r="BG26">
            <v>70.865384615384599</v>
          </cell>
          <cell r="BH26">
            <v>59.642581640524597</v>
          </cell>
          <cell r="BI26">
            <v>2.3709593739313801</v>
          </cell>
          <cell r="BJ26">
            <v>2.3039440509426101</v>
          </cell>
          <cell r="BK26">
            <v>-4.0473119557226404E-3</v>
          </cell>
          <cell r="BL26">
            <v>-1885.67</v>
          </cell>
          <cell r="BM26">
            <v>-7438.73</v>
          </cell>
        </row>
        <row r="27">
          <cell r="A27">
            <v>72</v>
          </cell>
          <cell r="B27" t="str">
            <v>LAKELAND SQUARE MALL</v>
          </cell>
          <cell r="C27" t="str">
            <v>LAKELAND</v>
          </cell>
          <cell r="D27" t="str">
            <v>FL</v>
          </cell>
          <cell r="E27" t="str">
            <v>JIM ROPER</v>
          </cell>
          <cell r="F27">
            <v>28.089747190000001</v>
          </cell>
          <cell r="G27">
            <v>-81.97776064</v>
          </cell>
          <cell r="H27">
            <v>2</v>
          </cell>
          <cell r="I27">
            <v>3</v>
          </cell>
          <cell r="J27" t="str">
            <v>M</v>
          </cell>
          <cell r="K27" t="str">
            <v>O</v>
          </cell>
          <cell r="L27">
            <v>32582</v>
          </cell>
          <cell r="M27" t="str">
            <v>JAMES ROPER</v>
          </cell>
          <cell r="N27" t="str">
            <v>KEN HELM</v>
          </cell>
          <cell r="O27">
            <v>14355</v>
          </cell>
          <cell r="P27">
            <v>43290</v>
          </cell>
          <cell r="Q27">
            <v>96.8</v>
          </cell>
          <cell r="R27">
            <v>43290</v>
          </cell>
          <cell r="S27">
            <v>77.3</v>
          </cell>
          <cell r="T27">
            <v>46053</v>
          </cell>
          <cell r="U27">
            <v>2.6</v>
          </cell>
          <cell r="V27" t="str">
            <v>OLD</v>
          </cell>
          <cell r="W27" t="str">
            <v>AMANDA BATEY</v>
          </cell>
          <cell r="X27" t="str">
            <v>COREY WHITE</v>
          </cell>
          <cell r="Y27" t="str">
            <v>ADRIAN MUNZELL</v>
          </cell>
          <cell r="Z27">
            <v>1</v>
          </cell>
          <cell r="AC27">
            <v>1.8777646129541901</v>
          </cell>
          <cell r="AD27">
            <v>1.80994754589734</v>
          </cell>
          <cell r="AE27">
            <v>6.78170670568468E-2</v>
          </cell>
          <cell r="AF27">
            <v>3.7469078709253001</v>
          </cell>
          <cell r="AG27">
            <v>718638.77</v>
          </cell>
          <cell r="AH27">
            <v>728497.99</v>
          </cell>
          <cell r="AI27">
            <v>-9859.2199999999993</v>
          </cell>
          <cell r="AJ27">
            <v>-1.35336269081539</v>
          </cell>
          <cell r="AK27">
            <v>57818</v>
          </cell>
          <cell r="AL27">
            <v>65832</v>
          </cell>
          <cell r="AM27">
            <v>-8014</v>
          </cell>
          <cell r="AN27">
            <v>-12.173411107060399</v>
          </cell>
          <cell r="AO27">
            <v>10128</v>
          </cell>
          <cell r="AP27">
            <v>10676</v>
          </cell>
          <cell r="AQ27">
            <v>-548</v>
          </cell>
          <cell r="AR27">
            <v>-5.13300861745972</v>
          </cell>
          <cell r="AS27">
            <v>19018</v>
          </cell>
          <cell r="AT27">
            <v>19323</v>
          </cell>
          <cell r="AU27">
            <v>-305</v>
          </cell>
          <cell r="AV27">
            <v>-1.5784298504373</v>
          </cell>
          <cell r="AW27">
            <v>17.309488394617599</v>
          </cell>
          <cell r="AX27">
            <v>16.217037307084698</v>
          </cell>
          <cell r="AY27">
            <v>1.0924510875328901</v>
          </cell>
          <cell r="AZ27">
            <v>6.7364406139439303</v>
          </cell>
          <cell r="BB27">
            <v>-5.1800197609291297E-3</v>
          </cell>
          <cell r="BC27">
            <v>37.7872946682091</v>
          </cell>
          <cell r="BD27">
            <v>37.701081095068098</v>
          </cell>
          <cell r="BE27">
            <v>8.6213573141009206E-2</v>
          </cell>
          <cell r="BF27">
            <v>0.228676660288894</v>
          </cell>
          <cell r="BG27">
            <v>81.289494470774102</v>
          </cell>
          <cell r="BH27">
            <v>66.110902959910106</v>
          </cell>
          <cell r="BI27">
            <v>2.2903287001896699</v>
          </cell>
          <cell r="BJ27">
            <v>1.7721709843015501</v>
          </cell>
          <cell r="BK27">
            <v>-1.1658569436770001E-3</v>
          </cell>
          <cell r="BL27">
            <v>-837.83</v>
          </cell>
          <cell r="BM27">
            <v>-9601.42</v>
          </cell>
        </row>
        <row r="28">
          <cell r="A28">
            <v>73</v>
          </cell>
          <cell r="B28" t="str">
            <v>TURKEY CREEK PAVILLION</v>
          </cell>
          <cell r="C28" t="str">
            <v>KNOXVILLE</v>
          </cell>
          <cell r="D28" t="str">
            <v>TN</v>
          </cell>
          <cell r="E28" t="str">
            <v>JENNIFER SCANTLAND</v>
          </cell>
          <cell r="F28">
            <v>35.902263019999999</v>
          </cell>
          <cell r="G28">
            <v>-84.148978130000003</v>
          </cell>
          <cell r="H28">
            <v>9</v>
          </cell>
          <cell r="I28">
            <v>4</v>
          </cell>
          <cell r="J28" t="str">
            <v>S</v>
          </cell>
          <cell r="K28" t="str">
            <v>O</v>
          </cell>
          <cell r="L28">
            <v>32598</v>
          </cell>
          <cell r="M28" t="str">
            <v>JENNIFER SCANTLAND</v>
          </cell>
          <cell r="N28" t="str">
            <v>SHAWN BROOKS</v>
          </cell>
          <cell r="O28">
            <v>7112</v>
          </cell>
          <cell r="P28">
            <v>43291</v>
          </cell>
          <cell r="Q28">
            <v>99.9</v>
          </cell>
          <cell r="R28">
            <v>43291</v>
          </cell>
          <cell r="S28">
            <v>98.5</v>
          </cell>
          <cell r="T28">
            <v>45322</v>
          </cell>
          <cell r="U28">
            <v>1.7</v>
          </cell>
          <cell r="V28" t="str">
            <v>OLD</v>
          </cell>
          <cell r="W28" t="str">
            <v>AJIA DENIC</v>
          </cell>
          <cell r="X28" t="str">
            <v>ALANAH BRACKIN</v>
          </cell>
          <cell r="Y28" t="str">
            <v>BRIAN BYRNE</v>
          </cell>
          <cell r="Z28">
            <v>1</v>
          </cell>
          <cell r="AC28">
            <v>1.6561734872333</v>
          </cell>
          <cell r="AD28">
            <v>1.7052507968461701</v>
          </cell>
          <cell r="AE28">
            <v>-4.9077309612868499E-2</v>
          </cell>
          <cell r="AF28">
            <v>-2.87801124055395</v>
          </cell>
          <cell r="AG28">
            <v>357329.17</v>
          </cell>
          <cell r="AH28">
            <v>374297.79</v>
          </cell>
          <cell r="AI28">
            <v>-16968.62</v>
          </cell>
          <cell r="AJ28">
            <v>-4.5334544988897703</v>
          </cell>
          <cell r="AK28">
            <v>22903.5</v>
          </cell>
          <cell r="AL28">
            <v>24210.5</v>
          </cell>
          <cell r="AM28">
            <v>-1307</v>
          </cell>
          <cell r="AN28">
            <v>-5.3984841287870999</v>
          </cell>
          <cell r="AO28">
            <v>5718</v>
          </cell>
          <cell r="AP28">
            <v>5961</v>
          </cell>
          <cell r="AQ28">
            <v>-243</v>
          </cell>
          <cell r="AR28">
            <v>-4.0764972320080499</v>
          </cell>
          <cell r="AS28">
            <v>9470</v>
          </cell>
          <cell r="AT28">
            <v>10165</v>
          </cell>
          <cell r="AU28">
            <v>-695</v>
          </cell>
          <cell r="AV28">
            <v>-6.8371864240039404</v>
          </cell>
          <cell r="AW28">
            <v>24.607592726002601</v>
          </cell>
          <cell r="AX28">
            <v>24.621548501683201</v>
          </cell>
          <cell r="AY28">
            <v>-1.3955775680578601E-2</v>
          </cell>
          <cell r="AZ28">
            <v>-5.6681145296871002E-2</v>
          </cell>
          <cell r="BB28">
            <v>-6.1464804150558302E-3</v>
          </cell>
          <cell r="BC28">
            <v>37.732752903907098</v>
          </cell>
          <cell r="BD28">
            <v>36.822212493851403</v>
          </cell>
          <cell r="BE28">
            <v>0.91054041005562403</v>
          </cell>
          <cell r="BF28">
            <v>2.4728020083194799</v>
          </cell>
          <cell r="BG28">
            <v>74.081846799580305</v>
          </cell>
          <cell r="BH28">
            <v>66.968629424593203</v>
          </cell>
          <cell r="BI28">
            <v>2.7641040332643398</v>
          </cell>
          <cell r="BJ28">
            <v>2.5236777379850399</v>
          </cell>
          <cell r="BK28">
            <v>-6.3595423793696999E-3</v>
          </cell>
          <cell r="BL28">
            <v>-2272.4499999999998</v>
          </cell>
          <cell r="BM28">
            <v>-9219.9699999999993</v>
          </cell>
        </row>
        <row r="29">
          <cell r="A29">
            <v>75</v>
          </cell>
          <cell r="B29" t="str">
            <v>WESTGATE CROSSING SHOPPING CENTER</v>
          </cell>
          <cell r="C29" t="str">
            <v>SPARTANBURG</v>
          </cell>
          <cell r="D29" t="str">
            <v>SC</v>
          </cell>
          <cell r="E29" t="str">
            <v>LATOYA PHILLIPS</v>
          </cell>
          <cell r="F29">
            <v>34.943259849999997</v>
          </cell>
          <cell r="G29">
            <v>-81.997007539999998</v>
          </cell>
          <cell r="H29">
            <v>5</v>
          </cell>
          <cell r="I29">
            <v>2</v>
          </cell>
          <cell r="J29" t="str">
            <v>S</v>
          </cell>
          <cell r="K29" t="str">
            <v>O</v>
          </cell>
          <cell r="L29">
            <v>32620</v>
          </cell>
          <cell r="M29" t="str">
            <v>LAMONTE HENDRICKS</v>
          </cell>
          <cell r="N29" t="str">
            <v>ANGIE MOLLOHAN</v>
          </cell>
          <cell r="O29">
            <v>8000</v>
          </cell>
          <cell r="P29">
            <v>43314</v>
          </cell>
          <cell r="Q29">
            <v>93.8</v>
          </cell>
          <cell r="R29">
            <v>43314</v>
          </cell>
          <cell r="S29">
            <v>99.4</v>
          </cell>
          <cell r="T29">
            <v>44043</v>
          </cell>
          <cell r="U29">
            <v>1.6</v>
          </cell>
          <cell r="V29" t="str">
            <v>OLD</v>
          </cell>
          <cell r="W29" t="str">
            <v>ROZYRIA HUGHES</v>
          </cell>
          <cell r="X29" t="str">
            <v>TAMAYA THOMAS</v>
          </cell>
          <cell r="Y29" t="str">
            <v>ADRIAN MUNZELL</v>
          </cell>
          <cell r="Z29">
            <v>1</v>
          </cell>
          <cell r="AC29">
            <v>1.6271493212669701</v>
          </cell>
          <cell r="AD29">
            <v>1.6730165844912599</v>
          </cell>
          <cell r="AE29">
            <v>-4.5867263224291098E-2</v>
          </cell>
          <cell r="AF29">
            <v>-2.7415904689455699</v>
          </cell>
          <cell r="AG29">
            <v>241151.72</v>
          </cell>
          <cell r="AH29">
            <v>245289.23</v>
          </cell>
          <cell r="AI29">
            <v>-4137.51</v>
          </cell>
          <cell r="AJ29">
            <v>-1.68678828662799</v>
          </cell>
          <cell r="AK29">
            <v>15489</v>
          </cell>
          <cell r="AL29">
            <v>16531</v>
          </cell>
          <cell r="AM29">
            <v>-1042</v>
          </cell>
          <cell r="AN29">
            <v>-6.3033089347286904</v>
          </cell>
          <cell r="AO29">
            <v>4420</v>
          </cell>
          <cell r="AP29">
            <v>4462</v>
          </cell>
          <cell r="AQ29">
            <v>-42</v>
          </cell>
          <cell r="AR29">
            <v>-0.941281936351412</v>
          </cell>
          <cell r="AS29">
            <v>7192</v>
          </cell>
          <cell r="AT29">
            <v>7465</v>
          </cell>
          <cell r="AU29">
            <v>-273</v>
          </cell>
          <cell r="AV29">
            <v>-3.6570663094440699</v>
          </cell>
          <cell r="AW29">
            <v>27.994060300858699</v>
          </cell>
          <cell r="AX29">
            <v>26.7860383521868</v>
          </cell>
          <cell r="AY29">
            <v>1.20802194867187</v>
          </cell>
          <cell r="AZ29">
            <v>4.5098940455046703</v>
          </cell>
          <cell r="BB29">
            <v>-7.6986744213702902E-3</v>
          </cell>
          <cell r="BC29">
            <v>33.5305506117909</v>
          </cell>
          <cell r="BD29">
            <v>32.858570663094397</v>
          </cell>
          <cell r="BE29">
            <v>0.67197994869643896</v>
          </cell>
          <cell r="BF29">
            <v>2.04506749726391</v>
          </cell>
          <cell r="BG29">
            <v>72.375565610859695</v>
          </cell>
          <cell r="BH29">
            <v>72.478709099058705</v>
          </cell>
          <cell r="BI29">
            <v>2.7692027243264099</v>
          </cell>
          <cell r="BJ29">
            <v>2.5592318097292699</v>
          </cell>
          <cell r="BK29">
            <v>-4.1726428490744304E-3</v>
          </cell>
          <cell r="BL29">
            <v>-1006.24</v>
          </cell>
          <cell r="BM29">
            <v>-4629.6400000000003</v>
          </cell>
        </row>
        <row r="30">
          <cell r="A30">
            <v>76</v>
          </cell>
          <cell r="B30" t="str">
            <v>BELZ FACTORY OUTLET MALL</v>
          </cell>
          <cell r="C30" t="str">
            <v>PIGEON FORGE</v>
          </cell>
          <cell r="D30" t="str">
            <v>TN</v>
          </cell>
          <cell r="E30" t="str">
            <v>LAURALEE POLK</v>
          </cell>
          <cell r="F30">
            <v>35.805529710000002</v>
          </cell>
          <cell r="G30">
            <v>-83.572981960000007</v>
          </cell>
          <cell r="H30">
            <v>9</v>
          </cell>
          <cell r="I30">
            <v>4</v>
          </cell>
          <cell r="J30" t="str">
            <v>O</v>
          </cell>
          <cell r="K30" t="str">
            <v>O</v>
          </cell>
          <cell r="L30">
            <v>32823</v>
          </cell>
          <cell r="M30" t="str">
            <v>JENNIFER SCANTLAND</v>
          </cell>
          <cell r="N30" t="str">
            <v>SHAWN BROOKS</v>
          </cell>
          <cell r="O30">
            <v>7770</v>
          </cell>
          <cell r="P30">
            <v>43292</v>
          </cell>
          <cell r="Q30">
            <v>99.5</v>
          </cell>
          <cell r="R30">
            <v>43292</v>
          </cell>
          <cell r="S30">
            <v>100</v>
          </cell>
          <cell r="T30">
            <v>46783</v>
          </cell>
          <cell r="U30">
            <v>1.9</v>
          </cell>
          <cell r="V30" t="str">
            <v>OLD</v>
          </cell>
          <cell r="W30" t="str">
            <v>CHARLES BRIDGES</v>
          </cell>
          <cell r="X30" t="str">
            <v>HARBOR CARLTON</v>
          </cell>
          <cell r="Y30" t="str">
            <v>BRIAN BYRNE</v>
          </cell>
          <cell r="Z30">
            <v>1</v>
          </cell>
          <cell r="AC30">
            <v>1.9128156264888001</v>
          </cell>
          <cell r="AD30">
            <v>1.9322205361659099</v>
          </cell>
          <cell r="AE30">
            <v>-1.9404909677103802E-2</v>
          </cell>
          <cell r="AF30">
            <v>-1.00428027307943</v>
          </cell>
          <cell r="AG30">
            <v>428266.15</v>
          </cell>
          <cell r="AH30">
            <v>414794.4</v>
          </cell>
          <cell r="AI30">
            <v>13471.75</v>
          </cell>
          <cell r="AJ30">
            <v>3.2478138566962298</v>
          </cell>
          <cell r="AK30">
            <v>34500</v>
          </cell>
          <cell r="AL30">
            <v>35701</v>
          </cell>
          <cell r="AM30">
            <v>-1201</v>
          </cell>
          <cell r="AN30">
            <v>-3.3640514271308901</v>
          </cell>
          <cell r="AO30">
            <v>6297</v>
          </cell>
          <cell r="AP30">
            <v>5931</v>
          </cell>
          <cell r="AQ30">
            <v>366</v>
          </cell>
          <cell r="AR30">
            <v>6.17096611026808</v>
          </cell>
          <cell r="AS30">
            <v>12045</v>
          </cell>
          <cell r="AT30">
            <v>11460</v>
          </cell>
          <cell r="AU30">
            <v>585</v>
          </cell>
          <cell r="AV30">
            <v>5.1047120418848202</v>
          </cell>
          <cell r="AW30">
            <v>17.020289855072502</v>
          </cell>
          <cell r="AX30">
            <v>15.9323268255791</v>
          </cell>
          <cell r="AY30">
            <v>1.08796302949335</v>
          </cell>
          <cell r="AZ30">
            <v>6.8286512158829096</v>
          </cell>
          <cell r="BB30">
            <v>-1.5751626452311701E-3</v>
          </cell>
          <cell r="BC30">
            <v>35.555512660855101</v>
          </cell>
          <cell r="BD30">
            <v>36.1949738219895</v>
          </cell>
          <cell r="BE30">
            <v>-0.63946116113439899</v>
          </cell>
          <cell r="BF30">
            <v>-1.76671259462524</v>
          </cell>
          <cell r="BG30">
            <v>82.912498014927706</v>
          </cell>
          <cell r="BH30">
            <v>75.046366548642695</v>
          </cell>
          <cell r="BI30">
            <v>1.3959170016122</v>
          </cell>
          <cell r="BJ30">
            <v>1.45410834861801</v>
          </cell>
          <cell r="BK30">
            <v>-1.73924556026667E-3</v>
          </cell>
          <cell r="BL30">
            <v>-744.86</v>
          </cell>
          <cell r="BM30">
            <v>-4823.07</v>
          </cell>
        </row>
        <row r="31">
          <cell r="A31">
            <v>79</v>
          </cell>
          <cell r="B31" t="str">
            <v>VILLAGE OF MARTINSVILLE</v>
          </cell>
          <cell r="C31" t="str">
            <v>MARTINSVILLE</v>
          </cell>
          <cell r="D31" t="str">
            <v>VA</v>
          </cell>
          <cell r="E31" t="str">
            <v>MEGAN SCHUMANN</v>
          </cell>
          <cell r="F31">
            <v>36.698402450000003</v>
          </cell>
          <cell r="G31">
            <v>-79.877923240000001</v>
          </cell>
          <cell r="H31">
            <v>8</v>
          </cell>
          <cell r="I31">
            <v>3</v>
          </cell>
          <cell r="J31" t="str">
            <v>M</v>
          </cell>
          <cell r="K31" t="str">
            <v>O</v>
          </cell>
          <cell r="L31">
            <v>32750</v>
          </cell>
          <cell r="M31" t="str">
            <v>DOUGLAS ELLER</v>
          </cell>
          <cell r="N31" t="str">
            <v>GARY LEWIS</v>
          </cell>
          <cell r="O31">
            <v>5871</v>
          </cell>
          <cell r="P31">
            <v>43313</v>
          </cell>
          <cell r="Q31">
            <v>97.4</v>
          </cell>
          <cell r="R31">
            <v>43313</v>
          </cell>
          <cell r="S31">
            <v>99.1</v>
          </cell>
          <cell r="T31">
            <v>46053</v>
          </cell>
          <cell r="U31">
            <v>1.6</v>
          </cell>
          <cell r="V31" t="str">
            <v>OLD</v>
          </cell>
          <cell r="W31" t="str">
            <v>AMY MASON</v>
          </cell>
          <cell r="X31" t="str">
            <v>FALLON PATRICK</v>
          </cell>
          <cell r="Y31" t="str">
            <v>CRAIG SCHULZ</v>
          </cell>
          <cell r="Z31">
            <v>1</v>
          </cell>
          <cell r="AC31">
            <v>1.66694438658613</v>
          </cell>
          <cell r="AD31">
            <v>1.7038782944075399</v>
          </cell>
          <cell r="AE31">
            <v>-3.6933907821414397E-2</v>
          </cell>
          <cell r="AF31">
            <v>-2.1676376735731999</v>
          </cell>
          <cell r="AG31">
            <v>270999.77</v>
          </cell>
          <cell r="AH31">
            <v>260717.4</v>
          </cell>
          <cell r="AI31">
            <v>10282.370000000001</v>
          </cell>
          <cell r="AJ31">
            <v>3.94387562932125</v>
          </cell>
          <cell r="AK31">
            <v>15470</v>
          </cell>
          <cell r="AL31">
            <v>16969</v>
          </cell>
          <cell r="AM31">
            <v>-1499</v>
          </cell>
          <cell r="AN31">
            <v>-8.8337556721079604</v>
          </cell>
          <cell r="AO31">
            <v>4801</v>
          </cell>
          <cell r="AP31">
            <v>4667</v>
          </cell>
          <cell r="AQ31">
            <v>134</v>
          </cell>
          <cell r="AR31">
            <v>2.8712234840368498</v>
          </cell>
          <cell r="AS31">
            <v>8003</v>
          </cell>
          <cell r="AT31">
            <v>7952</v>
          </cell>
          <cell r="AU31">
            <v>51</v>
          </cell>
          <cell r="AV31">
            <v>0.64134808853118697</v>
          </cell>
          <cell r="AW31">
            <v>29.980607627666501</v>
          </cell>
          <cell r="AX31">
            <v>27.361659496729299</v>
          </cell>
          <cell r="AY31">
            <v>2.6189481309371199</v>
          </cell>
          <cell r="AZ31">
            <v>9.5715982842713707</v>
          </cell>
          <cell r="BB31">
            <v>-3.6245188030090401E-3</v>
          </cell>
          <cell r="BC31">
            <v>33.862272897663402</v>
          </cell>
          <cell r="BD31">
            <v>32.786393360161</v>
          </cell>
          <cell r="BE31">
            <v>1.0758795375024199</v>
          </cell>
          <cell r="BF31">
            <v>3.2814818198628899</v>
          </cell>
          <cell r="BG31">
            <v>96.063320141637107</v>
          </cell>
          <cell r="BH31">
            <v>94.964645382472696</v>
          </cell>
          <cell r="BI31">
            <v>4.4612030482535099</v>
          </cell>
          <cell r="BJ31">
            <v>4.6094506925889904</v>
          </cell>
          <cell r="BK31">
            <v>-1.33557308923177E-3</v>
          </cell>
          <cell r="BL31">
            <v>-361.94</v>
          </cell>
          <cell r="BM31">
            <v>-1986.6</v>
          </cell>
        </row>
        <row r="32">
          <cell r="A32">
            <v>83</v>
          </cell>
          <cell r="B32" t="str">
            <v>THE ARBORETUM</v>
          </cell>
          <cell r="C32" t="str">
            <v>CHARLOTTE</v>
          </cell>
          <cell r="D32" t="str">
            <v>NC</v>
          </cell>
          <cell r="E32" t="str">
            <v>MARVIN PLASTER</v>
          </cell>
          <cell r="F32">
            <v>35.0971598</v>
          </cell>
          <cell r="G32">
            <v>-80.780570260000005</v>
          </cell>
          <cell r="H32">
            <v>6</v>
          </cell>
          <cell r="I32">
            <v>3</v>
          </cell>
          <cell r="J32" t="str">
            <v>S</v>
          </cell>
          <cell r="K32" t="str">
            <v>O</v>
          </cell>
          <cell r="L32">
            <v>32766</v>
          </cell>
          <cell r="M32" t="str">
            <v>DISTRICT 3</v>
          </cell>
          <cell r="N32" t="str">
            <v>BRYAN GURLEY</v>
          </cell>
          <cell r="O32">
            <v>8990</v>
          </cell>
          <cell r="P32">
            <v>43279</v>
          </cell>
          <cell r="Q32">
            <v>98.6</v>
          </cell>
          <cell r="R32">
            <v>43279</v>
          </cell>
          <cell r="S32">
            <v>92.7</v>
          </cell>
          <cell r="T32">
            <v>44592</v>
          </cell>
          <cell r="U32">
            <v>2.2999999999999998</v>
          </cell>
          <cell r="V32" t="str">
            <v>OLD</v>
          </cell>
          <cell r="W32" t="str">
            <v>AMY KEZIAH</v>
          </cell>
          <cell r="X32" t="str">
            <v>ELIZABETH REID</v>
          </cell>
          <cell r="Y32" t="str">
            <v>ADRIAN MUNZELL</v>
          </cell>
          <cell r="Z32">
            <v>1</v>
          </cell>
          <cell r="AC32">
            <v>1.5980848861283601</v>
          </cell>
          <cell r="AD32">
            <v>1.6433775825930701</v>
          </cell>
          <cell r="AE32">
            <v>-4.5292696464708897E-2</v>
          </cell>
          <cell r="AF32">
            <v>-2.7560736464009601</v>
          </cell>
          <cell r="AG32">
            <v>464078.79</v>
          </cell>
          <cell r="AH32">
            <v>607324.75</v>
          </cell>
          <cell r="AI32">
            <v>-143245.96</v>
          </cell>
          <cell r="AJ32">
            <v>-23.586386031526001</v>
          </cell>
          <cell r="AK32">
            <v>25384</v>
          </cell>
          <cell r="AL32">
            <v>34800</v>
          </cell>
          <cell r="AM32">
            <v>-9416</v>
          </cell>
          <cell r="AN32">
            <v>-27.057471264367798</v>
          </cell>
          <cell r="AO32">
            <v>7728</v>
          </cell>
          <cell r="AP32">
            <v>10019</v>
          </cell>
          <cell r="AQ32">
            <v>-2291</v>
          </cell>
          <cell r="AR32">
            <v>-22.866553548258299</v>
          </cell>
          <cell r="AS32">
            <v>12350</v>
          </cell>
          <cell r="AT32">
            <v>16465</v>
          </cell>
          <cell r="AU32">
            <v>-4115</v>
          </cell>
          <cell r="AV32">
            <v>-24.9924081384756</v>
          </cell>
          <cell r="AW32">
            <v>28.5376615190671</v>
          </cell>
          <cell r="AX32">
            <v>27.413793103448299</v>
          </cell>
          <cell r="AY32">
            <v>1.1238684156188601</v>
          </cell>
          <cell r="AZ32">
            <v>4.0996457928235097</v>
          </cell>
          <cell r="BA32">
            <v>-1.6413235781465502E-2</v>
          </cell>
          <cell r="BB32">
            <v>-3.4728737090752399E-3</v>
          </cell>
          <cell r="BC32">
            <v>37.577229959514199</v>
          </cell>
          <cell r="BD32">
            <v>36.885803218949299</v>
          </cell>
          <cell r="BE32">
            <v>0.69142674056488596</v>
          </cell>
          <cell r="BF32">
            <v>1.87450639602632</v>
          </cell>
          <cell r="BG32">
            <v>64.1692546583851</v>
          </cell>
          <cell r="BH32">
            <v>64.577303124064301</v>
          </cell>
          <cell r="BI32">
            <v>5.0109400604151704</v>
          </cell>
          <cell r="BJ32">
            <v>3.0957967710026599</v>
          </cell>
          <cell r="BK32">
            <v>-2.8760202550950501E-3</v>
          </cell>
          <cell r="BL32">
            <v>-1334.7</v>
          </cell>
          <cell r="BM32">
            <v>-8210.52</v>
          </cell>
        </row>
        <row r="33">
          <cell r="A33">
            <v>84</v>
          </cell>
          <cell r="B33" t="str">
            <v>LARGO MALL</v>
          </cell>
          <cell r="C33" t="str">
            <v>LARGO</v>
          </cell>
          <cell r="D33" t="str">
            <v>FL</v>
          </cell>
          <cell r="E33" t="str">
            <v>BILL LUTE</v>
          </cell>
          <cell r="F33">
            <v>27.8917027</v>
          </cell>
          <cell r="G33">
            <v>-82.783035510000005</v>
          </cell>
          <cell r="H33">
            <v>2</v>
          </cell>
          <cell r="I33">
            <v>4</v>
          </cell>
          <cell r="J33" t="str">
            <v>S</v>
          </cell>
          <cell r="K33" t="str">
            <v>O</v>
          </cell>
          <cell r="L33">
            <v>32682</v>
          </cell>
          <cell r="M33" t="str">
            <v>BRAD FLINT</v>
          </cell>
          <cell r="N33" t="str">
            <v>KEN HELM</v>
          </cell>
          <cell r="O33">
            <v>4697</v>
          </cell>
          <cell r="P33">
            <v>43292</v>
          </cell>
          <cell r="Q33">
            <v>99.6</v>
          </cell>
          <cell r="R33">
            <v>43292</v>
          </cell>
          <cell r="S33">
            <v>84</v>
          </cell>
          <cell r="T33">
            <v>44074</v>
          </cell>
          <cell r="U33">
            <v>2</v>
          </cell>
          <cell r="V33" t="str">
            <v>OLD</v>
          </cell>
          <cell r="W33" t="str">
            <v>NORMA RODRIGUEZ</v>
          </cell>
          <cell r="X33" t="str">
            <v>VALERIE GARCIA</v>
          </cell>
          <cell r="Y33" t="str">
            <v>ADRIAN MUNZELL</v>
          </cell>
          <cell r="Z33">
            <v>1</v>
          </cell>
          <cell r="AC33">
            <v>1.7227919285477999</v>
          </cell>
          <cell r="AD33">
            <v>1.73562300319489</v>
          </cell>
          <cell r="AE33">
            <v>-1.28310746470881E-2</v>
          </cell>
          <cell r="AF33">
            <v>-0.73927774772914401</v>
          </cell>
          <cell r="AG33">
            <v>382896.97</v>
          </cell>
          <cell r="AH33">
            <v>398954.01</v>
          </cell>
          <cell r="AI33">
            <v>-16057.04</v>
          </cell>
          <cell r="AJ33">
            <v>-4.0247847114006996</v>
          </cell>
          <cell r="AK33">
            <v>25978</v>
          </cell>
          <cell r="AL33">
            <v>29821</v>
          </cell>
          <cell r="AM33">
            <v>-3843</v>
          </cell>
          <cell r="AN33">
            <v>-12.8868917876664</v>
          </cell>
          <cell r="AO33">
            <v>6046</v>
          </cell>
          <cell r="AP33">
            <v>6260</v>
          </cell>
          <cell r="AQ33">
            <v>-214</v>
          </cell>
          <cell r="AR33">
            <v>-3.4185303514376999</v>
          </cell>
          <cell r="AS33">
            <v>10416</v>
          </cell>
          <cell r="AT33">
            <v>10865</v>
          </cell>
          <cell r="AU33">
            <v>-449</v>
          </cell>
          <cell r="AV33">
            <v>-4.1325356649792901</v>
          </cell>
          <cell r="AW33">
            <v>23.019478019863001</v>
          </cell>
          <cell r="AX33">
            <v>20.9919184467322</v>
          </cell>
          <cell r="AY33">
            <v>2.02755957313079</v>
          </cell>
          <cell r="AZ33">
            <v>9.6587626246538907</v>
          </cell>
          <cell r="BB33">
            <v>-5.1799798595569902E-3</v>
          </cell>
          <cell r="BC33">
            <v>36.760461789554498</v>
          </cell>
          <cell r="BD33">
            <v>36.7191909802117</v>
          </cell>
          <cell r="BE33">
            <v>4.12708093428336E-2</v>
          </cell>
          <cell r="BF33">
            <v>0.11239574794846301</v>
          </cell>
          <cell r="BG33">
            <v>86.6027125372147</v>
          </cell>
          <cell r="BH33">
            <v>55.431309904153402</v>
          </cell>
          <cell r="BI33">
            <v>2.2645256242168701</v>
          </cell>
          <cell r="BJ33">
            <v>2.0230727847553198</v>
          </cell>
          <cell r="BK33">
            <v>-2.2742410314712099E-3</v>
          </cell>
          <cell r="BL33">
            <v>-870.8</v>
          </cell>
          <cell r="BM33">
            <v>-3614.77</v>
          </cell>
        </row>
        <row r="34">
          <cell r="A34">
            <v>92</v>
          </cell>
          <cell r="B34" t="str">
            <v>TANGER FACTORY OUTLET CENTER</v>
          </cell>
          <cell r="C34" t="str">
            <v>NAGS HEAD</v>
          </cell>
          <cell r="D34" t="str">
            <v>NC</v>
          </cell>
          <cell r="E34" t="str">
            <v>TRACY HOOPER</v>
          </cell>
          <cell r="F34">
            <v>35.913307680000003</v>
          </cell>
          <cell r="G34">
            <v>-75.602652680000006</v>
          </cell>
          <cell r="H34">
            <v>8</v>
          </cell>
          <cell r="I34">
            <v>4</v>
          </cell>
          <cell r="J34" t="str">
            <v>O</v>
          </cell>
          <cell r="K34" t="str">
            <v>O</v>
          </cell>
          <cell r="L34">
            <v>33030</v>
          </cell>
          <cell r="M34" t="str">
            <v>BRADLEY JOHNSON</v>
          </cell>
          <cell r="N34" t="str">
            <v>GARY LEWIS</v>
          </cell>
          <cell r="O34">
            <v>4078</v>
          </cell>
          <cell r="P34">
            <v>43256</v>
          </cell>
          <cell r="Q34">
            <v>97.4</v>
          </cell>
          <cell r="R34">
            <v>43256</v>
          </cell>
          <cell r="S34">
            <v>93.6</v>
          </cell>
          <cell r="T34">
            <v>44742</v>
          </cell>
          <cell r="U34">
            <v>1.3</v>
          </cell>
          <cell r="V34" t="str">
            <v>OLD</v>
          </cell>
          <cell r="W34" t="str">
            <v>BRITTANY FARENCE</v>
          </cell>
          <cell r="X34" t="str">
            <v>CARRIE ULMER</v>
          </cell>
          <cell r="Y34" t="str">
            <v>CRAIG SCHULZ</v>
          </cell>
          <cell r="Z34">
            <v>1</v>
          </cell>
          <cell r="AC34">
            <v>1.8559483994266599</v>
          </cell>
          <cell r="AD34">
            <v>1.8736842105263201</v>
          </cell>
          <cell r="AE34">
            <v>-1.77358110996555E-2</v>
          </cell>
          <cell r="AF34">
            <v>-0.94657418790296199</v>
          </cell>
          <cell r="AG34">
            <v>286731.76</v>
          </cell>
          <cell r="AH34">
            <v>323901.74</v>
          </cell>
          <cell r="AI34">
            <v>-37169.980000000003</v>
          </cell>
          <cell r="AJ34">
            <v>-11.4756963022181</v>
          </cell>
          <cell r="AK34">
            <v>15796</v>
          </cell>
          <cell r="AL34">
            <v>17409</v>
          </cell>
          <cell r="AM34">
            <v>-1613</v>
          </cell>
          <cell r="AN34">
            <v>-9.2653225343213297</v>
          </cell>
          <cell r="AO34">
            <v>4186</v>
          </cell>
          <cell r="AP34">
            <v>4750</v>
          </cell>
          <cell r="AQ34">
            <v>-564</v>
          </cell>
          <cell r="AR34">
            <v>-11.873684210526299</v>
          </cell>
          <cell r="AS34">
            <v>7769</v>
          </cell>
          <cell r="AT34">
            <v>8900</v>
          </cell>
          <cell r="AU34">
            <v>-1131</v>
          </cell>
          <cell r="AV34">
            <v>-12.7078651685393</v>
          </cell>
          <cell r="AW34">
            <v>25.0126614332742</v>
          </cell>
          <cell r="AX34">
            <v>26.779252110977101</v>
          </cell>
          <cell r="AY34">
            <v>-1.76659067770283</v>
          </cell>
          <cell r="AZ34">
            <v>-6.5968633865569801</v>
          </cell>
          <cell r="BB34">
            <v>-1.5300055159063401E-3</v>
          </cell>
          <cell r="BC34">
            <v>36.907164371218897</v>
          </cell>
          <cell r="BD34">
            <v>36.393453932584301</v>
          </cell>
          <cell r="BE34">
            <v>0.51371043863467503</v>
          </cell>
          <cell r="BF34">
            <v>1.4115462621005399</v>
          </cell>
          <cell r="BG34">
            <v>91.686574295269907</v>
          </cell>
          <cell r="BH34">
            <v>86.168421052631601</v>
          </cell>
          <cell r="BI34">
            <v>3.3680119704911702</v>
          </cell>
          <cell r="BJ34">
            <v>2.17096394727611</v>
          </cell>
          <cell r="BK34">
            <v>-1.3075984327651699E-3</v>
          </cell>
          <cell r="BL34">
            <v>-374.93</v>
          </cell>
          <cell r="BM34">
            <v>-1671.66</v>
          </cell>
        </row>
        <row r="35">
          <cell r="A35">
            <v>96</v>
          </cell>
          <cell r="B35" t="str">
            <v>CROSSWAYS SHOPPING CENTER</v>
          </cell>
          <cell r="C35" t="str">
            <v>CHESAPEAKE</v>
          </cell>
          <cell r="D35" t="str">
            <v>VA</v>
          </cell>
          <cell r="E35" t="str">
            <v>STEPHANIE BAILEY</v>
          </cell>
          <cell r="F35">
            <v>36.777229669999997</v>
          </cell>
          <cell r="G35">
            <v>-76.23455328</v>
          </cell>
          <cell r="H35">
            <v>8</v>
          </cell>
          <cell r="I35">
            <v>4</v>
          </cell>
          <cell r="J35" t="str">
            <v>S</v>
          </cell>
          <cell r="K35" t="str">
            <v>O</v>
          </cell>
          <cell r="L35">
            <v>33001</v>
          </cell>
          <cell r="M35" t="str">
            <v>BRADLEY JOHNSON</v>
          </cell>
          <cell r="N35" t="str">
            <v>GARY LEWIS</v>
          </cell>
          <cell r="O35">
            <v>4800</v>
          </cell>
          <cell r="P35">
            <v>43258</v>
          </cell>
          <cell r="Q35">
            <v>99.6</v>
          </cell>
          <cell r="R35">
            <v>43258</v>
          </cell>
          <cell r="S35">
            <v>95.7</v>
          </cell>
          <cell r="T35">
            <v>45535</v>
          </cell>
          <cell r="U35">
            <v>1.8</v>
          </cell>
          <cell r="V35" t="str">
            <v>OLD</v>
          </cell>
          <cell r="W35" t="str">
            <v>CATALINA ROLDAN</v>
          </cell>
          <cell r="Y35" t="str">
            <v>CRAIG SCHULZ</v>
          </cell>
          <cell r="Z35">
            <v>1</v>
          </cell>
          <cell r="AC35">
            <v>1.6108630952381</v>
          </cell>
          <cell r="AD35">
            <v>1.6986481411941401</v>
          </cell>
          <cell r="AE35">
            <v>-8.7785045956046498E-2</v>
          </cell>
          <cell r="AF35">
            <v>-5.16793583245168</v>
          </cell>
          <cell r="AG35">
            <v>311783.99</v>
          </cell>
          <cell r="AH35">
            <v>320169.63</v>
          </cell>
          <cell r="AI35">
            <v>-8385.64</v>
          </cell>
          <cell r="AJ35">
            <v>-2.61912411867422</v>
          </cell>
          <cell r="AK35">
            <v>18493</v>
          </cell>
          <cell r="AL35">
            <v>19508</v>
          </cell>
          <cell r="AM35">
            <v>-1015</v>
          </cell>
          <cell r="AN35">
            <v>-5.2029936436333797</v>
          </cell>
          <cell r="AO35">
            <v>5376</v>
          </cell>
          <cell r="AP35">
            <v>5326</v>
          </cell>
          <cell r="AQ35">
            <v>50</v>
          </cell>
          <cell r="AR35">
            <v>0.93879083740142699</v>
          </cell>
          <cell r="AS35">
            <v>8660</v>
          </cell>
          <cell r="AT35">
            <v>9047</v>
          </cell>
          <cell r="AU35">
            <v>-387</v>
          </cell>
          <cell r="AV35">
            <v>-4.2776611031281098</v>
          </cell>
          <cell r="AW35">
            <v>28.178229600389301</v>
          </cell>
          <cell r="AX35">
            <v>27.245232725035901</v>
          </cell>
          <cell r="AY35">
            <v>0.93299687535345299</v>
          </cell>
          <cell r="AZ35">
            <v>3.4244408361985301</v>
          </cell>
          <cell r="BB35">
            <v>-3.6756154290911798E-3</v>
          </cell>
          <cell r="BC35">
            <v>36.002770207852201</v>
          </cell>
          <cell r="BD35">
            <v>35.3895910246491</v>
          </cell>
          <cell r="BE35">
            <v>0.61317918320313702</v>
          </cell>
          <cell r="BF35">
            <v>1.7326540529277501</v>
          </cell>
          <cell r="BG35">
            <v>77.734375</v>
          </cell>
          <cell r="BH35">
            <v>83.045437476530196</v>
          </cell>
          <cell r="BI35">
            <v>2.8630398886100599</v>
          </cell>
          <cell r="BJ35">
            <v>2.9731021021575299</v>
          </cell>
          <cell r="BK35">
            <v>-2.08442389873835E-3</v>
          </cell>
          <cell r="BL35">
            <v>-649.89</v>
          </cell>
          <cell r="BM35">
            <v>-2513.5</v>
          </cell>
        </row>
        <row r="36">
          <cell r="A36">
            <v>102</v>
          </cell>
          <cell r="B36" t="str">
            <v>DALTON OUTLET SHOPS</v>
          </cell>
          <cell r="C36" t="str">
            <v>DALTON</v>
          </cell>
          <cell r="D36" t="str">
            <v>GA</v>
          </cell>
          <cell r="E36" t="str">
            <v>MARIBEL GUTIERREZ</v>
          </cell>
          <cell r="F36">
            <v>34.757845080000003</v>
          </cell>
          <cell r="G36">
            <v>-84.998298259999999</v>
          </cell>
          <cell r="H36">
            <v>4</v>
          </cell>
          <cell r="I36">
            <v>1</v>
          </cell>
          <cell r="J36" t="str">
            <v>O</v>
          </cell>
          <cell r="K36" t="str">
            <v>O</v>
          </cell>
          <cell r="L36">
            <v>33208</v>
          </cell>
          <cell r="M36" t="str">
            <v>MARY PHILLIPS</v>
          </cell>
          <cell r="N36" t="str">
            <v>JON COBB</v>
          </cell>
          <cell r="O36">
            <v>4500</v>
          </cell>
          <cell r="P36">
            <v>43308</v>
          </cell>
          <cell r="Q36">
            <v>97.6</v>
          </cell>
          <cell r="R36">
            <v>43308</v>
          </cell>
          <cell r="S36">
            <v>100</v>
          </cell>
          <cell r="T36">
            <v>44592</v>
          </cell>
          <cell r="U36">
            <v>1.6</v>
          </cell>
          <cell r="V36" t="str">
            <v>OLD</v>
          </cell>
          <cell r="W36" t="str">
            <v>ITZAYANA LOPEZ</v>
          </cell>
          <cell r="X36" t="str">
            <v>LUCERO GONZALEZ</v>
          </cell>
          <cell r="Y36" t="str">
            <v>BRIAN BYRNE</v>
          </cell>
          <cell r="Z36">
            <v>1</v>
          </cell>
          <cell r="AC36">
            <v>1.7295918367346901</v>
          </cell>
          <cell r="AD36">
            <v>1.7167319991747501</v>
          </cell>
          <cell r="AE36">
            <v>1.2859837559946701E-2</v>
          </cell>
          <cell r="AF36">
            <v>0.74908824243554395</v>
          </cell>
          <cell r="AG36">
            <v>263815.75</v>
          </cell>
          <cell r="AH36">
            <v>287045.52</v>
          </cell>
          <cell r="AI36">
            <v>-23229.77</v>
          </cell>
          <cell r="AJ36">
            <v>-8.0927129606481891</v>
          </cell>
          <cell r="AK36">
            <v>14426</v>
          </cell>
          <cell r="AL36">
            <v>15881</v>
          </cell>
          <cell r="AM36">
            <v>-1455</v>
          </cell>
          <cell r="AN36">
            <v>-9.1618915685410194</v>
          </cell>
          <cell r="AO36">
            <v>4508</v>
          </cell>
          <cell r="AP36">
            <v>4847</v>
          </cell>
          <cell r="AQ36">
            <v>-339</v>
          </cell>
          <cell r="AR36">
            <v>-6.9940169176810398</v>
          </cell>
          <cell r="AS36">
            <v>7797</v>
          </cell>
          <cell r="AT36">
            <v>8321</v>
          </cell>
          <cell r="AU36">
            <v>-524</v>
          </cell>
          <cell r="AV36">
            <v>-6.2973200336498003</v>
          </cell>
          <cell r="AW36">
            <v>30.7361708027173</v>
          </cell>
          <cell r="AX36">
            <v>30.445186071406098</v>
          </cell>
          <cell r="AY36">
            <v>0.29098473131123398</v>
          </cell>
          <cell r="AZ36">
            <v>0.95576598096250298</v>
          </cell>
          <cell r="BB36">
            <v>-1.8980898683750799E-3</v>
          </cell>
          <cell r="BC36">
            <v>33.835545722713903</v>
          </cell>
          <cell r="BD36">
            <v>34.4965172455234</v>
          </cell>
          <cell r="BE36">
            <v>-0.66097152280951099</v>
          </cell>
          <cell r="BF36">
            <v>-1.9160529108058999</v>
          </cell>
          <cell r="BG36">
            <v>95.164152617568803</v>
          </cell>
          <cell r="BH36">
            <v>90.0350732411801</v>
          </cell>
          <cell r="BI36">
            <v>3.4612110914530301</v>
          </cell>
          <cell r="BJ36">
            <v>2.8201589768758599</v>
          </cell>
          <cell r="BK36">
            <v>0</v>
          </cell>
          <cell r="BL36">
            <v>0</v>
          </cell>
          <cell r="BM36">
            <v>-811.82</v>
          </cell>
        </row>
        <row r="37">
          <cell r="A37">
            <v>103</v>
          </cell>
          <cell r="B37" t="str">
            <v>RIO HILL SHOPPING CENTER</v>
          </cell>
          <cell r="C37" t="str">
            <v>CHARLOTTESVILLE</v>
          </cell>
          <cell r="D37" t="str">
            <v>VA</v>
          </cell>
          <cell r="E37" t="str">
            <v>YUKIE JOHNSON</v>
          </cell>
          <cell r="F37">
            <v>38.086919129999998</v>
          </cell>
          <cell r="G37">
            <v>-78.473688530000004</v>
          </cell>
          <cell r="H37">
            <v>8</v>
          </cell>
          <cell r="I37">
            <v>2</v>
          </cell>
          <cell r="J37" t="str">
            <v>S</v>
          </cell>
          <cell r="K37" t="str">
            <v>O</v>
          </cell>
          <cell r="L37">
            <v>32975</v>
          </cell>
          <cell r="M37" t="str">
            <v>PATRICIA VEALE</v>
          </cell>
          <cell r="N37" t="str">
            <v>GARY LEWIS</v>
          </cell>
          <cell r="O37">
            <v>5000</v>
          </cell>
          <cell r="P37">
            <v>43187</v>
          </cell>
          <cell r="Q37">
            <v>89</v>
          </cell>
          <cell r="R37">
            <v>43187</v>
          </cell>
          <cell r="S37">
            <v>99</v>
          </cell>
          <cell r="T37">
            <v>43496</v>
          </cell>
          <cell r="U37">
            <v>1.3</v>
          </cell>
          <cell r="V37" t="str">
            <v>OLD</v>
          </cell>
          <cell r="W37" t="str">
            <v>GREGORY SANTANA</v>
          </cell>
          <cell r="X37" t="str">
            <v>MELISSA QUINTANA</v>
          </cell>
          <cell r="Y37" t="str">
            <v>CRAIG SCHULZ</v>
          </cell>
          <cell r="Z37">
            <v>1</v>
          </cell>
          <cell r="AC37">
            <v>1.6076023391812899</v>
          </cell>
          <cell r="AD37">
            <v>1.5515783540022501</v>
          </cell>
          <cell r="AE37">
            <v>5.6023985179031802E-2</v>
          </cell>
          <cell r="AF37">
            <v>3.6107738313388702</v>
          </cell>
          <cell r="AG37">
            <v>196103.5</v>
          </cell>
          <cell r="AH37">
            <v>194332.78</v>
          </cell>
          <cell r="AI37">
            <v>1770.72</v>
          </cell>
          <cell r="AJ37">
            <v>0.91117926682261197</v>
          </cell>
          <cell r="AK37">
            <v>14172.5</v>
          </cell>
          <cell r="AL37">
            <v>15317.5</v>
          </cell>
          <cell r="AM37">
            <v>-1145</v>
          </cell>
          <cell r="AN37">
            <v>-7.4751101681083698</v>
          </cell>
          <cell r="AO37">
            <v>3420</v>
          </cell>
          <cell r="AP37">
            <v>3548</v>
          </cell>
          <cell r="AQ37">
            <v>-128</v>
          </cell>
          <cell r="AR37">
            <v>-3.6076662908680901</v>
          </cell>
          <cell r="AS37">
            <v>5498</v>
          </cell>
          <cell r="AT37">
            <v>5505</v>
          </cell>
          <cell r="AU37">
            <v>-7</v>
          </cell>
          <cell r="AV37">
            <v>-0.12715712988192601</v>
          </cell>
          <cell r="AW37">
            <v>23.5667666255071</v>
          </cell>
          <cell r="AX37">
            <v>22.647298841194701</v>
          </cell>
          <cell r="AY37">
            <v>0.91946778431243104</v>
          </cell>
          <cell r="AZ37">
            <v>4.0599445910076897</v>
          </cell>
          <cell r="BB37">
            <v>-5.0195090059812304E-3</v>
          </cell>
          <cell r="BC37">
            <v>35.668152055292801</v>
          </cell>
          <cell r="BD37">
            <v>35.301140781108103</v>
          </cell>
          <cell r="BE37">
            <v>0.36701127418475499</v>
          </cell>
          <cell r="BF37">
            <v>1.03965839648209</v>
          </cell>
          <cell r="BG37">
            <v>90.233918128655006</v>
          </cell>
          <cell r="BH37">
            <v>85.653889515219802</v>
          </cell>
          <cell r="BI37">
            <v>3.3048517747005999</v>
          </cell>
          <cell r="BJ37">
            <v>3.0404288972761102</v>
          </cell>
          <cell r="BK37">
            <v>-7.1862052436595996E-3</v>
          </cell>
          <cell r="BL37">
            <v>-1409.24</v>
          </cell>
          <cell r="BM37">
            <v>-2492.5300000000002</v>
          </cell>
        </row>
        <row r="38">
          <cell r="A38">
            <v>108</v>
          </cell>
          <cell r="B38" t="str">
            <v>TANGER OUTLET CENTER - HWY. 17</v>
          </cell>
          <cell r="C38" t="str">
            <v>MYRTLE BEACH</v>
          </cell>
          <cell r="D38" t="str">
            <v>SC</v>
          </cell>
          <cell r="E38" t="str">
            <v>KEN QUICK</v>
          </cell>
          <cell r="F38">
            <v>33.78397623</v>
          </cell>
          <cell r="G38">
            <v>-78.776021580000005</v>
          </cell>
          <cell r="H38">
            <v>5</v>
          </cell>
          <cell r="I38">
            <v>4</v>
          </cell>
          <cell r="J38" t="str">
            <v>O</v>
          </cell>
          <cell r="K38" t="str">
            <v>O</v>
          </cell>
          <cell r="L38">
            <v>33415</v>
          </cell>
          <cell r="M38" t="str">
            <v>MICHAEL JONES</v>
          </cell>
          <cell r="N38" t="str">
            <v>ANGIE MOLLOHAN</v>
          </cell>
          <cell r="O38">
            <v>5846</v>
          </cell>
          <cell r="P38">
            <v>43300</v>
          </cell>
          <cell r="Q38">
            <v>99.3</v>
          </cell>
          <cell r="R38">
            <v>43300</v>
          </cell>
          <cell r="S38">
            <v>93.3</v>
          </cell>
          <cell r="T38">
            <v>45443</v>
          </cell>
          <cell r="U38">
            <v>1.6</v>
          </cell>
          <cell r="V38" t="str">
            <v>OLD</v>
          </cell>
          <cell r="W38" t="str">
            <v>DONUNIQUE TART</v>
          </cell>
          <cell r="X38" t="str">
            <v>LUCY NICOLAI</v>
          </cell>
          <cell r="Y38" t="str">
            <v>ADRIAN MUNZELL</v>
          </cell>
          <cell r="Z38">
            <v>1</v>
          </cell>
          <cell r="AC38">
            <v>1.79993613284369</v>
          </cell>
          <cell r="AD38">
            <v>1.8018018018018001</v>
          </cell>
          <cell r="AE38">
            <v>-1.86566895811668E-3</v>
          </cell>
          <cell r="AF38">
            <v>-0.103544627175476</v>
          </cell>
          <cell r="AG38">
            <v>397171.57</v>
          </cell>
          <cell r="AH38">
            <v>412263.92</v>
          </cell>
          <cell r="AI38">
            <v>-15092.35</v>
          </cell>
          <cell r="AJ38">
            <v>-3.6608466731699401</v>
          </cell>
          <cell r="AK38">
            <v>50891</v>
          </cell>
          <cell r="AL38">
            <v>54533</v>
          </cell>
          <cell r="AM38">
            <v>-3642</v>
          </cell>
          <cell r="AN38">
            <v>-6.6785249298589804</v>
          </cell>
          <cell r="AO38">
            <v>6263</v>
          </cell>
          <cell r="AP38">
            <v>6438</v>
          </cell>
          <cell r="AQ38">
            <v>-175</v>
          </cell>
          <cell r="AR38">
            <v>-2.7182354768561701</v>
          </cell>
          <cell r="AS38">
            <v>11273</v>
          </cell>
          <cell r="AT38">
            <v>11600</v>
          </cell>
          <cell r="AU38">
            <v>-327</v>
          </cell>
          <cell r="AV38">
            <v>-2.8189655172413799</v>
          </cell>
          <cell r="AW38">
            <v>12.182900709359201</v>
          </cell>
          <cell r="AX38">
            <v>11.8056956338364</v>
          </cell>
          <cell r="AY38">
            <v>0.37720507552282501</v>
          </cell>
          <cell r="AZ38">
            <v>3.19511096357351</v>
          </cell>
          <cell r="BB38">
            <v>-4.4070787049842802E-3</v>
          </cell>
          <cell r="BC38">
            <v>35.2321094650936</v>
          </cell>
          <cell r="BD38">
            <v>35.539993103448303</v>
          </cell>
          <cell r="BE38">
            <v>-0.30788363835468902</v>
          </cell>
          <cell r="BF38">
            <v>-0.86630190799000495</v>
          </cell>
          <cell r="BG38">
            <v>61.2486029059556</v>
          </cell>
          <cell r="BH38">
            <v>45.542093817955902</v>
          </cell>
          <cell r="BI38">
            <v>2.3468396793859099</v>
          </cell>
          <cell r="BJ38">
            <v>1.45217413156116</v>
          </cell>
          <cell r="BK38">
            <v>-8.0204129414398907E-3</v>
          </cell>
          <cell r="BL38">
            <v>-3185.48</v>
          </cell>
          <cell r="BM38">
            <v>-6343.76</v>
          </cell>
        </row>
        <row r="39">
          <cell r="A39">
            <v>109</v>
          </cell>
          <cell r="B39" t="str">
            <v>COMMONS AT MAGNOLIA</v>
          </cell>
          <cell r="C39" t="str">
            <v>FLORENCE</v>
          </cell>
          <cell r="D39" t="str">
            <v>SC</v>
          </cell>
          <cell r="E39" t="str">
            <v>TERRIS GREEN</v>
          </cell>
          <cell r="F39">
            <v>34.193423840000001</v>
          </cell>
          <cell r="G39">
            <v>-79.840166969999999</v>
          </cell>
          <cell r="H39">
            <v>5</v>
          </cell>
          <cell r="I39">
            <v>4</v>
          </cell>
          <cell r="J39" t="str">
            <v>S</v>
          </cell>
          <cell r="K39" t="str">
            <v>O</v>
          </cell>
          <cell r="L39">
            <v>33176</v>
          </cell>
          <cell r="M39" t="str">
            <v>MICHAEL JONES</v>
          </cell>
          <cell r="N39" t="str">
            <v>ANGIE MOLLOHAN</v>
          </cell>
          <cell r="O39">
            <v>10260</v>
          </cell>
          <cell r="P39">
            <v>43305</v>
          </cell>
          <cell r="Q39">
            <v>81.3</v>
          </cell>
          <cell r="R39">
            <v>43305</v>
          </cell>
          <cell r="S39">
            <v>96.5</v>
          </cell>
          <cell r="T39">
            <v>43465</v>
          </cell>
          <cell r="U39">
            <v>1.7</v>
          </cell>
          <cell r="V39" t="str">
            <v>OLD</v>
          </cell>
          <cell r="W39" t="str">
            <v>EBONY DAVIS</v>
          </cell>
          <cell r="X39" t="str">
            <v>KIERRA THOMPSON</v>
          </cell>
          <cell r="Y39" t="str">
            <v>ADRIAN MUNZELL</v>
          </cell>
          <cell r="Z39">
            <v>1</v>
          </cell>
          <cell r="AC39">
            <v>1.7461700632466599</v>
          </cell>
          <cell r="AD39">
            <v>1.6998610467809201</v>
          </cell>
          <cell r="AE39">
            <v>4.6309016465744902E-2</v>
          </cell>
          <cell r="AF39">
            <v>2.7242824672900099</v>
          </cell>
          <cell r="AG39">
            <v>362009.31</v>
          </cell>
          <cell r="AH39">
            <v>330014.43</v>
          </cell>
          <cell r="AI39">
            <v>31994.880000000001</v>
          </cell>
          <cell r="AJ39">
            <v>9.6949942461606895</v>
          </cell>
          <cell r="AK39">
            <v>22935</v>
          </cell>
          <cell r="AL39">
            <v>23580</v>
          </cell>
          <cell r="AM39">
            <v>-645</v>
          </cell>
          <cell r="AN39">
            <v>-2.7353689567430002</v>
          </cell>
          <cell r="AO39">
            <v>7115</v>
          </cell>
          <cell r="AP39">
            <v>6477</v>
          </cell>
          <cell r="AQ39">
            <v>638</v>
          </cell>
          <cell r="AR39">
            <v>9.8502393083217505</v>
          </cell>
          <cell r="AS39">
            <v>12424</v>
          </cell>
          <cell r="AT39">
            <v>11010</v>
          </cell>
          <cell r="AU39">
            <v>1414</v>
          </cell>
          <cell r="AV39">
            <v>12.842870118074501</v>
          </cell>
          <cell r="AW39">
            <v>29.060388053193801</v>
          </cell>
          <cell r="AX39">
            <v>25.996607294317201</v>
          </cell>
          <cell r="AY39">
            <v>3.06378075887659</v>
          </cell>
          <cell r="AZ39">
            <v>11.785309999071799</v>
          </cell>
          <cell r="BB39">
            <v>-5.1929177929571297E-3</v>
          </cell>
          <cell r="BC39">
            <v>29.137903251770801</v>
          </cell>
          <cell r="BD39">
            <v>29.974062670299698</v>
          </cell>
          <cell r="BE39">
            <v>-0.83615941852896103</v>
          </cell>
          <cell r="BF39">
            <v>-2.7896098961502598</v>
          </cell>
          <cell r="BG39">
            <v>51.8060435699227</v>
          </cell>
          <cell r="BH39">
            <v>56.137100509495099</v>
          </cell>
          <cell r="BI39">
            <v>2.4830217764289002</v>
          </cell>
          <cell r="BJ39">
            <v>2.52574713172391</v>
          </cell>
          <cell r="BK39">
            <v>-3.7712013539099301E-3</v>
          </cell>
          <cell r="BL39">
            <v>-1365.21</v>
          </cell>
          <cell r="BM39">
            <v>-5393.4</v>
          </cell>
        </row>
        <row r="40">
          <cell r="A40">
            <v>115</v>
          </cell>
          <cell r="B40" t="str">
            <v>EAST WEST CROSSING</v>
          </cell>
          <cell r="C40" t="str">
            <v>AUSTELL</v>
          </cell>
          <cell r="D40" t="str">
            <v>GA</v>
          </cell>
          <cell r="E40" t="str">
            <v>NATE WARE</v>
          </cell>
          <cell r="F40">
            <v>33.853288399999997</v>
          </cell>
          <cell r="G40">
            <v>-84.607724169999997</v>
          </cell>
          <cell r="H40">
            <v>4</v>
          </cell>
          <cell r="I40">
            <v>2</v>
          </cell>
          <cell r="J40" t="str">
            <v>S</v>
          </cell>
          <cell r="K40" t="str">
            <v>O</v>
          </cell>
          <cell r="L40">
            <v>33298</v>
          </cell>
          <cell r="M40" t="str">
            <v>NATHAN WARE</v>
          </cell>
          <cell r="N40" t="str">
            <v>JON COBB</v>
          </cell>
          <cell r="O40">
            <v>7055</v>
          </cell>
          <cell r="P40">
            <v>43201</v>
          </cell>
          <cell r="Q40">
            <v>92</v>
          </cell>
          <cell r="R40">
            <v>43201</v>
          </cell>
          <cell r="S40">
            <v>97.8</v>
          </cell>
          <cell r="T40">
            <v>45412</v>
          </cell>
          <cell r="U40">
            <v>2.4</v>
          </cell>
          <cell r="V40" t="str">
            <v>OLD</v>
          </cell>
          <cell r="W40" t="str">
            <v>IVON MIRANDA</v>
          </cell>
          <cell r="X40" t="str">
            <v>MARIANA CERTANTES</v>
          </cell>
          <cell r="Y40" t="str">
            <v>BRIAN BYRNE</v>
          </cell>
          <cell r="Z40">
            <v>1</v>
          </cell>
          <cell r="AC40">
            <v>1.70576735092864</v>
          </cell>
          <cell r="AD40">
            <v>1.70508027270728</v>
          </cell>
          <cell r="AE40">
            <v>6.8707822136171404E-4</v>
          </cell>
          <cell r="AF40">
            <v>4.0295945731093998E-2</v>
          </cell>
          <cell r="AG40">
            <v>589658.25</v>
          </cell>
          <cell r="AH40">
            <v>574124.22</v>
          </cell>
          <cell r="AI40">
            <v>15534.03</v>
          </cell>
          <cell r="AJ40">
            <v>2.7056914616840202</v>
          </cell>
          <cell r="AK40">
            <v>29569</v>
          </cell>
          <cell r="AL40">
            <v>30601</v>
          </cell>
          <cell r="AM40">
            <v>-1032</v>
          </cell>
          <cell r="AN40">
            <v>-3.3724388091892399</v>
          </cell>
          <cell r="AO40">
            <v>9207</v>
          </cell>
          <cell r="AP40">
            <v>9094</v>
          </cell>
          <cell r="AQ40">
            <v>113</v>
          </cell>
          <cell r="AR40">
            <v>1.2425775236419601</v>
          </cell>
          <cell r="AS40">
            <v>15705</v>
          </cell>
          <cell r="AT40">
            <v>15506</v>
          </cell>
          <cell r="AU40">
            <v>199</v>
          </cell>
          <cell r="AV40">
            <v>1.2833741777376499</v>
          </cell>
          <cell r="AW40">
            <v>30.613142142108298</v>
          </cell>
          <cell r="AX40">
            <v>29.701643737132802</v>
          </cell>
          <cell r="AY40">
            <v>0.91149840497552204</v>
          </cell>
          <cell r="AZ40">
            <v>3.0688483541265201</v>
          </cell>
          <cell r="BB40">
            <v>-6.8124694847162999E-3</v>
          </cell>
          <cell r="BC40">
            <v>37.545893027698199</v>
          </cell>
          <cell r="BD40">
            <v>37.025939636269797</v>
          </cell>
          <cell r="BE40">
            <v>0.51995339142835195</v>
          </cell>
          <cell r="BF40">
            <v>1.4042949254933099</v>
          </cell>
          <cell r="BG40">
            <v>61.094819159335302</v>
          </cell>
          <cell r="BH40">
            <v>62.865625687266302</v>
          </cell>
          <cell r="BI40">
            <v>2.62755757254308</v>
          </cell>
          <cell r="BJ40">
            <v>2.25556413558028</v>
          </cell>
          <cell r="BK40">
            <v>-4.90370481545879E-3</v>
          </cell>
          <cell r="BL40">
            <v>-2891.51</v>
          </cell>
          <cell r="BM40">
            <v>-7627.66</v>
          </cell>
        </row>
        <row r="41">
          <cell r="A41">
            <v>116</v>
          </cell>
          <cell r="B41" t="str">
            <v>WARDS CROSSING</v>
          </cell>
          <cell r="C41" t="str">
            <v>LYNCHBURG</v>
          </cell>
          <cell r="D41" t="str">
            <v>VA</v>
          </cell>
          <cell r="E41" t="str">
            <v>MELISSA WILCHER</v>
          </cell>
          <cell r="F41">
            <v>37.347570439999998</v>
          </cell>
          <cell r="G41">
            <v>-79.19085948</v>
          </cell>
          <cell r="H41">
            <v>8</v>
          </cell>
          <cell r="I41">
            <v>3</v>
          </cell>
          <cell r="J41" t="str">
            <v>S</v>
          </cell>
          <cell r="K41" t="str">
            <v>O</v>
          </cell>
          <cell r="L41">
            <v>33318</v>
          </cell>
          <cell r="M41" t="str">
            <v>DOUGLAS ELLER</v>
          </cell>
          <cell r="N41" t="str">
            <v>GARY LEWIS</v>
          </cell>
          <cell r="O41">
            <v>7933</v>
          </cell>
          <cell r="P41">
            <v>43187</v>
          </cell>
          <cell r="Q41">
            <v>94</v>
          </cell>
          <cell r="R41">
            <v>43187</v>
          </cell>
          <cell r="S41">
            <v>99.8</v>
          </cell>
          <cell r="T41">
            <v>45535</v>
          </cell>
          <cell r="U41">
            <v>2.2000000000000002</v>
          </cell>
          <cell r="V41" t="str">
            <v>OLD</v>
          </cell>
          <cell r="W41" t="str">
            <v>AUTUMN ESTERLINE</v>
          </cell>
          <cell r="X41" t="str">
            <v>CHRIS MOORE</v>
          </cell>
          <cell r="Y41" t="str">
            <v>CRAIG SCHULZ</v>
          </cell>
          <cell r="Z41">
            <v>1</v>
          </cell>
          <cell r="AC41">
            <v>1.6636272453724801</v>
          </cell>
          <cell r="AD41">
            <v>1.66170788253478</v>
          </cell>
          <cell r="AE41">
            <v>1.9193628377052201E-3</v>
          </cell>
          <cell r="AF41">
            <v>0.115505430158844</v>
          </cell>
          <cell r="AG41">
            <v>678275.33</v>
          </cell>
          <cell r="AH41">
            <v>645611.56000000006</v>
          </cell>
          <cell r="AI41">
            <v>32663.77</v>
          </cell>
          <cell r="AJ41">
            <v>5.0593533362382797</v>
          </cell>
          <cell r="AK41">
            <v>35399</v>
          </cell>
          <cell r="AL41">
            <v>35986</v>
          </cell>
          <cell r="AM41">
            <v>-587</v>
          </cell>
          <cell r="AN41">
            <v>-1.63118990718613</v>
          </cell>
          <cell r="AO41">
            <v>10967</v>
          </cell>
          <cell r="AP41">
            <v>10352</v>
          </cell>
          <cell r="AQ41">
            <v>615</v>
          </cell>
          <cell r="AR41">
            <v>5.9408809891808403</v>
          </cell>
          <cell r="AS41">
            <v>18245</v>
          </cell>
          <cell r="AT41">
            <v>17202</v>
          </cell>
          <cell r="AU41">
            <v>1043</v>
          </cell>
          <cell r="AV41">
            <v>6.0632484594814597</v>
          </cell>
          <cell r="AW41">
            <v>30.444362835108301</v>
          </cell>
          <cell r="AX41">
            <v>28.7278386039015</v>
          </cell>
          <cell r="AY41">
            <v>1.7165242312068201</v>
          </cell>
          <cell r="AZ41">
            <v>5.9751248775593497</v>
          </cell>
          <cell r="BB41">
            <v>-4.76342111155532E-3</v>
          </cell>
          <cell r="BC41">
            <v>37.175956700465903</v>
          </cell>
          <cell r="BD41">
            <v>37.531191721892803</v>
          </cell>
          <cell r="BE41">
            <v>-0.35523502142692098</v>
          </cell>
          <cell r="BF41">
            <v>-0.94650610633209498</v>
          </cell>
          <cell r="BG41">
            <v>82.866782164675797</v>
          </cell>
          <cell r="BH41">
            <v>82.0517774343122</v>
          </cell>
          <cell r="BI41">
            <v>3.94422424297814</v>
          </cell>
          <cell r="BJ41">
            <v>3.7564181781379502</v>
          </cell>
          <cell r="BK41">
            <v>-3.42560004356933E-3</v>
          </cell>
          <cell r="BL41">
            <v>-2323.5</v>
          </cell>
          <cell r="BM41">
            <v>-6780.73</v>
          </cell>
        </row>
        <row r="42">
          <cell r="A42">
            <v>117</v>
          </cell>
          <cell r="B42" t="str">
            <v>STONE MOUNTAIN SQUARE</v>
          </cell>
          <cell r="C42" t="str">
            <v>STONE MOUNTAIN</v>
          </cell>
          <cell r="D42" t="str">
            <v>GA</v>
          </cell>
          <cell r="E42" t="str">
            <v>DEAN EARNSHAW</v>
          </cell>
          <cell r="F42">
            <v>33.821249649999999</v>
          </cell>
          <cell r="G42">
            <v>-84.117768850000004</v>
          </cell>
          <cell r="H42">
            <v>4</v>
          </cell>
          <cell r="I42">
            <v>4</v>
          </cell>
          <cell r="J42" t="str">
            <v>S</v>
          </cell>
          <cell r="K42" t="str">
            <v>O</v>
          </cell>
          <cell r="L42">
            <v>33684</v>
          </cell>
          <cell r="M42" t="str">
            <v>DISTRICT 4</v>
          </cell>
          <cell r="N42" t="str">
            <v>JON COBB</v>
          </cell>
          <cell r="O42">
            <v>5000</v>
          </cell>
          <cell r="P42">
            <v>43245</v>
          </cell>
          <cell r="Q42">
            <v>71.8</v>
          </cell>
          <cell r="R42">
            <v>43245</v>
          </cell>
          <cell r="S42">
            <v>96.2</v>
          </cell>
          <cell r="T42">
            <v>44347</v>
          </cell>
          <cell r="U42">
            <v>1.6</v>
          </cell>
          <cell r="V42" t="str">
            <v>OLD</v>
          </cell>
          <cell r="W42" t="str">
            <v>BEVERLY BROOKS</v>
          </cell>
          <cell r="X42" t="str">
            <v>NADIA NUNEZ</v>
          </cell>
          <cell r="Y42" t="str">
            <v>BRIAN BYRNE</v>
          </cell>
          <cell r="Z42">
            <v>1</v>
          </cell>
          <cell r="AC42">
            <v>1.6220004751722501</v>
          </cell>
          <cell r="AD42">
            <v>1.6044606281292699</v>
          </cell>
          <cell r="AE42">
            <v>1.7539847042982601E-2</v>
          </cell>
          <cell r="AF42">
            <v>1.0931927362675999</v>
          </cell>
          <cell r="AG42">
            <v>237892.24</v>
          </cell>
          <cell r="AH42">
            <v>248280.65</v>
          </cell>
          <cell r="AI42">
            <v>-10388.41</v>
          </cell>
          <cell r="AJ42">
            <v>-4.1841400044667196</v>
          </cell>
          <cell r="AK42">
            <v>14566</v>
          </cell>
          <cell r="AL42">
            <v>15367</v>
          </cell>
          <cell r="AM42">
            <v>-801</v>
          </cell>
          <cell r="AN42">
            <v>-5.21246827617622</v>
          </cell>
          <cell r="AO42">
            <v>4209</v>
          </cell>
          <cell r="AP42">
            <v>4394</v>
          </cell>
          <cell r="AQ42">
            <v>-185</v>
          </cell>
          <cell r="AR42">
            <v>-4.2102867546654501</v>
          </cell>
          <cell r="AS42">
            <v>6827</v>
          </cell>
          <cell r="AT42">
            <v>7050</v>
          </cell>
          <cell r="AU42">
            <v>-223</v>
          </cell>
          <cell r="AV42">
            <v>-3.16312056737589</v>
          </cell>
          <cell r="AW42">
            <v>28.285047370589002</v>
          </cell>
          <cell r="AX42">
            <v>28.593739832107801</v>
          </cell>
          <cell r="AY42">
            <v>-0.30869246151871699</v>
          </cell>
          <cell r="AZ42">
            <v>-1.07958057718665</v>
          </cell>
          <cell r="BB42">
            <v>-8.7538748018550303E-3</v>
          </cell>
          <cell r="BC42">
            <v>34.845794638933597</v>
          </cell>
          <cell r="BD42">
            <v>35.2171134751773</v>
          </cell>
          <cell r="BE42">
            <v>-0.37131883624366002</v>
          </cell>
          <cell r="BF42">
            <v>-1.0543704455090599</v>
          </cell>
          <cell r="BG42">
            <v>61.724875267284403</v>
          </cell>
          <cell r="BH42">
            <v>52.071005917159802</v>
          </cell>
          <cell r="BI42">
            <v>2.0982945891803801</v>
          </cell>
          <cell r="BJ42">
            <v>2.29134247876345</v>
          </cell>
          <cell r="BK42">
            <v>-1.2187450923157499E-3</v>
          </cell>
          <cell r="BL42">
            <v>-289.93</v>
          </cell>
          <cell r="BM42">
            <v>-2719.43</v>
          </cell>
        </row>
        <row r="43">
          <cell r="A43">
            <v>119</v>
          </cell>
          <cell r="B43" t="str">
            <v>SPRADLIN FARM SHOPPING CENTER</v>
          </cell>
          <cell r="C43" t="str">
            <v>CHRISTIANSBURG</v>
          </cell>
          <cell r="D43" t="str">
            <v>VA</v>
          </cell>
          <cell r="E43" t="str">
            <v>DON MILES</v>
          </cell>
          <cell r="F43">
            <v>37.158732880000002</v>
          </cell>
          <cell r="G43">
            <v>-80.424753390000006</v>
          </cell>
          <cell r="H43">
            <v>8</v>
          </cell>
          <cell r="I43">
            <v>3</v>
          </cell>
          <cell r="J43" t="str">
            <v>S</v>
          </cell>
          <cell r="K43" t="str">
            <v>O</v>
          </cell>
          <cell r="L43">
            <v>33674</v>
          </cell>
          <cell r="M43" t="str">
            <v>DOUGLAS ELLER</v>
          </cell>
          <cell r="N43" t="str">
            <v>GARY LEWIS</v>
          </cell>
          <cell r="O43">
            <v>8150</v>
          </cell>
          <cell r="P43">
            <v>43186</v>
          </cell>
          <cell r="Q43">
            <v>93.7</v>
          </cell>
          <cell r="R43">
            <v>43186</v>
          </cell>
          <cell r="S43">
            <v>99.3</v>
          </cell>
          <cell r="T43">
            <v>44773</v>
          </cell>
          <cell r="U43">
            <v>1.6</v>
          </cell>
          <cell r="V43" t="str">
            <v>OLD</v>
          </cell>
          <cell r="W43" t="str">
            <v>ALICE MCMAHAN</v>
          </cell>
          <cell r="X43" t="str">
            <v>PEGGY POOLE</v>
          </cell>
          <cell r="Y43" t="str">
            <v>CRAIG SCHULZ</v>
          </cell>
          <cell r="Z43">
            <v>1</v>
          </cell>
          <cell r="AC43">
            <v>1.64753801593049</v>
          </cell>
          <cell r="AD43">
            <v>1.69205501950318</v>
          </cell>
          <cell r="AE43">
            <v>-4.4517003572696903E-2</v>
          </cell>
          <cell r="AF43">
            <v>-2.6309430284227999</v>
          </cell>
          <cell r="AG43">
            <v>329167.26</v>
          </cell>
          <cell r="AH43">
            <v>295915.08</v>
          </cell>
          <cell r="AI43">
            <v>33252.18</v>
          </cell>
          <cell r="AJ43">
            <v>11.2370684184125</v>
          </cell>
          <cell r="AK43">
            <v>17365</v>
          </cell>
          <cell r="AL43">
            <v>16955</v>
          </cell>
          <cell r="AM43">
            <v>410</v>
          </cell>
          <cell r="AN43">
            <v>2.4181657328221799</v>
          </cell>
          <cell r="AO43">
            <v>5524</v>
          </cell>
          <cell r="AP43">
            <v>4871</v>
          </cell>
          <cell r="AQ43">
            <v>653</v>
          </cell>
          <cell r="AR43">
            <v>13.405871484294799</v>
          </cell>
          <cell r="AS43">
            <v>9101</v>
          </cell>
          <cell r="AT43">
            <v>8242</v>
          </cell>
          <cell r="AU43">
            <v>859</v>
          </cell>
          <cell r="AV43">
            <v>10.422227614656601</v>
          </cell>
          <cell r="AW43">
            <v>30.999136193492699</v>
          </cell>
          <cell r="AX43">
            <v>28.3869065172515</v>
          </cell>
          <cell r="AY43">
            <v>2.6122296762411099</v>
          </cell>
          <cell r="AZ43">
            <v>9.2022343986428599</v>
          </cell>
          <cell r="BB43">
            <v>-3.0635788363579598E-3</v>
          </cell>
          <cell r="BC43">
            <v>36.168251840457103</v>
          </cell>
          <cell r="BD43">
            <v>35.903309876243597</v>
          </cell>
          <cell r="BE43">
            <v>0.264941964213463</v>
          </cell>
          <cell r="BF43">
            <v>0.73793186513082198</v>
          </cell>
          <cell r="BG43">
            <v>91.926140477914601</v>
          </cell>
          <cell r="BH43">
            <v>88.257031410387995</v>
          </cell>
          <cell r="BI43">
            <v>3.76485802385085</v>
          </cell>
          <cell r="BJ43">
            <v>3.4625947417076501</v>
          </cell>
          <cell r="BK43">
            <v>-1.49741502238102E-3</v>
          </cell>
          <cell r="BL43">
            <v>-492.9</v>
          </cell>
          <cell r="BM43">
            <v>-1796.67</v>
          </cell>
        </row>
        <row r="44">
          <cell r="A44">
            <v>120</v>
          </cell>
          <cell r="B44" t="str">
            <v>CAROLINA PLACE MALL</v>
          </cell>
          <cell r="C44" t="str">
            <v>PINEVILLE</v>
          </cell>
          <cell r="D44" t="str">
            <v>NC</v>
          </cell>
          <cell r="E44" t="str">
            <v>DAVIE WHITE</v>
          </cell>
          <cell r="F44">
            <v>35.081430359999999</v>
          </cell>
          <cell r="G44">
            <v>-80.875620420000004</v>
          </cell>
          <cell r="H44">
            <v>6</v>
          </cell>
          <cell r="I44">
            <v>3</v>
          </cell>
          <cell r="J44" t="str">
            <v>M</v>
          </cell>
          <cell r="K44" t="str">
            <v>O</v>
          </cell>
          <cell r="L44">
            <v>33443</v>
          </cell>
          <cell r="M44" t="str">
            <v>DISTRICT 3</v>
          </cell>
          <cell r="N44" t="str">
            <v>BRYAN GURLEY</v>
          </cell>
          <cell r="O44">
            <v>5771</v>
          </cell>
          <cell r="P44">
            <v>43284</v>
          </cell>
          <cell r="Q44">
            <v>99.3</v>
          </cell>
          <cell r="R44">
            <v>43284</v>
          </cell>
          <cell r="S44">
            <v>87.2</v>
          </cell>
          <cell r="T44">
            <v>44592</v>
          </cell>
          <cell r="U44">
            <v>1.9</v>
          </cell>
          <cell r="V44" t="str">
            <v>OLD</v>
          </cell>
          <cell r="W44" t="str">
            <v>KATELYN CARTEE</v>
          </cell>
          <cell r="X44" t="str">
            <v>SONYA BOSTON</v>
          </cell>
          <cell r="Y44" t="str">
            <v>ADRIAN MUNZELL</v>
          </cell>
          <cell r="Z44">
            <v>1</v>
          </cell>
          <cell r="AC44">
            <v>1.60965283657917</v>
          </cell>
          <cell r="AD44">
            <v>1.6180639935196399</v>
          </cell>
          <cell r="AE44">
            <v>-8.41115694047323E-3</v>
          </cell>
          <cell r="AF44">
            <v>-0.51982844771034797</v>
          </cell>
          <cell r="AG44">
            <v>432290.94</v>
          </cell>
          <cell r="AH44">
            <v>447984.44</v>
          </cell>
          <cell r="AI44">
            <v>-15693.5</v>
          </cell>
          <cell r="AJ44">
            <v>-3.5031350642446402</v>
          </cell>
          <cell r="AK44">
            <v>51416.5</v>
          </cell>
          <cell r="AL44">
            <v>62340.5</v>
          </cell>
          <cell r="AM44">
            <v>-10924</v>
          </cell>
          <cell r="AN44">
            <v>-17.523118999687199</v>
          </cell>
          <cell r="AO44">
            <v>7086</v>
          </cell>
          <cell r="AP44">
            <v>7407</v>
          </cell>
          <cell r="AQ44">
            <v>-321</v>
          </cell>
          <cell r="AR44">
            <v>-4.3337383556095599</v>
          </cell>
          <cell r="AS44">
            <v>11406</v>
          </cell>
          <cell r="AT44">
            <v>11985</v>
          </cell>
          <cell r="AU44">
            <v>-579</v>
          </cell>
          <cell r="AV44">
            <v>-4.8310387984981196</v>
          </cell>
          <cell r="AW44">
            <v>13.513171841724001</v>
          </cell>
          <cell r="AX44">
            <v>11.7628187133565</v>
          </cell>
          <cell r="AY44">
            <v>1.75035312836748</v>
          </cell>
          <cell r="AZ44">
            <v>14.880388544796499</v>
          </cell>
          <cell r="BB44">
            <v>-5.0427219637981203E-3</v>
          </cell>
          <cell r="BC44">
            <v>37.900310362966898</v>
          </cell>
          <cell r="BD44">
            <v>37.3787601168127</v>
          </cell>
          <cell r="BE44">
            <v>0.521550246154177</v>
          </cell>
          <cell r="BF44">
            <v>1.3953117880964401</v>
          </cell>
          <cell r="BG44">
            <v>63.561953147050502</v>
          </cell>
          <cell r="BH44">
            <v>62.1034156878628</v>
          </cell>
          <cell r="BI44">
            <v>2.8992603916242201</v>
          </cell>
          <cell r="BJ44">
            <v>2.5220094697931899</v>
          </cell>
          <cell r="BK44">
            <v>-2.3080752050921999E-3</v>
          </cell>
          <cell r="BL44">
            <v>-997.76</v>
          </cell>
          <cell r="BM44">
            <v>-4253.2</v>
          </cell>
        </row>
        <row r="45">
          <cell r="A45">
            <v>126</v>
          </cell>
          <cell r="B45" t="str">
            <v>SAWGRASS MILLS</v>
          </cell>
          <cell r="C45" t="str">
            <v>SUNRISE</v>
          </cell>
          <cell r="D45" t="str">
            <v>FL</v>
          </cell>
          <cell r="E45" t="str">
            <v>LEO MINOR</v>
          </cell>
          <cell r="F45">
            <v>26.149405420000001</v>
          </cell>
          <cell r="G45">
            <v>-80.324130530000005</v>
          </cell>
          <cell r="H45">
            <v>1</v>
          </cell>
          <cell r="I45">
            <v>3</v>
          </cell>
          <cell r="J45" t="str">
            <v>O</v>
          </cell>
          <cell r="K45" t="str">
            <v>O</v>
          </cell>
          <cell r="L45">
            <v>33192</v>
          </cell>
          <cell r="M45" t="str">
            <v>EDWIN DARDON</v>
          </cell>
          <cell r="N45" t="str">
            <v>BOB CORCORAN</v>
          </cell>
          <cell r="O45">
            <v>7709</v>
          </cell>
          <cell r="P45">
            <v>43153</v>
          </cell>
          <cell r="Q45">
            <v>97.7</v>
          </cell>
          <cell r="R45">
            <v>43153</v>
          </cell>
          <cell r="S45">
            <v>99.3</v>
          </cell>
          <cell r="T45">
            <v>45230</v>
          </cell>
          <cell r="U45">
            <v>4.0999999999999996</v>
          </cell>
          <cell r="V45" t="str">
            <v>OLD</v>
          </cell>
          <cell r="W45" t="str">
            <v>LEO JULIEN</v>
          </cell>
          <cell r="X45" t="str">
            <v>MAYRA PITA</v>
          </cell>
          <cell r="Y45" t="str">
            <v>CRAIG SCHULZ</v>
          </cell>
          <cell r="Z45">
            <v>1</v>
          </cell>
          <cell r="AC45">
            <v>2.1206215833164599</v>
          </cell>
          <cell r="AD45">
            <v>2.2133828696038398</v>
          </cell>
          <cell r="AE45">
            <v>-9.2761286287383393E-2</v>
          </cell>
          <cell r="AF45">
            <v>-4.1909281743011801</v>
          </cell>
          <cell r="AG45">
            <v>1621760.61</v>
          </cell>
          <cell r="AH45">
            <v>2116651.9700000002</v>
          </cell>
          <cell r="AI45">
            <v>-494891.36</v>
          </cell>
          <cell r="AJ45">
            <v>-23.3808565136951</v>
          </cell>
          <cell r="AK45">
            <v>210621</v>
          </cell>
          <cell r="AL45">
            <v>240382</v>
          </cell>
          <cell r="AM45">
            <v>-29761</v>
          </cell>
          <cell r="AN45">
            <v>-12.380710702132401</v>
          </cell>
          <cell r="AO45">
            <v>19756</v>
          </cell>
          <cell r="AP45">
            <v>24763</v>
          </cell>
          <cell r="AQ45">
            <v>-5007</v>
          </cell>
          <cell r="AR45">
            <v>-20.2196825909623</v>
          </cell>
          <cell r="AS45">
            <v>41895</v>
          </cell>
          <cell r="AT45">
            <v>54810</v>
          </cell>
          <cell r="AU45">
            <v>-12915</v>
          </cell>
          <cell r="AV45">
            <v>-23.5632183908046</v>
          </cell>
          <cell r="AW45">
            <v>8.9934052160040991</v>
          </cell>
          <cell r="AX45">
            <v>9.8559792330540592</v>
          </cell>
          <cell r="AY45">
            <v>-0.86257401704995296</v>
          </cell>
          <cell r="AZ45">
            <v>-8.7517840353917702</v>
          </cell>
          <cell r="BB45">
            <v>-8.0118493970159198E-3</v>
          </cell>
          <cell r="BC45">
            <v>38.710123165055499</v>
          </cell>
          <cell r="BD45">
            <v>38.617988870643998</v>
          </cell>
          <cell r="BE45">
            <v>9.2134294411451406E-2</v>
          </cell>
          <cell r="BF45">
            <v>0.23857869636885301</v>
          </cell>
          <cell r="BG45">
            <v>83.529054464466498</v>
          </cell>
          <cell r="BH45">
            <v>69.563461616120804</v>
          </cell>
          <cell r="BI45">
            <v>0.68512886128119699</v>
          </cell>
          <cell r="BJ45">
            <v>0.39705063086020698</v>
          </cell>
          <cell r="BK45">
            <v>-2.4580076587259101E-3</v>
          </cell>
          <cell r="BL45">
            <v>-3986.3</v>
          </cell>
          <cell r="BM45">
            <v>-22029.49</v>
          </cell>
        </row>
        <row r="46">
          <cell r="A46">
            <v>129</v>
          </cell>
          <cell r="B46" t="str">
            <v>SHOPS @ WILLOW LAWN</v>
          </cell>
          <cell r="C46" t="str">
            <v>RICHMOND</v>
          </cell>
          <cell r="D46" t="str">
            <v>VA</v>
          </cell>
          <cell r="E46" t="str">
            <v>MACHELLE HUNT</v>
          </cell>
          <cell r="F46">
            <v>37.582323510000002</v>
          </cell>
          <cell r="G46">
            <v>-77.497310330000005</v>
          </cell>
          <cell r="H46">
            <v>8</v>
          </cell>
          <cell r="I46">
            <v>2</v>
          </cell>
          <cell r="J46" t="str">
            <v>S</v>
          </cell>
          <cell r="K46" t="str">
            <v>O</v>
          </cell>
          <cell r="L46">
            <v>33385</v>
          </cell>
          <cell r="M46" t="str">
            <v>PATRICIA VEALE</v>
          </cell>
          <cell r="N46" t="str">
            <v>GARY LEWIS</v>
          </cell>
          <cell r="O46">
            <v>5322</v>
          </cell>
          <cell r="P46">
            <v>43166</v>
          </cell>
          <cell r="Q46">
            <v>93.4</v>
          </cell>
          <cell r="R46">
            <v>43166</v>
          </cell>
          <cell r="S46">
            <v>98.7</v>
          </cell>
          <cell r="T46">
            <v>44957</v>
          </cell>
          <cell r="U46">
            <v>1.6</v>
          </cell>
          <cell r="V46" t="str">
            <v>OLD</v>
          </cell>
          <cell r="W46" t="str">
            <v>ARIANE ISLSCHALEGER</v>
          </cell>
          <cell r="X46" t="str">
            <v>JORDAN ROBERTS</v>
          </cell>
          <cell r="Y46" t="str">
            <v>CRAIG SCHULZ</v>
          </cell>
          <cell r="Z46">
            <v>1</v>
          </cell>
          <cell r="AC46">
            <v>1.5918566140658501</v>
          </cell>
          <cell r="AD46">
            <v>1.6187549563838199</v>
          </cell>
          <cell r="AE46">
            <v>-2.6898342317974101E-2</v>
          </cell>
          <cell r="AF46">
            <v>-1.6616685689144</v>
          </cell>
          <cell r="AG46">
            <v>302923.02</v>
          </cell>
          <cell r="AH46">
            <v>298136.15000000002</v>
          </cell>
          <cell r="AI46">
            <v>4786.87</v>
          </cell>
          <cell r="AJ46">
            <v>1.6055986501469199</v>
          </cell>
          <cell r="AK46">
            <v>20505</v>
          </cell>
          <cell r="AL46">
            <v>20182</v>
          </cell>
          <cell r="AM46">
            <v>323</v>
          </cell>
          <cell r="AN46">
            <v>1.6004360321078199</v>
          </cell>
          <cell r="AO46">
            <v>5133</v>
          </cell>
          <cell r="AP46">
            <v>5044</v>
          </cell>
          <cell r="AQ46">
            <v>89</v>
          </cell>
          <cell r="AR46">
            <v>1.7644726407613001</v>
          </cell>
          <cell r="AS46">
            <v>8171</v>
          </cell>
          <cell r="AT46">
            <v>8165</v>
          </cell>
          <cell r="AU46">
            <v>6</v>
          </cell>
          <cell r="AV46">
            <v>7.3484384568279201E-2</v>
          </cell>
          <cell r="AW46">
            <v>24.701292367715201</v>
          </cell>
          <cell r="AX46">
            <v>24.992567634525798</v>
          </cell>
          <cell r="AY46">
            <v>-0.29127526681062199</v>
          </cell>
          <cell r="AZ46">
            <v>-1.1654475485273601</v>
          </cell>
          <cell r="BB46">
            <v>-8.42014157189774E-3</v>
          </cell>
          <cell r="BC46">
            <v>37.072943336188999</v>
          </cell>
          <cell r="BD46">
            <v>36.513919167177001</v>
          </cell>
          <cell r="BE46">
            <v>0.55902416901198404</v>
          </cell>
          <cell r="BF46">
            <v>1.5309892275669501</v>
          </cell>
          <cell r="BG46">
            <v>85.875706214689302</v>
          </cell>
          <cell r="BH46">
            <v>81.582077716098297</v>
          </cell>
          <cell r="BI46">
            <v>3.3133335327239202</v>
          </cell>
          <cell r="BJ46">
            <v>2.3188499616702001</v>
          </cell>
          <cell r="BK46">
            <v>-7.5500369697885598E-3</v>
          </cell>
          <cell r="BL46">
            <v>-2287.08</v>
          </cell>
          <cell r="BM46">
            <v>-3291.96</v>
          </cell>
        </row>
        <row r="47">
          <cell r="A47">
            <v>130</v>
          </cell>
          <cell r="B47" t="str">
            <v>THE PLAZA AT DELRAY</v>
          </cell>
          <cell r="C47" t="str">
            <v>DELRAY BEACH</v>
          </cell>
          <cell r="D47" t="str">
            <v>FL</v>
          </cell>
          <cell r="E47" t="str">
            <v>KALERE THOMPSON</v>
          </cell>
          <cell r="F47">
            <v>26.441111299999999</v>
          </cell>
          <cell r="G47">
            <v>-80.072592819999997</v>
          </cell>
          <cell r="H47">
            <v>1</v>
          </cell>
          <cell r="I47">
            <v>3</v>
          </cell>
          <cell r="J47" t="str">
            <v>S</v>
          </cell>
          <cell r="K47" t="str">
            <v>O</v>
          </cell>
          <cell r="L47">
            <v>35621</v>
          </cell>
          <cell r="M47" t="str">
            <v>EDWIN DARDON</v>
          </cell>
          <cell r="N47" t="str">
            <v>BOB CORCORAN</v>
          </cell>
          <cell r="O47">
            <v>4500</v>
          </cell>
          <cell r="P47">
            <v>43300</v>
          </cell>
          <cell r="Q47">
            <v>99.2</v>
          </cell>
          <cell r="R47">
            <v>43300</v>
          </cell>
          <cell r="S47">
            <v>83.5</v>
          </cell>
          <cell r="T47">
            <v>45688</v>
          </cell>
          <cell r="U47">
            <v>2.2000000000000002</v>
          </cell>
          <cell r="V47" t="str">
            <v>OLD</v>
          </cell>
          <cell r="W47" t="str">
            <v>KIARA DOWNES</v>
          </cell>
          <cell r="Y47" t="str">
            <v>CRAIG SCHULZ</v>
          </cell>
          <cell r="Z47">
            <v>1</v>
          </cell>
          <cell r="AC47">
            <v>1.6091076599105001</v>
          </cell>
          <cell r="AD47">
            <v>1.6338622984386999</v>
          </cell>
          <cell r="AE47">
            <v>-2.4754638528196898E-2</v>
          </cell>
          <cell r="AF47">
            <v>-1.51509943964385</v>
          </cell>
          <cell r="AG47">
            <v>468789.62</v>
          </cell>
          <cell r="AH47">
            <v>490987.55</v>
          </cell>
          <cell r="AI47">
            <v>-22197.93</v>
          </cell>
          <cell r="AJ47">
            <v>-4.52107797845383</v>
          </cell>
          <cell r="AK47">
            <v>30853.5</v>
          </cell>
          <cell r="AL47">
            <v>35721</v>
          </cell>
          <cell r="AM47">
            <v>-4867.5</v>
          </cell>
          <cell r="AN47">
            <v>-13.6264382296128</v>
          </cell>
          <cell r="AO47">
            <v>7598</v>
          </cell>
          <cell r="AP47">
            <v>7814</v>
          </cell>
          <cell r="AQ47">
            <v>-216</v>
          </cell>
          <cell r="AR47">
            <v>-2.76426926030202</v>
          </cell>
          <cell r="AS47">
            <v>12226</v>
          </cell>
          <cell r="AT47">
            <v>12767</v>
          </cell>
          <cell r="AU47">
            <v>-541</v>
          </cell>
          <cell r="AV47">
            <v>-4.2374872718727996</v>
          </cell>
          <cell r="AW47">
            <v>24.447793605263598</v>
          </cell>
          <cell r="AX47">
            <v>21.875087483553099</v>
          </cell>
          <cell r="AY47">
            <v>2.5727061217104898</v>
          </cell>
          <cell r="AZ47">
            <v>11.760895235938101</v>
          </cell>
          <cell r="BB47">
            <v>-4.5408660076862797E-3</v>
          </cell>
          <cell r="BC47">
            <v>38.3436626860789</v>
          </cell>
          <cell r="BD47">
            <v>38.4575507166915</v>
          </cell>
          <cell r="BE47">
            <v>-0.113888030612621</v>
          </cell>
          <cell r="BF47">
            <v>-0.29613958374939098</v>
          </cell>
          <cell r="BG47">
            <v>52.4743353514083</v>
          </cell>
          <cell r="BH47">
            <v>52.060404402354699</v>
          </cell>
          <cell r="BI47">
            <v>3.3028184369781899</v>
          </cell>
          <cell r="BJ47">
            <v>2.8954787142769698</v>
          </cell>
          <cell r="BK47">
            <v>-2.14125901507802E-3</v>
          </cell>
          <cell r="BL47">
            <v>-1003.8</v>
          </cell>
          <cell r="BM47">
            <v>-3701.73</v>
          </cell>
        </row>
        <row r="48">
          <cell r="A48">
            <v>134</v>
          </cell>
          <cell r="B48" t="str">
            <v>CROSSROADS PLAZA</v>
          </cell>
          <cell r="C48" t="str">
            <v>CARY</v>
          </cell>
          <cell r="D48" t="str">
            <v>NC</v>
          </cell>
          <cell r="E48" t="str">
            <v>PHIL MCMILLION</v>
          </cell>
          <cell r="F48">
            <v>35.759585829999999</v>
          </cell>
          <cell r="G48">
            <v>-78.738640799999999</v>
          </cell>
          <cell r="H48">
            <v>7</v>
          </cell>
          <cell r="I48">
            <v>2</v>
          </cell>
          <cell r="J48" t="str">
            <v>S</v>
          </cell>
          <cell r="K48" t="str">
            <v>O</v>
          </cell>
          <cell r="L48">
            <v>33448</v>
          </cell>
          <cell r="M48" t="str">
            <v>BRIAN EBERWEIN</v>
          </cell>
          <cell r="N48" t="str">
            <v>T. CLARK</v>
          </cell>
          <cell r="O48">
            <v>6268</v>
          </cell>
          <cell r="P48">
            <v>43342</v>
          </cell>
          <cell r="Q48">
            <v>88.8</v>
          </cell>
          <cell r="R48">
            <v>43342</v>
          </cell>
          <cell r="S48">
            <v>99</v>
          </cell>
          <cell r="T48">
            <v>45046</v>
          </cell>
          <cell r="U48">
            <v>1.9</v>
          </cell>
          <cell r="V48" t="str">
            <v>OLD</v>
          </cell>
          <cell r="W48" t="str">
            <v>CAROLINE MASON</v>
          </cell>
          <cell r="X48" t="str">
            <v>TEA CAMPO</v>
          </cell>
          <cell r="Y48" t="str">
            <v>ADRIAN MUNZELL</v>
          </cell>
          <cell r="Z48">
            <v>1</v>
          </cell>
          <cell r="AC48">
            <v>1.5901777137367901</v>
          </cell>
          <cell r="AD48">
            <v>1.58611340327714</v>
          </cell>
          <cell r="AE48">
            <v>4.0643104596491701E-3</v>
          </cell>
          <cell r="AF48">
            <v>0.25624337145450699</v>
          </cell>
          <cell r="AG48">
            <v>526256.09</v>
          </cell>
          <cell r="AH48">
            <v>524246.77</v>
          </cell>
          <cell r="AI48">
            <v>2009.32</v>
          </cell>
          <cell r="AJ48">
            <v>0.38327751642609098</v>
          </cell>
          <cell r="AK48">
            <v>28450</v>
          </cell>
          <cell r="AL48">
            <v>28796</v>
          </cell>
          <cell r="AM48">
            <v>-346</v>
          </cell>
          <cell r="AN48">
            <v>-1.2015557716349501</v>
          </cell>
          <cell r="AO48">
            <v>8328</v>
          </cell>
          <cell r="AP48">
            <v>8483</v>
          </cell>
          <cell r="AQ48">
            <v>-155</v>
          </cell>
          <cell r="AR48">
            <v>-1.8271837793233501</v>
          </cell>
          <cell r="AS48">
            <v>13243</v>
          </cell>
          <cell r="AT48">
            <v>13455</v>
          </cell>
          <cell r="AU48">
            <v>-212</v>
          </cell>
          <cell r="AV48">
            <v>-1.5756224451876599</v>
          </cell>
          <cell r="AW48">
            <v>28.762741652021099</v>
          </cell>
          <cell r="AX48">
            <v>29.431170995971701</v>
          </cell>
          <cell r="AY48">
            <v>-0.66842934395057096</v>
          </cell>
          <cell r="AZ48">
            <v>-2.27116122576999</v>
          </cell>
          <cell r="BB48">
            <v>-5.0715282751248999E-3</v>
          </cell>
          <cell r="BC48">
            <v>39.738434644717998</v>
          </cell>
          <cell r="BD48">
            <v>38.962970642883697</v>
          </cell>
          <cell r="BE48">
            <v>0.775464001834273</v>
          </cell>
          <cell r="BF48">
            <v>1.9902589280006699</v>
          </cell>
          <cell r="BG48">
            <v>74.123439000960602</v>
          </cell>
          <cell r="BH48">
            <v>65.813980902982394</v>
          </cell>
          <cell r="BI48">
            <v>2.8165583794004201</v>
          </cell>
          <cell r="BJ48">
            <v>3.3213537968006901</v>
          </cell>
          <cell r="BK48">
            <v>-7.5805108497651796E-3</v>
          </cell>
          <cell r="BL48">
            <v>-3989.29</v>
          </cell>
          <cell r="BM48">
            <v>-5972.9</v>
          </cell>
        </row>
        <row r="49">
          <cell r="A49">
            <v>138</v>
          </cell>
          <cell r="B49" t="str">
            <v>ELLENTON PREMIUM OUTLETS</v>
          </cell>
          <cell r="C49" t="str">
            <v>ELLENTON</v>
          </cell>
          <cell r="D49" t="str">
            <v>FL</v>
          </cell>
          <cell r="E49" t="str">
            <v>CHRIS JONES</v>
          </cell>
          <cell r="F49">
            <v>27.534477630000001</v>
          </cell>
          <cell r="G49">
            <v>-82.507817410000001</v>
          </cell>
          <cell r="H49">
            <v>2</v>
          </cell>
          <cell r="I49">
            <v>5</v>
          </cell>
          <cell r="J49" t="str">
            <v>O</v>
          </cell>
          <cell r="K49" t="str">
            <v>O</v>
          </cell>
          <cell r="L49">
            <v>33515</v>
          </cell>
          <cell r="M49" t="str">
            <v>CHRISTOPHER JONES</v>
          </cell>
          <cell r="N49" t="str">
            <v>KEN HELM</v>
          </cell>
          <cell r="O49">
            <v>7014</v>
          </cell>
          <cell r="P49">
            <v>43237</v>
          </cell>
          <cell r="Q49">
            <v>87.8</v>
          </cell>
          <cell r="R49">
            <v>43237</v>
          </cell>
          <cell r="S49">
            <v>98.5</v>
          </cell>
          <cell r="T49">
            <v>45138</v>
          </cell>
          <cell r="U49">
            <v>3.2</v>
          </cell>
          <cell r="V49" t="str">
            <v>OLD</v>
          </cell>
          <cell r="W49" t="str">
            <v>ALYSSA KEMMERER</v>
          </cell>
          <cell r="X49" t="str">
            <v>KORNELIA MILLER</v>
          </cell>
          <cell r="Y49" t="str">
            <v>ADRIAN MUNZELL</v>
          </cell>
          <cell r="Z49">
            <v>1</v>
          </cell>
          <cell r="AC49">
            <v>1.8492115209175</v>
          </cell>
          <cell r="AD49">
            <v>1.8099153270339901</v>
          </cell>
          <cell r="AE49">
            <v>3.9296193883511001E-2</v>
          </cell>
          <cell r="AF49">
            <v>2.1711620039103101</v>
          </cell>
          <cell r="AG49">
            <v>1073112.77</v>
          </cell>
          <cell r="AH49">
            <v>1127215.98</v>
          </cell>
          <cell r="AI49">
            <v>-54103.21</v>
          </cell>
          <cell r="AJ49">
            <v>-4.7997199259009804</v>
          </cell>
          <cell r="AK49">
            <v>103942</v>
          </cell>
          <cell r="AL49">
            <v>113305</v>
          </cell>
          <cell r="AM49">
            <v>-9363</v>
          </cell>
          <cell r="AN49">
            <v>-8.2635364723533797</v>
          </cell>
          <cell r="AO49">
            <v>15346</v>
          </cell>
          <cell r="AP49">
            <v>16298</v>
          </cell>
          <cell r="AQ49">
            <v>-952</v>
          </cell>
          <cell r="AR49">
            <v>-5.8412075101239402</v>
          </cell>
          <cell r="AS49">
            <v>28378</v>
          </cell>
          <cell r="AT49">
            <v>29498</v>
          </cell>
          <cell r="AU49">
            <v>-1120</v>
          </cell>
          <cell r="AV49">
            <v>-3.796867584243</v>
          </cell>
          <cell r="AW49">
            <v>14.764003001674</v>
          </cell>
          <cell r="AX49">
            <v>14.384184281364499</v>
          </cell>
          <cell r="AY49">
            <v>0.37981872030955099</v>
          </cell>
          <cell r="AZ49">
            <v>2.6405301328183599</v>
          </cell>
          <cell r="BB49">
            <v>-6.4416895982821404E-3</v>
          </cell>
          <cell r="BC49">
            <v>37.814954189865396</v>
          </cell>
          <cell r="BD49">
            <v>38.213301918774199</v>
          </cell>
          <cell r="BE49">
            <v>-0.39834772890876702</v>
          </cell>
          <cell r="BF49">
            <v>-1.04243210847231</v>
          </cell>
          <cell r="BG49">
            <v>76.586732699074702</v>
          </cell>
          <cell r="BH49">
            <v>70.063811510614798</v>
          </cell>
          <cell r="BI49">
            <v>2.1926400148979699</v>
          </cell>
          <cell r="BJ49">
            <v>2.1403511330632501</v>
          </cell>
          <cell r="BK49">
            <v>-2.6078247116563501E-3</v>
          </cell>
          <cell r="BL49">
            <v>-2798.49</v>
          </cell>
          <cell r="BM49">
            <v>-11405.85</v>
          </cell>
        </row>
        <row r="50">
          <cell r="A50">
            <v>142</v>
          </cell>
          <cell r="B50" t="str">
            <v>SANIBEL FACTORY STORES</v>
          </cell>
          <cell r="C50" t="str">
            <v>FORT MYERS</v>
          </cell>
          <cell r="D50" t="str">
            <v>FL</v>
          </cell>
          <cell r="E50" t="str">
            <v>JENNIFER BOSTEN</v>
          </cell>
          <cell r="F50">
            <v>26.494973099999999</v>
          </cell>
          <cell r="G50">
            <v>-81.972196089999997</v>
          </cell>
          <cell r="H50">
            <v>2</v>
          </cell>
          <cell r="I50">
            <v>6</v>
          </cell>
          <cell r="J50" t="str">
            <v>O</v>
          </cell>
          <cell r="K50" t="str">
            <v>O</v>
          </cell>
          <cell r="L50">
            <v>34116</v>
          </cell>
          <cell r="M50" t="str">
            <v>RYAN BASS</v>
          </cell>
          <cell r="N50" t="str">
            <v>KEN HELM</v>
          </cell>
          <cell r="O50">
            <v>5667</v>
          </cell>
          <cell r="P50">
            <v>43201</v>
          </cell>
          <cell r="Q50">
            <v>85.7</v>
          </cell>
          <cell r="R50">
            <v>43201</v>
          </cell>
          <cell r="S50">
            <v>98</v>
          </cell>
          <cell r="T50">
            <v>43251</v>
          </cell>
          <cell r="U50">
            <v>2</v>
          </cell>
          <cell r="V50" t="str">
            <v>OLD</v>
          </cell>
          <cell r="W50" t="str">
            <v>ARELIS LOPEZ</v>
          </cell>
          <cell r="X50" t="str">
            <v>ELLIS WESTBY</v>
          </cell>
          <cell r="Y50" t="str">
            <v>ADRIAN MUNZELL</v>
          </cell>
          <cell r="Z50">
            <v>1</v>
          </cell>
          <cell r="AC50">
            <v>1.7225160829163699</v>
          </cell>
          <cell r="AD50">
            <v>1.79180418041804</v>
          </cell>
          <cell r="AE50">
            <v>-6.9288097501673002E-2</v>
          </cell>
          <cell r="AF50">
            <v>-3.8669458559644299</v>
          </cell>
          <cell r="AG50">
            <v>437813.07</v>
          </cell>
          <cell r="AH50">
            <v>456076.29</v>
          </cell>
          <cell r="AI50">
            <v>-18263.22</v>
          </cell>
          <cell r="AJ50">
            <v>-4.0044221548986902</v>
          </cell>
          <cell r="AK50">
            <v>41438</v>
          </cell>
          <cell r="AL50">
            <v>46288</v>
          </cell>
          <cell r="AM50">
            <v>-4850</v>
          </cell>
          <cell r="AN50">
            <v>-10.4778776356723</v>
          </cell>
          <cell r="AO50">
            <v>6995</v>
          </cell>
          <cell r="AP50">
            <v>7272</v>
          </cell>
          <cell r="AQ50">
            <v>-277</v>
          </cell>
          <cell r="AR50">
            <v>-3.8091309130913098</v>
          </cell>
          <cell r="AS50">
            <v>12049</v>
          </cell>
          <cell r="AT50">
            <v>13030</v>
          </cell>
          <cell r="AU50">
            <v>-981</v>
          </cell>
          <cell r="AV50">
            <v>-7.5287797390637001</v>
          </cell>
          <cell r="AW50">
            <v>16.733433080747101</v>
          </cell>
          <cell r="AX50">
            <v>15.7103352920843</v>
          </cell>
          <cell r="AY50">
            <v>1.0230977886628001</v>
          </cell>
          <cell r="AZ50">
            <v>6.5122594116644299</v>
          </cell>
          <cell r="BB50">
            <v>-7.5817380971830196E-3</v>
          </cell>
          <cell r="BC50">
            <v>36.336050294630297</v>
          </cell>
          <cell r="BD50">
            <v>35.002017651573297</v>
          </cell>
          <cell r="BE50">
            <v>1.33403264305697</v>
          </cell>
          <cell r="BF50">
            <v>3.8113021264561602</v>
          </cell>
          <cell r="BG50">
            <v>43.516797712651901</v>
          </cell>
          <cell r="BH50">
            <v>32.577007700770103</v>
          </cell>
          <cell r="BI50">
            <v>1.1126209640109599</v>
          </cell>
          <cell r="BJ50">
            <v>1.7457101310835501</v>
          </cell>
          <cell r="BK50">
            <v>-2.1945438951833898E-3</v>
          </cell>
          <cell r="BL50">
            <v>-960.8</v>
          </cell>
          <cell r="BM50">
            <v>-5354.02</v>
          </cell>
        </row>
        <row r="51">
          <cell r="A51">
            <v>146</v>
          </cell>
          <cell r="B51" t="str">
            <v>LAKESHORE MALL</v>
          </cell>
          <cell r="C51" t="str">
            <v>SEBRING</v>
          </cell>
          <cell r="D51" t="str">
            <v>FL</v>
          </cell>
          <cell r="E51" t="str">
            <v>CHERIE HAWKINS</v>
          </cell>
          <cell r="F51">
            <v>27.49057547</v>
          </cell>
          <cell r="G51">
            <v>-81.487468910000004</v>
          </cell>
          <cell r="H51">
            <v>2</v>
          </cell>
          <cell r="I51">
            <v>3</v>
          </cell>
          <cell r="J51" t="str">
            <v>M</v>
          </cell>
          <cell r="K51" t="str">
            <v>O</v>
          </cell>
          <cell r="L51">
            <v>33639</v>
          </cell>
          <cell r="M51" t="str">
            <v>JAMES ROPER</v>
          </cell>
          <cell r="N51" t="str">
            <v>KEN HELM</v>
          </cell>
          <cell r="O51">
            <v>6445</v>
          </cell>
          <cell r="P51">
            <v>43109</v>
          </cell>
          <cell r="Q51">
            <v>97.4</v>
          </cell>
          <cell r="R51">
            <v>43109</v>
          </cell>
          <cell r="S51">
            <v>99.1</v>
          </cell>
          <cell r="T51">
            <v>43861</v>
          </cell>
          <cell r="U51">
            <v>2.2999999999999998</v>
          </cell>
          <cell r="V51" t="str">
            <v>OLD</v>
          </cell>
          <cell r="W51" t="str">
            <v>EMILY HOLDREN</v>
          </cell>
          <cell r="X51" t="str">
            <v>KELSEY WEED</v>
          </cell>
          <cell r="Y51" t="str">
            <v>ADRIAN MUNZELL</v>
          </cell>
          <cell r="Z51">
            <v>1</v>
          </cell>
          <cell r="AC51">
            <v>1.7624139446316101</v>
          </cell>
          <cell r="AD51">
            <v>1.79260273972603</v>
          </cell>
          <cell r="AE51">
            <v>-3.0188795094417499E-2</v>
          </cell>
          <cell r="AF51">
            <v>-1.6840761438884899</v>
          </cell>
          <cell r="AG51">
            <v>447424.93</v>
          </cell>
          <cell r="AH51">
            <v>490712.73</v>
          </cell>
          <cell r="AI51">
            <v>-43287.8</v>
          </cell>
          <cell r="AJ51">
            <v>-8.8214137016580008</v>
          </cell>
          <cell r="AK51">
            <v>34709</v>
          </cell>
          <cell r="AL51">
            <v>37942</v>
          </cell>
          <cell r="AM51">
            <v>-3233</v>
          </cell>
          <cell r="AN51">
            <v>-8.5209003215434098</v>
          </cell>
          <cell r="AO51">
            <v>6827</v>
          </cell>
          <cell r="AP51">
            <v>7300</v>
          </cell>
          <cell r="AQ51">
            <v>-473</v>
          </cell>
          <cell r="AR51">
            <v>-6.4794520547945202</v>
          </cell>
          <cell r="AS51">
            <v>12032</v>
          </cell>
          <cell r="AT51">
            <v>13086</v>
          </cell>
          <cell r="AU51">
            <v>-1054</v>
          </cell>
          <cell r="AV51">
            <v>-8.0544092923735295</v>
          </cell>
          <cell r="AW51">
            <v>19.456048863407201</v>
          </cell>
          <cell r="AX51">
            <v>19.2398924674503</v>
          </cell>
          <cell r="AY51">
            <v>0.21615639595686501</v>
          </cell>
          <cell r="AZ51">
            <v>1.1234802706021101</v>
          </cell>
          <cell r="BB51">
            <v>-3.8401852000511001E-3</v>
          </cell>
          <cell r="BC51">
            <v>37.186247506648897</v>
          </cell>
          <cell r="BD51">
            <v>37.499062356717097</v>
          </cell>
          <cell r="BE51">
            <v>-0.312814850068172</v>
          </cell>
          <cell r="BF51">
            <v>-0.83419379154726603</v>
          </cell>
          <cell r="BG51">
            <v>59.792002343635602</v>
          </cell>
          <cell r="BH51">
            <v>55.164383561643803</v>
          </cell>
          <cell r="BI51">
            <v>2.4157862638543599</v>
          </cell>
          <cell r="BJ51">
            <v>3.3588409251172302</v>
          </cell>
          <cell r="BK51">
            <v>-3.5753483830237197E-4</v>
          </cell>
          <cell r="BL51">
            <v>-159.97</v>
          </cell>
          <cell r="BM51">
            <v>-2170.6799999999998</v>
          </cell>
        </row>
        <row r="52">
          <cell r="A52">
            <v>147</v>
          </cell>
          <cell r="B52" t="str">
            <v>NAPLES OUTLET CENTER</v>
          </cell>
          <cell r="C52" t="str">
            <v>NAPLES</v>
          </cell>
          <cell r="D52" t="str">
            <v>FL</v>
          </cell>
          <cell r="E52" t="str">
            <v>MATT ROOKSTOOL</v>
          </cell>
          <cell r="F52">
            <v>26.0428222</v>
          </cell>
          <cell r="G52">
            <v>-81.699299679999996</v>
          </cell>
          <cell r="H52">
            <v>2</v>
          </cell>
          <cell r="I52">
            <v>6</v>
          </cell>
          <cell r="J52" t="str">
            <v>O</v>
          </cell>
          <cell r="K52" t="str">
            <v>O</v>
          </cell>
          <cell r="L52">
            <v>33942</v>
          </cell>
          <cell r="M52" t="str">
            <v>RYAN BASS</v>
          </cell>
          <cell r="N52" t="str">
            <v>KEN HELM</v>
          </cell>
          <cell r="O52">
            <v>4350</v>
          </cell>
          <cell r="P52">
            <v>43199</v>
          </cell>
          <cell r="Q52">
            <v>100</v>
          </cell>
          <cell r="R52">
            <v>43199</v>
          </cell>
          <cell r="S52">
            <v>99.4</v>
          </cell>
          <cell r="T52">
            <v>44227</v>
          </cell>
          <cell r="U52">
            <v>2</v>
          </cell>
          <cell r="V52" t="str">
            <v>OLD</v>
          </cell>
          <cell r="W52" t="str">
            <v>FATIMA PAYERO</v>
          </cell>
          <cell r="X52" t="str">
            <v>SERGIO RAMIREZ</v>
          </cell>
          <cell r="Y52" t="str">
            <v>ADRIAN MUNZELL</v>
          </cell>
          <cell r="Z52">
            <v>1</v>
          </cell>
          <cell r="AC52">
            <v>1.7704314275692701</v>
          </cell>
          <cell r="AD52">
            <v>1.8479421928997799</v>
          </cell>
          <cell r="AE52">
            <v>-7.7510765330506298E-2</v>
          </cell>
          <cell r="AF52">
            <v>-4.1944366890003604</v>
          </cell>
          <cell r="AG52">
            <v>352838.56</v>
          </cell>
          <cell r="AH52">
            <v>411507.08</v>
          </cell>
          <cell r="AI52">
            <v>-58668.52</v>
          </cell>
          <cell r="AJ52">
            <v>-14.2569892114614</v>
          </cell>
          <cell r="AK52">
            <v>18975.5</v>
          </cell>
          <cell r="AL52">
            <v>24135</v>
          </cell>
          <cell r="AM52">
            <v>-5159.5</v>
          </cell>
          <cell r="AN52">
            <v>-21.377667288170699</v>
          </cell>
          <cell r="AO52">
            <v>5702</v>
          </cell>
          <cell r="AP52">
            <v>6366</v>
          </cell>
          <cell r="AQ52">
            <v>-664</v>
          </cell>
          <cell r="AR52">
            <v>-10.43041156142</v>
          </cell>
          <cell r="AS52">
            <v>10095</v>
          </cell>
          <cell r="AT52">
            <v>11764</v>
          </cell>
          <cell r="AU52">
            <v>-1669</v>
          </cell>
          <cell r="AV52">
            <v>-14.1873512410745</v>
          </cell>
          <cell r="AW52">
            <v>29.822666069405301</v>
          </cell>
          <cell r="AX52">
            <v>26.376631448104401</v>
          </cell>
          <cell r="AY52">
            <v>3.4460346213008699</v>
          </cell>
          <cell r="AZ52">
            <v>13.0647259794371</v>
          </cell>
          <cell r="BB52">
            <v>-5.9849761140522097E-4</v>
          </cell>
          <cell r="BC52">
            <v>34.951813769192697</v>
          </cell>
          <cell r="BD52">
            <v>34.980200612036697</v>
          </cell>
          <cell r="BE52">
            <v>-2.8386842844057E-2</v>
          </cell>
          <cell r="BF52">
            <v>-8.1151172227094295E-2</v>
          </cell>
          <cell r="BG52">
            <v>53.735531392493897</v>
          </cell>
          <cell r="BH52">
            <v>39.412503927112802</v>
          </cell>
          <cell r="BI52">
            <v>2.6868605290759602</v>
          </cell>
          <cell r="BJ52">
            <v>2.1050160303438799</v>
          </cell>
          <cell r="BK52">
            <v>-3.4004219946935502E-4</v>
          </cell>
          <cell r="BL52">
            <v>-119.98</v>
          </cell>
          <cell r="BM52">
            <v>-403.89</v>
          </cell>
        </row>
        <row r="53">
          <cell r="A53">
            <v>148</v>
          </cell>
          <cell r="B53" t="str">
            <v>STUART CENTRE</v>
          </cell>
          <cell r="C53" t="str">
            <v>STUART</v>
          </cell>
          <cell r="D53" t="str">
            <v>FL</v>
          </cell>
          <cell r="E53" t="str">
            <v>PHIL MOODY</v>
          </cell>
          <cell r="F53">
            <v>27.17593334</v>
          </cell>
          <cell r="G53">
            <v>-80.234056559999999</v>
          </cell>
          <cell r="H53">
            <v>1</v>
          </cell>
          <cell r="I53">
            <v>3</v>
          </cell>
          <cell r="J53" t="str">
            <v>S</v>
          </cell>
          <cell r="K53" t="str">
            <v>O</v>
          </cell>
          <cell r="L53">
            <v>35647</v>
          </cell>
          <cell r="M53" t="str">
            <v>EDWIN DARDON</v>
          </cell>
          <cell r="N53" t="str">
            <v>BOB CORCORAN</v>
          </cell>
          <cell r="O53">
            <v>5860</v>
          </cell>
          <cell r="P53">
            <v>43151</v>
          </cell>
          <cell r="Q53">
            <v>93.1</v>
          </cell>
          <cell r="R53">
            <v>43151</v>
          </cell>
          <cell r="S53">
            <v>98.8</v>
          </cell>
          <cell r="T53">
            <v>44804</v>
          </cell>
          <cell r="U53">
            <v>2.5</v>
          </cell>
          <cell r="V53" t="str">
            <v>OLD</v>
          </cell>
          <cell r="W53" t="str">
            <v>BRENDON SHYKUN</v>
          </cell>
          <cell r="X53" t="str">
            <v>DARLA MISKULIN</v>
          </cell>
          <cell r="Y53" t="str">
            <v>CRAIG SCHULZ</v>
          </cell>
          <cell r="Z53">
            <v>1</v>
          </cell>
          <cell r="AC53">
            <v>1.7141732283464599</v>
          </cell>
          <cell r="AD53">
            <v>1.7156455142231899</v>
          </cell>
          <cell r="AE53">
            <v>-1.47228587673798E-3</v>
          </cell>
          <cell r="AF53">
            <v>-8.5815272708278295E-2</v>
          </cell>
          <cell r="AG53">
            <v>574754.52</v>
          </cell>
          <cell r="AH53">
            <v>586259.79</v>
          </cell>
          <cell r="AI53">
            <v>-11505.27</v>
          </cell>
          <cell r="AJ53">
            <v>-1.9624866307136599</v>
          </cell>
          <cell r="AK53">
            <v>29159.5</v>
          </cell>
          <cell r="AL53">
            <v>31318</v>
          </cell>
          <cell r="AM53">
            <v>-2158.5</v>
          </cell>
          <cell r="AN53">
            <v>-6.8922025672137401</v>
          </cell>
          <cell r="AO53">
            <v>8890</v>
          </cell>
          <cell r="AP53">
            <v>9140</v>
          </cell>
          <cell r="AQ53">
            <v>-250</v>
          </cell>
          <cell r="AR53">
            <v>-2.7352297592997799</v>
          </cell>
          <cell r="AS53">
            <v>15239</v>
          </cell>
          <cell r="AT53">
            <v>15681</v>
          </cell>
          <cell r="AU53">
            <v>-442</v>
          </cell>
          <cell r="AV53">
            <v>-2.8186977871309198</v>
          </cell>
          <cell r="AW53">
            <v>30.4874912121264</v>
          </cell>
          <cell r="AX53">
            <v>29.1844945398812</v>
          </cell>
          <cell r="AY53">
            <v>1.30299667224519</v>
          </cell>
          <cell r="AZ53">
            <v>4.4646881598878503</v>
          </cell>
          <cell r="BB53">
            <v>-2.0819437908386699E-3</v>
          </cell>
          <cell r="BC53">
            <v>37.716025985957103</v>
          </cell>
          <cell r="BD53">
            <v>37.386632867801801</v>
          </cell>
          <cell r="BE53">
            <v>0.32939311815528799</v>
          </cell>
          <cell r="BF53">
            <v>0.88104515675432404</v>
          </cell>
          <cell r="BG53">
            <v>66.411698537682796</v>
          </cell>
          <cell r="BH53">
            <v>59.9781181619256</v>
          </cell>
          <cell r="BI53">
            <v>3.4224611230547599</v>
          </cell>
          <cell r="BJ53">
            <v>3.6470009311059899</v>
          </cell>
          <cell r="BK53">
            <v>-2.60911388743841E-4</v>
          </cell>
          <cell r="BL53">
            <v>-149.96</v>
          </cell>
          <cell r="BM53">
            <v>-1372.73</v>
          </cell>
        </row>
        <row r="54">
          <cell r="A54">
            <v>151</v>
          </cell>
          <cell r="B54" t="str">
            <v>MOUNT BERRY MALL</v>
          </cell>
          <cell r="C54" t="str">
            <v>ROME</v>
          </cell>
          <cell r="D54" t="str">
            <v>GA</v>
          </cell>
          <cell r="E54" t="str">
            <v>AMBER NILES</v>
          </cell>
          <cell r="F54">
            <v>34.301549940000001</v>
          </cell>
          <cell r="G54">
            <v>-85.171869430000001</v>
          </cell>
          <cell r="H54">
            <v>4</v>
          </cell>
          <cell r="I54">
            <v>1</v>
          </cell>
          <cell r="J54" t="str">
            <v>M</v>
          </cell>
          <cell r="K54" t="str">
            <v>O</v>
          </cell>
          <cell r="L54">
            <v>33851</v>
          </cell>
          <cell r="M54" t="str">
            <v>MARY PHILLIPS</v>
          </cell>
          <cell r="N54" t="str">
            <v>JON COBB</v>
          </cell>
          <cell r="O54">
            <v>6033</v>
          </cell>
          <cell r="P54">
            <v>43251</v>
          </cell>
          <cell r="Q54">
            <v>94.1</v>
          </cell>
          <cell r="R54">
            <v>43251</v>
          </cell>
          <cell r="S54">
            <v>99.3</v>
          </cell>
          <cell r="T54">
            <v>45688</v>
          </cell>
          <cell r="U54">
            <v>2.4</v>
          </cell>
          <cell r="V54" t="str">
            <v>OLD</v>
          </cell>
          <cell r="W54" t="str">
            <v>MS JORDAN GRAVES</v>
          </cell>
          <cell r="X54" t="str">
            <v>SARA HYDE</v>
          </cell>
          <cell r="Y54" t="str">
            <v>BRIAN BYRNE</v>
          </cell>
          <cell r="Z54">
            <v>1</v>
          </cell>
          <cell r="AC54">
            <v>1.66053473491773</v>
          </cell>
          <cell r="AD54">
            <v>1.6671833480956599</v>
          </cell>
          <cell r="AE54">
            <v>-6.6486131779268697E-3</v>
          </cell>
          <cell r="AF54">
            <v>-0.39879316126335101</v>
          </cell>
          <cell r="AG54">
            <v>559978.26</v>
          </cell>
          <cell r="AH54">
            <v>566326.6</v>
          </cell>
          <cell r="AI54">
            <v>-6348.34</v>
          </cell>
          <cell r="AJ54">
            <v>-1.12096800680032</v>
          </cell>
          <cell r="AK54">
            <v>47809</v>
          </cell>
          <cell r="AL54">
            <v>49260</v>
          </cell>
          <cell r="AM54">
            <v>-1451</v>
          </cell>
          <cell r="AN54">
            <v>-2.9455948030856698</v>
          </cell>
          <cell r="AO54">
            <v>8752</v>
          </cell>
          <cell r="AP54">
            <v>9032</v>
          </cell>
          <cell r="AQ54">
            <v>-280</v>
          </cell>
          <cell r="AR54">
            <v>-3.1000885739592601</v>
          </cell>
          <cell r="AS54">
            <v>14533</v>
          </cell>
          <cell r="AT54">
            <v>15058</v>
          </cell>
          <cell r="AU54">
            <v>-525</v>
          </cell>
          <cell r="AV54">
            <v>-3.4865187939965501</v>
          </cell>
          <cell r="AW54">
            <v>18.1095609613253</v>
          </cell>
          <cell r="AX54">
            <v>18.335363377994302</v>
          </cell>
          <cell r="AY54">
            <v>-0.22580241666904</v>
          </cell>
          <cell r="AZ54">
            <v>-1.2315131803716699</v>
          </cell>
          <cell r="BB54">
            <v>-8.6753960258461205E-3</v>
          </cell>
          <cell r="BC54">
            <v>38.531497970136897</v>
          </cell>
          <cell r="BD54">
            <v>37.609682560765002</v>
          </cell>
          <cell r="BE54">
            <v>0.92181540937189499</v>
          </cell>
          <cell r="BF54">
            <v>2.4510055565678899</v>
          </cell>
          <cell r="BG54">
            <v>90.619287020109695</v>
          </cell>
          <cell r="BH54">
            <v>83.691319751992907</v>
          </cell>
          <cell r="BI54">
            <v>2.8258132735367298</v>
          </cell>
          <cell r="BJ54">
            <v>2.7729952998852601</v>
          </cell>
          <cell r="BK54">
            <v>-7.3202127525450701E-3</v>
          </cell>
          <cell r="BL54">
            <v>-4099.16</v>
          </cell>
          <cell r="BM54">
            <v>-13291.58</v>
          </cell>
        </row>
        <row r="55">
          <cell r="A55">
            <v>152</v>
          </cell>
          <cell r="B55" t="str">
            <v>EMERALD PLACE SC</v>
          </cell>
          <cell r="C55" t="str">
            <v>GREENWOOD</v>
          </cell>
          <cell r="D55" t="str">
            <v>SC</v>
          </cell>
          <cell r="E55" t="str">
            <v>COURTNEY WERTS</v>
          </cell>
          <cell r="F55">
            <v>34.204541470000002</v>
          </cell>
          <cell r="G55">
            <v>-82.19338166</v>
          </cell>
          <cell r="H55">
            <v>5</v>
          </cell>
          <cell r="I55">
            <v>2</v>
          </cell>
          <cell r="J55" t="str">
            <v>S</v>
          </cell>
          <cell r="K55" t="str">
            <v>O</v>
          </cell>
          <cell r="L55">
            <v>33865</v>
          </cell>
          <cell r="M55" t="str">
            <v>LAMONTE HENDRICKS</v>
          </cell>
          <cell r="N55" t="str">
            <v>ANGIE MOLLOHAN</v>
          </cell>
          <cell r="O55">
            <v>10069</v>
          </cell>
          <cell r="P55">
            <v>43311</v>
          </cell>
          <cell r="Q55">
            <v>86.3</v>
          </cell>
          <cell r="R55">
            <v>43311</v>
          </cell>
          <cell r="S55">
            <v>99.7</v>
          </cell>
          <cell r="T55">
            <v>44681</v>
          </cell>
          <cell r="U55">
            <v>1.8</v>
          </cell>
          <cell r="V55" t="str">
            <v>OLD</v>
          </cell>
          <cell r="W55" t="str">
            <v>PAUL SPIVEY</v>
          </cell>
          <cell r="X55" t="str">
            <v>RAQUAN YELDELL</v>
          </cell>
          <cell r="Y55" t="str">
            <v>ADRIAN MUNZELL</v>
          </cell>
          <cell r="Z55">
            <v>1</v>
          </cell>
          <cell r="AC55">
            <v>1.5846972983632399</v>
          </cell>
          <cell r="AD55">
            <v>1.59013646157529</v>
          </cell>
          <cell r="AE55">
            <v>-5.4391632120514002E-3</v>
          </cell>
          <cell r="AF55">
            <v>-0.34205637965580699</v>
          </cell>
          <cell r="AG55">
            <v>289380.47999999998</v>
          </cell>
          <cell r="AH55">
            <v>223458.56</v>
          </cell>
          <cell r="AI55">
            <v>65921.919999999998</v>
          </cell>
          <cell r="AJ55">
            <v>29.500736064888301</v>
          </cell>
          <cell r="AK55">
            <v>16929</v>
          </cell>
          <cell r="AL55">
            <v>17991.5</v>
          </cell>
          <cell r="AM55">
            <v>-1062.5</v>
          </cell>
          <cell r="AN55">
            <v>-5.9055665175221597</v>
          </cell>
          <cell r="AO55">
            <v>5071</v>
          </cell>
          <cell r="AP55">
            <v>4177</v>
          </cell>
          <cell r="AQ55">
            <v>894</v>
          </cell>
          <cell r="AR55">
            <v>21.402920756523802</v>
          </cell>
          <cell r="AS55">
            <v>8036</v>
          </cell>
          <cell r="AT55">
            <v>6642</v>
          </cell>
          <cell r="AU55">
            <v>1394</v>
          </cell>
          <cell r="AV55">
            <v>20.987654320987701</v>
          </cell>
          <cell r="AW55">
            <v>28.666784807135699</v>
          </cell>
          <cell r="AX55">
            <v>22.288302809660099</v>
          </cell>
          <cell r="AY55">
            <v>6.3784819974755704</v>
          </cell>
          <cell r="AZ55">
            <v>28.618069540544099</v>
          </cell>
          <cell r="BB55">
            <v>-6.5448597376001998E-3</v>
          </cell>
          <cell r="BC55">
            <v>36.010512692882003</v>
          </cell>
          <cell r="BD55">
            <v>33.643264077085199</v>
          </cell>
          <cell r="BE55">
            <v>2.3672486157968202</v>
          </cell>
          <cell r="BF55">
            <v>7.0363226658770497</v>
          </cell>
          <cell r="BG55">
            <v>71.169394596726505</v>
          </cell>
          <cell r="BH55">
            <v>71.319128561168299</v>
          </cell>
          <cell r="BI55">
            <v>3.0612569306678901</v>
          </cell>
          <cell r="BJ55">
            <v>3.29466904288652</v>
          </cell>
          <cell r="BK55">
            <v>-5.1720834798532397E-3</v>
          </cell>
          <cell r="BL55">
            <v>-1496.7</v>
          </cell>
          <cell r="BM55">
            <v>-3872.27</v>
          </cell>
        </row>
        <row r="56">
          <cell r="A56">
            <v>153</v>
          </cell>
          <cell r="B56" t="str">
            <v>SOUTH BEACH PARKWAY SHOPPING CTR.</v>
          </cell>
          <cell r="C56" t="str">
            <v>JACKSONVILLE BEACH</v>
          </cell>
          <cell r="D56" t="str">
            <v>FL</v>
          </cell>
          <cell r="E56" t="str">
            <v>KEELY CARTER</v>
          </cell>
          <cell r="F56">
            <v>30.25379328</v>
          </cell>
          <cell r="G56">
            <v>-81.391545949999994</v>
          </cell>
          <cell r="H56">
            <v>2</v>
          </cell>
          <cell r="I56">
            <v>1</v>
          </cell>
          <cell r="J56" t="str">
            <v>S</v>
          </cell>
          <cell r="K56" t="str">
            <v>O</v>
          </cell>
          <cell r="L56">
            <v>34893</v>
          </cell>
          <cell r="M56" t="str">
            <v>PAUL BARBARISI</v>
          </cell>
          <cell r="N56" t="str">
            <v>KEN HELM</v>
          </cell>
          <cell r="O56">
            <v>4500</v>
          </cell>
          <cell r="P56">
            <v>43318</v>
          </cell>
          <cell r="Q56">
            <v>94.8</v>
          </cell>
          <cell r="R56">
            <v>43318</v>
          </cell>
          <cell r="S56">
            <v>99.4</v>
          </cell>
          <cell r="T56">
            <v>44957</v>
          </cell>
          <cell r="U56">
            <v>1.8</v>
          </cell>
          <cell r="V56" t="str">
            <v>OLD</v>
          </cell>
          <cell r="W56" t="str">
            <v>ISIAH JAMES</v>
          </cell>
          <cell r="X56" t="str">
            <v>LISA ABISSI</v>
          </cell>
          <cell r="Y56" t="str">
            <v>ADRIAN MUNZELL</v>
          </cell>
          <cell r="Z56">
            <v>1</v>
          </cell>
          <cell r="AC56">
            <v>1.6877220077220101</v>
          </cell>
          <cell r="AD56">
            <v>1.7323546856465</v>
          </cell>
          <cell r="AE56">
            <v>-4.4632677924492999E-2</v>
          </cell>
          <cell r="AF56">
            <v>-2.5764168443274902</v>
          </cell>
          <cell r="AG56">
            <v>388632.37</v>
          </cell>
          <cell r="AH56">
            <v>411900.34</v>
          </cell>
          <cell r="AI56">
            <v>-23267.97</v>
          </cell>
          <cell r="AJ56">
            <v>-5.6489319722338696</v>
          </cell>
          <cell r="AK56">
            <v>18918</v>
          </cell>
          <cell r="AL56">
            <v>20598</v>
          </cell>
          <cell r="AM56">
            <v>-1680</v>
          </cell>
          <cell r="AN56">
            <v>-8.1561316632682797</v>
          </cell>
          <cell r="AO56">
            <v>6475</v>
          </cell>
          <cell r="AP56">
            <v>6744</v>
          </cell>
          <cell r="AQ56">
            <v>-269</v>
          </cell>
          <cell r="AR56">
            <v>-3.98873072360617</v>
          </cell>
          <cell r="AS56">
            <v>10928</v>
          </cell>
          <cell r="AT56">
            <v>11683</v>
          </cell>
          <cell r="AU56">
            <v>-755</v>
          </cell>
          <cell r="AV56">
            <v>-6.4623812376957996</v>
          </cell>
          <cell r="AW56">
            <v>33.994079712443202</v>
          </cell>
          <cell r="AX56">
            <v>32.741042819691202</v>
          </cell>
          <cell r="AY56">
            <v>1.25303689275194</v>
          </cell>
          <cell r="AZ56">
            <v>3.8271135701222598</v>
          </cell>
          <cell r="BB56">
            <v>-2.5877496898300098E-3</v>
          </cell>
          <cell r="BC56">
            <v>35.562991398243</v>
          </cell>
          <cell r="BD56">
            <v>35.256384490285001</v>
          </cell>
          <cell r="BE56">
            <v>0.30660690795801299</v>
          </cell>
          <cell r="BF56">
            <v>0.86964931994799199</v>
          </cell>
          <cell r="BG56">
            <v>63.366795366795401</v>
          </cell>
          <cell r="BH56">
            <v>61.4472123368921</v>
          </cell>
          <cell r="BI56">
            <v>2.3707572274538</v>
          </cell>
          <cell r="BJ56">
            <v>2.90171161305669</v>
          </cell>
          <cell r="BK56">
            <v>-1.02132511504381E-3</v>
          </cell>
          <cell r="BL56">
            <v>-396.92</v>
          </cell>
          <cell r="BM56">
            <v>-1445.61</v>
          </cell>
        </row>
        <row r="57">
          <cell r="A57">
            <v>154</v>
          </cell>
          <cell r="B57" t="str">
            <v>EASTGATE SHOPPING CENTER</v>
          </cell>
          <cell r="C57" t="str">
            <v>MEMPHIS</v>
          </cell>
          <cell r="D57" t="str">
            <v>TN</v>
          </cell>
          <cell r="E57" t="str">
            <v>TDRA PENDLETON</v>
          </cell>
          <cell r="F57">
            <v>35.10771845</v>
          </cell>
          <cell r="G57">
            <v>-89.891258649999997</v>
          </cell>
          <cell r="H57">
            <v>3</v>
          </cell>
          <cell r="I57">
            <v>7</v>
          </cell>
          <cell r="J57" t="str">
            <v>S</v>
          </cell>
          <cell r="K57" t="str">
            <v>O</v>
          </cell>
          <cell r="L57">
            <v>33816</v>
          </cell>
          <cell r="M57" t="str">
            <v>STEPHANIE MCGEHEE</v>
          </cell>
          <cell r="N57" t="str">
            <v>ALLEN MCCLURE</v>
          </cell>
          <cell r="O57">
            <v>5144</v>
          </cell>
          <cell r="P57">
            <v>43325</v>
          </cell>
          <cell r="Q57">
            <v>71.599999999999994</v>
          </cell>
          <cell r="R57">
            <v>43325</v>
          </cell>
          <cell r="S57">
            <v>95.4</v>
          </cell>
          <cell r="T57">
            <v>44592</v>
          </cell>
          <cell r="U57">
            <v>1.7</v>
          </cell>
          <cell r="V57" t="str">
            <v>OLD</v>
          </cell>
          <cell r="W57" t="str">
            <v>ERICA PAGE</v>
          </cell>
          <cell r="X57" t="str">
            <v>JESSICA EWING</v>
          </cell>
          <cell r="Y57" t="str">
            <v>CRAIG SCHULZ</v>
          </cell>
          <cell r="Z57">
            <v>1</v>
          </cell>
          <cell r="AC57">
            <v>1.58653011629925</v>
          </cell>
          <cell r="AD57">
            <v>1.52739490006892</v>
          </cell>
          <cell r="AE57">
            <v>5.9135216230335602E-2</v>
          </cell>
          <cell r="AF57">
            <v>3.8716389735010499</v>
          </cell>
          <cell r="AG57">
            <v>331842.58</v>
          </cell>
          <cell r="AH57">
            <v>315890.51</v>
          </cell>
          <cell r="AI57">
            <v>15952.07</v>
          </cell>
          <cell r="AJ57">
            <v>5.0498731348402996</v>
          </cell>
          <cell r="AK57">
            <v>17548</v>
          </cell>
          <cell r="AL57">
            <v>19542</v>
          </cell>
          <cell r="AM57">
            <v>-1994</v>
          </cell>
          <cell r="AN57">
            <v>-10.2036639033876</v>
          </cell>
          <cell r="AO57">
            <v>5761</v>
          </cell>
          <cell r="AP57">
            <v>5804</v>
          </cell>
          <cell r="AQ57">
            <v>-43</v>
          </cell>
          <cell r="AR57">
            <v>-0.74086836664369404</v>
          </cell>
          <cell r="AS57">
            <v>9140</v>
          </cell>
          <cell r="AT57">
            <v>8865</v>
          </cell>
          <cell r="AU57">
            <v>275</v>
          </cell>
          <cell r="AV57">
            <v>3.10208685843204</v>
          </cell>
          <cell r="AW57">
            <v>32.043537725096897</v>
          </cell>
          <cell r="AX57">
            <v>29.7001330467711</v>
          </cell>
          <cell r="AY57">
            <v>2.34340467832582</v>
          </cell>
          <cell r="AZ57">
            <v>7.89021609645817</v>
          </cell>
          <cell r="BB57">
            <v>-1.79155855282805E-2</v>
          </cell>
          <cell r="BC57">
            <v>36.306628008752703</v>
          </cell>
          <cell r="BD57">
            <v>35.633447264523397</v>
          </cell>
          <cell r="BE57">
            <v>0.67318074422933505</v>
          </cell>
          <cell r="BF57">
            <v>1.88918220354041</v>
          </cell>
          <cell r="BG57">
            <v>71.011977087311195</v>
          </cell>
          <cell r="BH57">
            <v>58.390764989662301</v>
          </cell>
          <cell r="BI57">
            <v>1.3941731046088199</v>
          </cell>
          <cell r="BJ57">
            <v>1.5645136031468601</v>
          </cell>
          <cell r="BK57">
            <v>-1.15452031502407E-2</v>
          </cell>
          <cell r="BL57">
            <v>-3831.19</v>
          </cell>
          <cell r="BM57">
            <v>-18009.86</v>
          </cell>
        </row>
        <row r="58">
          <cell r="A58">
            <v>155</v>
          </cell>
          <cell r="B58" t="str">
            <v>HAMILTON PLACE</v>
          </cell>
          <cell r="C58" t="str">
            <v>CHATTANOOGA</v>
          </cell>
          <cell r="D58" t="str">
            <v>TN</v>
          </cell>
          <cell r="E58" t="str">
            <v>MARY PHILLIPS</v>
          </cell>
          <cell r="F58">
            <v>35.033727910000003</v>
          </cell>
          <cell r="G58">
            <v>-85.159314309999999</v>
          </cell>
          <cell r="H58">
            <v>4</v>
          </cell>
          <cell r="I58">
            <v>1</v>
          </cell>
          <cell r="J58" t="str">
            <v>M</v>
          </cell>
          <cell r="K58" t="str">
            <v>O</v>
          </cell>
          <cell r="L58">
            <v>33836</v>
          </cell>
          <cell r="M58" t="str">
            <v>MARY PHILLIPS</v>
          </cell>
          <cell r="N58" t="str">
            <v>JON COBB</v>
          </cell>
          <cell r="O58">
            <v>5493</v>
          </cell>
          <cell r="P58">
            <v>43307</v>
          </cell>
          <cell r="Q58">
            <v>81.3</v>
          </cell>
          <cell r="R58">
            <v>43307</v>
          </cell>
          <cell r="S58">
            <v>99.9</v>
          </cell>
          <cell r="T58">
            <v>43861</v>
          </cell>
          <cell r="U58">
            <v>2.1</v>
          </cell>
          <cell r="V58" t="str">
            <v>OLD</v>
          </cell>
          <cell r="W58" t="str">
            <v>CHELSEY RAYBURN</v>
          </cell>
          <cell r="X58" t="str">
            <v>DALLAS WRIGHT</v>
          </cell>
          <cell r="Y58" t="str">
            <v>BRIAN BYRNE</v>
          </cell>
          <cell r="Z58">
            <v>1</v>
          </cell>
          <cell r="AC58">
            <v>1.6639156350298001</v>
          </cell>
          <cell r="AD58">
            <v>1.6229651162790699</v>
          </cell>
          <cell r="AE58">
            <v>4.0950518750733099E-2</v>
          </cell>
          <cell r="AF58">
            <v>2.5231915547648498</v>
          </cell>
          <cell r="AG58">
            <v>438356.9</v>
          </cell>
          <cell r="AH58">
            <v>444993.9</v>
          </cell>
          <cell r="AI58">
            <v>-6637</v>
          </cell>
          <cell r="AJ58">
            <v>-1.49148111917939</v>
          </cell>
          <cell r="AK58">
            <v>54620</v>
          </cell>
          <cell r="AL58">
            <v>58288</v>
          </cell>
          <cell r="AM58">
            <v>-3668</v>
          </cell>
          <cell r="AN58">
            <v>-6.2928904748833396</v>
          </cell>
          <cell r="AO58">
            <v>6543</v>
          </cell>
          <cell r="AP58">
            <v>6880</v>
          </cell>
          <cell r="AQ58">
            <v>-337</v>
          </cell>
          <cell r="AR58">
            <v>-4.8982558139534902</v>
          </cell>
          <cell r="AS58">
            <v>10887</v>
          </cell>
          <cell r="AT58">
            <v>11166</v>
          </cell>
          <cell r="AU58">
            <v>-279</v>
          </cell>
          <cell r="AV58">
            <v>-2.4986566362170901</v>
          </cell>
          <cell r="AW58">
            <v>11.8180153789821</v>
          </cell>
          <cell r="AX58">
            <v>11.803458687894601</v>
          </cell>
          <cell r="AY58">
            <v>1.4556691087465301E-2</v>
          </cell>
          <cell r="AZ58">
            <v>0.123325641003805</v>
          </cell>
          <cell r="BB58">
            <v>-2.2222766947453598E-3</v>
          </cell>
          <cell r="BC58">
            <v>40.264250941489898</v>
          </cell>
          <cell r="BD58">
            <v>39.852579258463201</v>
          </cell>
          <cell r="BE58">
            <v>0.41167168302666102</v>
          </cell>
          <cell r="BF58">
            <v>1.03298629771682</v>
          </cell>
          <cell r="BG58">
            <v>91.2119822711295</v>
          </cell>
          <cell r="BH58">
            <v>90.159883720930196</v>
          </cell>
          <cell r="BI58">
            <v>2.64360387620225</v>
          </cell>
          <cell r="BJ58">
            <v>2.58714108215865</v>
          </cell>
          <cell r="BK58">
            <v>-4.1283255721536504E-3</v>
          </cell>
          <cell r="BL58">
            <v>-1809.68</v>
          </cell>
          <cell r="BM58">
            <v>-5153.09</v>
          </cell>
        </row>
        <row r="59">
          <cell r="A59">
            <v>156</v>
          </cell>
          <cell r="B59" t="str">
            <v>TANGER OUTLET CENTER</v>
          </cell>
          <cell r="C59" t="str">
            <v>FOLEY</v>
          </cell>
          <cell r="D59" t="str">
            <v>AL</v>
          </cell>
          <cell r="E59" t="str">
            <v>JOEL TALBERT</v>
          </cell>
          <cell r="F59">
            <v>30.37631575</v>
          </cell>
          <cell r="G59">
            <v>-87.680772039999994</v>
          </cell>
          <cell r="H59">
            <v>3</v>
          </cell>
          <cell r="I59">
            <v>5</v>
          </cell>
          <cell r="J59" t="str">
            <v>O</v>
          </cell>
          <cell r="K59" t="str">
            <v>O</v>
          </cell>
          <cell r="L59">
            <v>33780</v>
          </cell>
          <cell r="M59" t="str">
            <v>JOEL TALBERT</v>
          </cell>
          <cell r="N59" t="str">
            <v>ALLEN MCCLURE</v>
          </cell>
          <cell r="O59">
            <v>6100</v>
          </cell>
          <cell r="P59">
            <v>43187</v>
          </cell>
          <cell r="Q59">
            <v>100</v>
          </cell>
          <cell r="R59">
            <v>43187</v>
          </cell>
          <cell r="S59">
            <v>100</v>
          </cell>
          <cell r="T59">
            <v>44712</v>
          </cell>
          <cell r="U59">
            <v>1.7</v>
          </cell>
          <cell r="V59" t="str">
            <v>OLD</v>
          </cell>
          <cell r="W59" t="str">
            <v>BOBBI CAIN</v>
          </cell>
          <cell r="X59" t="str">
            <v>EMMA GLAZIER</v>
          </cell>
          <cell r="Y59" t="str">
            <v>BRIAN BYRNE</v>
          </cell>
          <cell r="Z59">
            <v>1</v>
          </cell>
          <cell r="AC59">
            <v>1.78993529834651</v>
          </cell>
          <cell r="AD59">
            <v>1.83636363636364</v>
          </cell>
          <cell r="AE59">
            <v>-4.6428338017123101E-2</v>
          </cell>
          <cell r="AF59">
            <v>-2.5282758326156101</v>
          </cell>
          <cell r="AG59">
            <v>460044.5</v>
          </cell>
          <cell r="AH59">
            <v>429574.54</v>
          </cell>
          <cell r="AI59">
            <v>30469.96</v>
          </cell>
          <cell r="AJ59">
            <v>7.0930553752091496</v>
          </cell>
          <cell r="AK59">
            <v>43591</v>
          </cell>
          <cell r="AL59">
            <v>41697.5</v>
          </cell>
          <cell r="AM59">
            <v>1893.5</v>
          </cell>
          <cell r="AN59">
            <v>4.5410396306732999</v>
          </cell>
          <cell r="AO59">
            <v>6955</v>
          </cell>
          <cell r="AP59">
            <v>6490</v>
          </cell>
          <cell r="AQ59">
            <v>465</v>
          </cell>
          <cell r="AR59">
            <v>7.1648690292758097</v>
          </cell>
          <cell r="AS59">
            <v>12449</v>
          </cell>
          <cell r="AT59">
            <v>11918</v>
          </cell>
          <cell r="AU59">
            <v>531</v>
          </cell>
          <cell r="AV59">
            <v>4.4554455445544603</v>
          </cell>
          <cell r="AW59">
            <v>15.5880801082792</v>
          </cell>
          <cell r="AX59">
            <v>15.5644822831105</v>
          </cell>
          <cell r="AY59">
            <v>2.3597825168732101E-2</v>
          </cell>
          <cell r="AZ59">
            <v>0.15161329968770501</v>
          </cell>
          <cell r="BB59">
            <v>-8.2139094231761095E-4</v>
          </cell>
          <cell r="BC59">
            <v>36.954333681420202</v>
          </cell>
          <cell r="BD59">
            <v>36.044180231582502</v>
          </cell>
          <cell r="BE59">
            <v>0.91015344983771496</v>
          </cell>
          <cell r="BF59">
            <v>2.5251051459348299</v>
          </cell>
          <cell r="BG59">
            <v>85.938173975557106</v>
          </cell>
          <cell r="BH59">
            <v>82.758089368258894</v>
          </cell>
          <cell r="BI59">
            <v>2.0445869910410801</v>
          </cell>
          <cell r="BJ59">
            <v>2.1780992886589599</v>
          </cell>
          <cell r="BK59">
            <v>-3.5445266707894601E-3</v>
          </cell>
          <cell r="BL59">
            <v>-1630.64</v>
          </cell>
          <cell r="BM59">
            <v>-4907.3500000000004</v>
          </cell>
        </row>
        <row r="60">
          <cell r="A60">
            <v>157</v>
          </cell>
          <cell r="B60" t="str">
            <v>THE SHOPPES @ EASTCHASE</v>
          </cell>
          <cell r="C60" t="str">
            <v>MONTGOMERY</v>
          </cell>
          <cell r="D60" t="str">
            <v>AL</v>
          </cell>
          <cell r="E60" t="str">
            <v>JANICE SELLERS</v>
          </cell>
          <cell r="F60">
            <v>32.357609109999999</v>
          </cell>
          <cell r="G60">
            <v>-86.160949259999995</v>
          </cell>
          <cell r="H60">
            <v>4</v>
          </cell>
          <cell r="I60">
            <v>6</v>
          </cell>
          <cell r="J60" t="str">
            <v>S</v>
          </cell>
          <cell r="K60" t="str">
            <v>O</v>
          </cell>
          <cell r="L60">
            <v>33872</v>
          </cell>
          <cell r="M60" t="str">
            <v>DIANA WEAVER</v>
          </cell>
          <cell r="N60" t="str">
            <v>JON COBB</v>
          </cell>
          <cell r="O60">
            <v>6000</v>
          </cell>
          <cell r="P60">
            <v>43242</v>
          </cell>
          <cell r="Q60">
            <v>91.8</v>
          </cell>
          <cell r="R60">
            <v>43242</v>
          </cell>
          <cell r="S60">
            <v>98.5</v>
          </cell>
          <cell r="T60">
            <v>43677</v>
          </cell>
          <cell r="U60">
            <v>1.6</v>
          </cell>
          <cell r="V60" t="str">
            <v>OLD</v>
          </cell>
          <cell r="W60" t="str">
            <v>LISA AUSTIN</v>
          </cell>
          <cell r="X60" t="str">
            <v>MARQUISE MCMILLIAN</v>
          </cell>
          <cell r="Y60" t="str">
            <v>BRIAN BYRNE</v>
          </cell>
          <cell r="Z60">
            <v>1</v>
          </cell>
          <cell r="AC60">
            <v>1.5890067502410801</v>
          </cell>
          <cell r="AD60">
            <v>1.5976918404535301</v>
          </cell>
          <cell r="AE60">
            <v>-8.6850902124531205E-3</v>
          </cell>
          <cell r="AF60">
            <v>-0.54360233885826803</v>
          </cell>
          <cell r="AG60">
            <v>286088.07</v>
          </cell>
          <cell r="AH60">
            <v>263865.43</v>
          </cell>
          <cell r="AI60">
            <v>22222.639999999999</v>
          </cell>
          <cell r="AJ60">
            <v>8.4219596329841302</v>
          </cell>
          <cell r="AK60">
            <v>18664</v>
          </cell>
          <cell r="AL60">
            <v>18867</v>
          </cell>
          <cell r="AM60">
            <v>-203</v>
          </cell>
          <cell r="AN60">
            <v>-1.07595272168336</v>
          </cell>
          <cell r="AO60">
            <v>5185</v>
          </cell>
          <cell r="AP60">
            <v>4939</v>
          </cell>
          <cell r="AQ60">
            <v>246</v>
          </cell>
          <cell r="AR60">
            <v>4.9807653371127802</v>
          </cell>
          <cell r="AS60">
            <v>8239</v>
          </cell>
          <cell r="AT60">
            <v>7891</v>
          </cell>
          <cell r="AU60">
            <v>348</v>
          </cell>
          <cell r="AV60">
            <v>4.4100874413889199</v>
          </cell>
          <cell r="AW60">
            <v>27.330690098585499</v>
          </cell>
          <cell r="AX60">
            <v>26.177982721153299</v>
          </cell>
          <cell r="AY60">
            <v>1.1527073774321801</v>
          </cell>
          <cell r="AZ60">
            <v>4.4033468495672903</v>
          </cell>
          <cell r="BB60">
            <v>-9.7367004004643397E-3</v>
          </cell>
          <cell r="BC60">
            <v>34.723640004855</v>
          </cell>
          <cell r="BD60">
            <v>33.438782156887598</v>
          </cell>
          <cell r="BE60">
            <v>1.28485784796737</v>
          </cell>
          <cell r="BF60">
            <v>3.8424181895712901</v>
          </cell>
          <cell r="BG60">
            <v>50.684667309546803</v>
          </cell>
          <cell r="BH60">
            <v>56.792873051224902</v>
          </cell>
          <cell r="BI60">
            <v>3.4307477414210199</v>
          </cell>
          <cell r="BJ60">
            <v>2.8686705947042799</v>
          </cell>
          <cell r="BK60">
            <v>-4.6059592768059104E-3</v>
          </cell>
          <cell r="BL60">
            <v>-1317.71</v>
          </cell>
          <cell r="BM60">
            <v>-5814.82</v>
          </cell>
        </row>
        <row r="61">
          <cell r="A61">
            <v>164</v>
          </cell>
          <cell r="B61" t="str">
            <v>ANDERSON MALL</v>
          </cell>
          <cell r="C61" t="str">
            <v>ANDERSON</v>
          </cell>
          <cell r="D61" t="str">
            <v>SC</v>
          </cell>
          <cell r="E61" t="str">
            <v>JENNIFER PITTS</v>
          </cell>
          <cell r="F61">
            <v>34.539136249999999</v>
          </cell>
          <cell r="G61">
            <v>-82.671670680000005</v>
          </cell>
          <cell r="H61">
            <v>5</v>
          </cell>
          <cell r="I61">
            <v>2</v>
          </cell>
          <cell r="J61" t="str">
            <v>M</v>
          </cell>
          <cell r="K61" t="str">
            <v>O</v>
          </cell>
          <cell r="L61">
            <v>34059</v>
          </cell>
          <cell r="M61" t="str">
            <v>LAMONTE HENDRICKS</v>
          </cell>
          <cell r="N61" t="str">
            <v>ANGIE MOLLOHAN</v>
          </cell>
          <cell r="O61">
            <v>6573</v>
          </cell>
          <cell r="P61">
            <v>43312</v>
          </cell>
          <cell r="Q61">
            <v>65</v>
          </cell>
          <cell r="R61">
            <v>43312</v>
          </cell>
          <cell r="S61">
            <v>95.7</v>
          </cell>
          <cell r="T61">
            <v>45322</v>
          </cell>
          <cell r="U61">
            <v>2.2000000000000002</v>
          </cell>
          <cell r="V61" t="str">
            <v>OLD</v>
          </cell>
          <cell r="W61" t="str">
            <v>KIMBERLIN LAYNE</v>
          </cell>
          <cell r="X61" t="str">
            <v>TRISTAN ASHLEY</v>
          </cell>
          <cell r="Y61" t="str">
            <v>ADRIAN MUNZELL</v>
          </cell>
          <cell r="Z61">
            <v>1</v>
          </cell>
          <cell r="AC61">
            <v>1.60391425908667</v>
          </cell>
          <cell r="AD61">
            <v>1.6007022824178601</v>
          </cell>
          <cell r="AE61">
            <v>3.2119766688147901E-3</v>
          </cell>
          <cell r="AF61">
            <v>0.20066046660239001</v>
          </cell>
          <cell r="AG61">
            <v>445374.67</v>
          </cell>
          <cell r="AH61">
            <v>474775.57</v>
          </cell>
          <cell r="AI61">
            <v>-29400.9</v>
          </cell>
          <cell r="AJ61">
            <v>-6.1925890584471297</v>
          </cell>
          <cell r="AK61">
            <v>47368</v>
          </cell>
          <cell r="AL61">
            <v>53851</v>
          </cell>
          <cell r="AM61">
            <v>-6483</v>
          </cell>
          <cell r="AN61">
            <v>-12.0387736532284</v>
          </cell>
          <cell r="AO61">
            <v>7511</v>
          </cell>
          <cell r="AP61">
            <v>7974</v>
          </cell>
          <cell r="AQ61">
            <v>-463</v>
          </cell>
          <cell r="AR61">
            <v>-5.8063707047905702</v>
          </cell>
          <cell r="AS61">
            <v>12047</v>
          </cell>
          <cell r="AT61">
            <v>12764</v>
          </cell>
          <cell r="AU61">
            <v>-717</v>
          </cell>
          <cell r="AV61">
            <v>-5.6173613287370703</v>
          </cell>
          <cell r="AW61">
            <v>15.6730282046952</v>
          </cell>
          <cell r="AX61">
            <v>14.807524465655201</v>
          </cell>
          <cell r="AY61">
            <v>0.86550373903991795</v>
          </cell>
          <cell r="AZ61">
            <v>5.84502656772493</v>
          </cell>
          <cell r="BB61">
            <v>-1.43157216929925E-2</v>
          </cell>
          <cell r="BC61">
            <v>36.969757616004003</v>
          </cell>
          <cell r="BD61">
            <v>37.1964564399875</v>
          </cell>
          <cell r="BE61">
            <v>-0.22669882398348301</v>
          </cell>
          <cell r="BF61">
            <v>-0.60946349647374998</v>
          </cell>
          <cell r="BG61">
            <v>83.690587138862995</v>
          </cell>
          <cell r="BH61">
            <v>83.734637572109406</v>
          </cell>
          <cell r="BI61">
            <v>3.5247828530526899</v>
          </cell>
          <cell r="BJ61">
            <v>3.16005728769911</v>
          </cell>
          <cell r="BK61">
            <v>-1.0885778483989699E-2</v>
          </cell>
          <cell r="BL61">
            <v>-4848.25</v>
          </cell>
          <cell r="BM61">
            <v>-11120.51</v>
          </cell>
        </row>
        <row r="62">
          <cell r="A62">
            <v>167</v>
          </cell>
          <cell r="B62" t="str">
            <v>GERMANTOWN VILLAGE SQUARE</v>
          </cell>
          <cell r="C62" t="str">
            <v>GERMANTOWN</v>
          </cell>
          <cell r="D62" t="str">
            <v>TN</v>
          </cell>
          <cell r="E62" t="str">
            <v>JESSICA MULLINS</v>
          </cell>
          <cell r="F62">
            <v>35.092797939999997</v>
          </cell>
          <cell r="G62">
            <v>-89.806398009999995</v>
          </cell>
          <cell r="H62">
            <v>3</v>
          </cell>
          <cell r="I62">
            <v>7</v>
          </cell>
          <cell r="J62" t="str">
            <v>S</v>
          </cell>
          <cell r="K62" t="str">
            <v>O</v>
          </cell>
          <cell r="L62">
            <v>34039</v>
          </cell>
          <cell r="M62" t="str">
            <v>STEPHANIE MCGEHEE</v>
          </cell>
          <cell r="N62" t="str">
            <v>ALLEN MCCLURE</v>
          </cell>
          <cell r="O62">
            <v>4113</v>
          </cell>
          <cell r="P62">
            <v>43326</v>
          </cell>
          <cell r="Q62">
            <v>86</v>
          </cell>
          <cell r="R62">
            <v>43326</v>
          </cell>
          <cell r="S62">
            <v>97.7</v>
          </cell>
          <cell r="T62">
            <v>44712</v>
          </cell>
          <cell r="U62">
            <v>1.4</v>
          </cell>
          <cell r="V62" t="str">
            <v>OLD</v>
          </cell>
          <cell r="W62" t="str">
            <v>ASHLEY LENTI</v>
          </cell>
          <cell r="X62" t="str">
            <v>SHIRLIE BIRD</v>
          </cell>
          <cell r="Y62" t="str">
            <v>CRAIG SCHULZ</v>
          </cell>
          <cell r="Z62">
            <v>1</v>
          </cell>
          <cell r="AC62">
            <v>1.56157998037291</v>
          </cell>
          <cell r="AD62">
            <v>1.55910693301998</v>
          </cell>
          <cell r="AE62">
            <v>2.4730473529381799E-3</v>
          </cell>
          <cell r="AF62">
            <v>0.15861948276683699</v>
          </cell>
          <cell r="AG62">
            <v>215970.11</v>
          </cell>
          <cell r="AH62">
            <v>218509.4</v>
          </cell>
          <cell r="AI62">
            <v>-2539.29</v>
          </cell>
          <cell r="AJ62">
            <v>-1.1620964590081699</v>
          </cell>
          <cell r="AK62">
            <v>18872</v>
          </cell>
          <cell r="AL62">
            <v>18796</v>
          </cell>
          <cell r="AM62">
            <v>76</v>
          </cell>
          <cell r="AN62">
            <v>0.404341349223239</v>
          </cell>
          <cell r="AO62">
            <v>4076</v>
          </cell>
          <cell r="AP62">
            <v>4255</v>
          </cell>
          <cell r="AQ62">
            <v>-179</v>
          </cell>
          <cell r="AR62">
            <v>-4.2068155111633398</v>
          </cell>
          <cell r="AS62">
            <v>6365</v>
          </cell>
          <cell r="AT62">
            <v>6634</v>
          </cell>
          <cell r="AU62">
            <v>-269</v>
          </cell>
          <cell r="AV62">
            <v>-4.0548688574012699</v>
          </cell>
          <cell r="AW62">
            <v>20.9940652818991</v>
          </cell>
          <cell r="AX62">
            <v>22.637795275590499</v>
          </cell>
          <cell r="AY62">
            <v>-1.64372999369144</v>
          </cell>
          <cell r="AZ62">
            <v>-7.26099858082826</v>
          </cell>
          <cell r="BB62">
            <v>-1.4274182828165199E-2</v>
          </cell>
          <cell r="BC62">
            <v>33.930889238020399</v>
          </cell>
          <cell r="BD62">
            <v>32.937805245703899</v>
          </cell>
          <cell r="BE62">
            <v>0.99308399231647104</v>
          </cell>
          <cell r="BF62">
            <v>3.01502782261425</v>
          </cell>
          <cell r="BG62">
            <v>77.7968596663395</v>
          </cell>
          <cell r="BH62">
            <v>55.981198589894198</v>
          </cell>
          <cell r="BI62">
            <v>2.5356193965915002</v>
          </cell>
          <cell r="BJ62">
            <v>2.4656284809715299</v>
          </cell>
          <cell r="BK62">
            <v>-8.9878178049731007E-3</v>
          </cell>
          <cell r="BL62">
            <v>-1941.1</v>
          </cell>
          <cell r="BM62">
            <v>-7777.17</v>
          </cell>
        </row>
        <row r="63">
          <cell r="A63">
            <v>169</v>
          </cell>
          <cell r="B63" t="str">
            <v>LAKE PARK OUTLETS</v>
          </cell>
          <cell r="C63" t="str">
            <v>LAKE PARK</v>
          </cell>
          <cell r="D63" t="str">
            <v>GA</v>
          </cell>
          <cell r="E63" t="str">
            <v>LINDSEY BROOKS</v>
          </cell>
          <cell r="F63">
            <v>30.679158709999999</v>
          </cell>
          <cell r="G63">
            <v>-83.219254750000005</v>
          </cell>
          <cell r="H63">
            <v>2</v>
          </cell>
          <cell r="I63">
            <v>2</v>
          </cell>
          <cell r="J63" t="str">
            <v>O</v>
          </cell>
          <cell r="K63" t="str">
            <v>O</v>
          </cell>
          <cell r="L63">
            <v>34059</v>
          </cell>
          <cell r="M63" t="str">
            <v>CHESTER SIERADZKI</v>
          </cell>
          <cell r="N63" t="str">
            <v>KEN HELM</v>
          </cell>
          <cell r="O63">
            <v>4000</v>
          </cell>
          <cell r="P63">
            <v>43327</v>
          </cell>
          <cell r="Q63">
            <v>97.5</v>
          </cell>
          <cell r="R63">
            <v>43327</v>
          </cell>
          <cell r="S63">
            <v>98.9</v>
          </cell>
          <cell r="T63">
            <v>43861</v>
          </cell>
          <cell r="U63">
            <v>0.9</v>
          </cell>
          <cell r="V63" t="str">
            <v>OLD</v>
          </cell>
          <cell r="W63" t="str">
            <v>EMILY ADAMS</v>
          </cell>
          <cell r="X63" t="str">
            <v>JESSICA TOURANAGEAU</v>
          </cell>
          <cell r="Y63" t="str">
            <v>ADRIAN MUNZELL</v>
          </cell>
          <cell r="Z63">
            <v>1</v>
          </cell>
          <cell r="AC63">
            <v>1.6854271356783901</v>
          </cell>
          <cell r="AD63">
            <v>1.7290383704405501</v>
          </cell>
          <cell r="AE63">
            <v>-4.36112347621576E-2</v>
          </cell>
          <cell r="AF63">
            <v>-2.5222826461072501</v>
          </cell>
          <cell r="AG63">
            <v>119368.56</v>
          </cell>
          <cell r="AH63">
            <v>127684.02</v>
          </cell>
          <cell r="AI63">
            <v>-8315.4599999999991</v>
          </cell>
          <cell r="AJ63">
            <v>-6.51252991564645</v>
          </cell>
          <cell r="AK63">
            <v>11632.5</v>
          </cell>
          <cell r="AL63">
            <v>12891</v>
          </cell>
          <cell r="AM63">
            <v>-1258.5</v>
          </cell>
          <cell r="AN63">
            <v>-9.7626250872701892</v>
          </cell>
          <cell r="AO63">
            <v>1990</v>
          </cell>
          <cell r="AP63">
            <v>2111</v>
          </cell>
          <cell r="AQ63">
            <v>-121</v>
          </cell>
          <cell r="AR63">
            <v>-5.7318806252960703</v>
          </cell>
          <cell r="AS63">
            <v>3354</v>
          </cell>
          <cell r="AT63">
            <v>3650</v>
          </cell>
          <cell r="AU63">
            <v>-296</v>
          </cell>
          <cell r="AV63">
            <v>-8.1095890410958908</v>
          </cell>
          <cell r="AW63">
            <v>16.7805716741887</v>
          </cell>
          <cell r="AX63">
            <v>16.344736637964498</v>
          </cell>
          <cell r="AY63">
            <v>0.43583503622422598</v>
          </cell>
          <cell r="AZ63">
            <v>2.6665161138901299</v>
          </cell>
          <cell r="BB63">
            <v>-4.1675876862497796E-3</v>
          </cell>
          <cell r="BC63">
            <v>35.589910554561698</v>
          </cell>
          <cell r="BD63">
            <v>34.981923287671201</v>
          </cell>
          <cell r="BE63">
            <v>0.60798726689048299</v>
          </cell>
          <cell r="BF63">
            <v>1.7380041168427001</v>
          </cell>
          <cell r="BG63">
            <v>64.723618090452305</v>
          </cell>
          <cell r="BH63">
            <v>61.440075793462803</v>
          </cell>
          <cell r="BI63">
            <v>2.5810313871592299</v>
          </cell>
          <cell r="BJ63">
            <v>1.62866112768066</v>
          </cell>
          <cell r="BK63">
            <v>-7.16126591457583E-3</v>
          </cell>
          <cell r="BL63">
            <v>-854.83</v>
          </cell>
          <cell r="BM63">
            <v>-1084.78</v>
          </cell>
        </row>
        <row r="64">
          <cell r="A64">
            <v>174</v>
          </cell>
          <cell r="B64" t="str">
            <v>HAMBURG PAVILION</v>
          </cell>
          <cell r="C64" t="str">
            <v>LEXINGTON</v>
          </cell>
          <cell r="D64" t="str">
            <v>KY</v>
          </cell>
          <cell r="E64" t="str">
            <v>NICK BUCH</v>
          </cell>
          <cell r="F64">
            <v>38.024263320000003</v>
          </cell>
          <cell r="G64">
            <v>-84.416295360000007</v>
          </cell>
          <cell r="H64">
            <v>9</v>
          </cell>
          <cell r="I64">
            <v>2</v>
          </cell>
          <cell r="J64" t="str">
            <v>S</v>
          </cell>
          <cell r="K64" t="str">
            <v>O</v>
          </cell>
          <cell r="L64">
            <v>34256</v>
          </cell>
          <cell r="M64" t="str">
            <v>NICHOLAS BUCH</v>
          </cell>
          <cell r="N64" t="str">
            <v>SHAWN BROOKS</v>
          </cell>
          <cell r="O64">
            <v>7196</v>
          </cell>
          <cell r="P64">
            <v>43341</v>
          </cell>
          <cell r="Q64">
            <v>96</v>
          </cell>
          <cell r="R64">
            <v>43341</v>
          </cell>
          <cell r="S64">
            <v>99.9</v>
          </cell>
          <cell r="T64">
            <v>43496</v>
          </cell>
          <cell r="U64">
            <v>1.6</v>
          </cell>
          <cell r="V64" t="str">
            <v>OLD</v>
          </cell>
          <cell r="W64" t="str">
            <v>DONOVAN GREGORY</v>
          </cell>
          <cell r="X64" t="str">
            <v>KALEY SPRADLIN</v>
          </cell>
          <cell r="Y64" t="str">
            <v>BRIAN BYRNE</v>
          </cell>
          <cell r="Z64">
            <v>1</v>
          </cell>
          <cell r="AC64">
            <v>1.6462427745664701</v>
          </cell>
          <cell r="AD64">
            <v>1.6896990925011901</v>
          </cell>
          <cell r="AE64">
            <v>-4.3456317934719997E-2</v>
          </cell>
          <cell r="AF64">
            <v>-2.5718376797133402</v>
          </cell>
          <cell r="AG64">
            <v>371405.35</v>
          </cell>
          <cell r="AH64">
            <v>389077.13</v>
          </cell>
          <cell r="AI64">
            <v>-17671.78</v>
          </cell>
          <cell r="AJ64">
            <v>-4.5419734642331697</v>
          </cell>
          <cell r="AK64">
            <v>25615</v>
          </cell>
          <cell r="AL64">
            <v>26024</v>
          </cell>
          <cell r="AM64">
            <v>-409</v>
          </cell>
          <cell r="AN64">
            <v>-1.57162619120812</v>
          </cell>
          <cell r="AO64">
            <v>6055</v>
          </cell>
          <cell r="AP64">
            <v>6281</v>
          </cell>
          <cell r="AQ64">
            <v>-226</v>
          </cell>
          <cell r="AR64">
            <v>-3.5981531603247898</v>
          </cell>
          <cell r="AS64">
            <v>9968</v>
          </cell>
          <cell r="AT64">
            <v>10613</v>
          </cell>
          <cell r="AU64">
            <v>-645</v>
          </cell>
          <cell r="AV64">
            <v>-6.0774521812871001</v>
          </cell>
          <cell r="AW64">
            <v>23.384735506539101</v>
          </cell>
          <cell r="AX64">
            <v>24.135413464494299</v>
          </cell>
          <cell r="AY64">
            <v>-0.750677957955176</v>
          </cell>
          <cell r="AZ64">
            <v>-3.11027593979072</v>
          </cell>
          <cell r="BB64">
            <v>-3.18283482049685E-3</v>
          </cell>
          <cell r="BC64">
            <v>37.259766252006401</v>
          </cell>
          <cell r="BD64">
            <v>36.660428719495002</v>
          </cell>
          <cell r="BE64">
            <v>0.59933753251145605</v>
          </cell>
          <cell r="BF64">
            <v>1.63483503451978</v>
          </cell>
          <cell r="BG64">
            <v>76.548307184145301</v>
          </cell>
          <cell r="BH64">
            <v>74.446744149020901</v>
          </cell>
          <cell r="BI64">
            <v>2.3889181994820499</v>
          </cell>
          <cell r="BJ64">
            <v>2.47708468498264</v>
          </cell>
          <cell r="BK64">
            <v>-4.9668105211731596E-3</v>
          </cell>
          <cell r="BL64">
            <v>-1844.7</v>
          </cell>
          <cell r="BM64">
            <v>-4994.71</v>
          </cell>
        </row>
        <row r="65">
          <cell r="A65">
            <v>179</v>
          </cell>
          <cell r="B65" t="str">
            <v>OCEAN CITY FACTORY OUTLETS</v>
          </cell>
          <cell r="C65" t="str">
            <v>OCEAN CITY</v>
          </cell>
          <cell r="D65" t="str">
            <v>MD</v>
          </cell>
          <cell r="E65" t="str">
            <v>LISA WEAR</v>
          </cell>
          <cell r="F65">
            <v>38.338296849999999</v>
          </cell>
          <cell r="G65">
            <v>-75.107852179999995</v>
          </cell>
          <cell r="H65">
            <v>14</v>
          </cell>
          <cell r="I65">
            <v>2</v>
          </cell>
          <cell r="J65" t="str">
            <v>O</v>
          </cell>
          <cell r="K65" t="str">
            <v>O</v>
          </cell>
          <cell r="L65">
            <v>35144</v>
          </cell>
          <cell r="M65" t="str">
            <v>EFFIE WILLIAMS</v>
          </cell>
          <cell r="N65" t="str">
            <v>OTEAL BAKER</v>
          </cell>
          <cell r="O65">
            <v>5000</v>
          </cell>
          <cell r="P65">
            <v>43250</v>
          </cell>
          <cell r="Q65">
            <v>99.1</v>
          </cell>
          <cell r="R65">
            <v>43250</v>
          </cell>
          <cell r="S65">
            <v>99.5</v>
          </cell>
          <cell r="T65">
            <v>45016</v>
          </cell>
          <cell r="U65">
            <v>0.9</v>
          </cell>
          <cell r="V65" t="str">
            <v>OLD</v>
          </cell>
          <cell r="W65" t="str">
            <v>BRITTANY MCTERNAN</v>
          </cell>
          <cell r="X65" t="str">
            <v>CHRISTINE WATSKY</v>
          </cell>
          <cell r="Y65" t="str">
            <v>CRAIG SCHULZ</v>
          </cell>
          <cell r="Z65">
            <v>1</v>
          </cell>
          <cell r="AC65">
            <v>1.6934414148857799</v>
          </cell>
          <cell r="AD65">
            <v>1.78378378378378</v>
          </cell>
          <cell r="AE65">
            <v>-9.0342368898006301E-2</v>
          </cell>
          <cell r="AF65">
            <v>-5.0646479533730799</v>
          </cell>
          <cell r="AG65">
            <v>164392.84</v>
          </cell>
          <cell r="AH65">
            <v>176786.23</v>
          </cell>
          <cell r="AI65">
            <v>-12393.39</v>
          </cell>
          <cell r="AJ65">
            <v>-7.0103819737544004</v>
          </cell>
          <cell r="AK65">
            <v>10691</v>
          </cell>
          <cell r="AL65">
            <v>11461</v>
          </cell>
          <cell r="AM65">
            <v>-770</v>
          </cell>
          <cell r="AN65">
            <v>-6.7184364366111202</v>
          </cell>
          <cell r="AO65">
            <v>2714</v>
          </cell>
          <cell r="AP65">
            <v>2886</v>
          </cell>
          <cell r="AQ65">
            <v>-172</v>
          </cell>
          <cell r="AR65">
            <v>-5.9598059598059603</v>
          </cell>
          <cell r="AS65">
            <v>4596</v>
          </cell>
          <cell r="AT65">
            <v>5148</v>
          </cell>
          <cell r="AU65">
            <v>-552</v>
          </cell>
          <cell r="AV65">
            <v>-10.7226107226107</v>
          </cell>
          <cell r="AW65">
            <v>23.1222523617996</v>
          </cell>
          <cell r="AX65">
            <v>23.052089695489101</v>
          </cell>
          <cell r="AY65">
            <v>7.0162666310594105E-2</v>
          </cell>
          <cell r="AZ65">
            <v>0.30436575268195298</v>
          </cell>
          <cell r="BB65">
            <v>-1.86438006807833E-3</v>
          </cell>
          <cell r="BC65">
            <v>35.768677110530902</v>
          </cell>
          <cell r="BD65">
            <v>34.340759518259503</v>
          </cell>
          <cell r="BE65">
            <v>1.42791759227138</v>
          </cell>
          <cell r="BF65">
            <v>4.1580838988495001</v>
          </cell>
          <cell r="BG65">
            <v>91.451731761237994</v>
          </cell>
          <cell r="BH65">
            <v>90.228690228690198</v>
          </cell>
          <cell r="BI65">
            <v>3.61478030308376</v>
          </cell>
          <cell r="BJ65">
            <v>3.0928766341134102</v>
          </cell>
          <cell r="BK65">
            <v>-3.4059269247979401E-3</v>
          </cell>
          <cell r="BL65">
            <v>-559.91</v>
          </cell>
          <cell r="BM65">
            <v>-1286.76</v>
          </cell>
        </row>
        <row r="66">
          <cell r="A66">
            <v>181</v>
          </cell>
          <cell r="B66" t="str">
            <v>BARRACKS ROAD SHOPPING CENTER</v>
          </cell>
          <cell r="C66" t="str">
            <v>CHARLOTTESVILLE</v>
          </cell>
          <cell r="D66" t="str">
            <v>VA</v>
          </cell>
          <cell r="E66" t="str">
            <v>MARY CARPENTER</v>
          </cell>
          <cell r="F66">
            <v>38.051664670000001</v>
          </cell>
          <cell r="G66">
            <v>-78.501784720000003</v>
          </cell>
          <cell r="H66">
            <v>8</v>
          </cell>
          <cell r="I66">
            <v>2</v>
          </cell>
          <cell r="J66" t="str">
            <v>S</v>
          </cell>
          <cell r="K66" t="str">
            <v>O</v>
          </cell>
          <cell r="L66">
            <v>34438</v>
          </cell>
          <cell r="M66" t="str">
            <v>PATRICIA VEALE</v>
          </cell>
          <cell r="N66" t="str">
            <v>GARY LEWIS</v>
          </cell>
          <cell r="O66">
            <v>7965</v>
          </cell>
          <cell r="P66">
            <v>43165</v>
          </cell>
          <cell r="Q66">
            <v>92.2</v>
          </cell>
          <cell r="R66">
            <v>43165</v>
          </cell>
          <cell r="S66">
            <v>100</v>
          </cell>
          <cell r="T66">
            <v>43738</v>
          </cell>
          <cell r="U66">
            <v>1.6</v>
          </cell>
          <cell r="V66" t="str">
            <v>OLD</v>
          </cell>
          <cell r="W66" t="str">
            <v>ADRIA RUEB</v>
          </cell>
          <cell r="X66" t="str">
            <v>AMY NAYLOR</v>
          </cell>
          <cell r="Y66" t="str">
            <v>CRAIG SCHULZ</v>
          </cell>
          <cell r="Z66">
            <v>1</v>
          </cell>
          <cell r="AC66">
            <v>1.7769821865176401</v>
          </cell>
          <cell r="AD66">
            <v>1.7932960893854699</v>
          </cell>
          <cell r="AE66">
            <v>-1.6313902867835899E-2</v>
          </cell>
          <cell r="AF66">
            <v>-0.90971607892293405</v>
          </cell>
          <cell r="AG66">
            <v>367959.63</v>
          </cell>
          <cell r="AH66">
            <v>386941.54</v>
          </cell>
          <cell r="AI66">
            <v>-18981.91</v>
          </cell>
          <cell r="AJ66">
            <v>-4.9056273461877504</v>
          </cell>
          <cell r="AK66">
            <v>18116</v>
          </cell>
          <cell r="AL66">
            <v>19628</v>
          </cell>
          <cell r="AM66">
            <v>-1512</v>
          </cell>
          <cell r="AN66">
            <v>-7.7032810271041399</v>
          </cell>
          <cell r="AO66">
            <v>5726</v>
          </cell>
          <cell r="AP66">
            <v>6086</v>
          </cell>
          <cell r="AQ66">
            <v>-360</v>
          </cell>
          <cell r="AR66">
            <v>-5.9152152481104201</v>
          </cell>
          <cell r="AS66">
            <v>10175</v>
          </cell>
          <cell r="AT66">
            <v>10914</v>
          </cell>
          <cell r="AU66">
            <v>-739</v>
          </cell>
          <cell r="AV66">
            <v>-6.7711196628183998</v>
          </cell>
          <cell r="AW66">
            <v>30.911901081916501</v>
          </cell>
          <cell r="AX66">
            <v>30.563480741797399</v>
          </cell>
          <cell r="AY66">
            <v>0.348420340119102</v>
          </cell>
          <cell r="AZ66">
            <v>1.13998907082142</v>
          </cell>
          <cell r="BB66">
            <v>-3.5948112331505E-3</v>
          </cell>
          <cell r="BC66">
            <v>36.163108599508597</v>
          </cell>
          <cell r="BD66">
            <v>35.453687007513302</v>
          </cell>
          <cell r="BE66">
            <v>0.70942159199531596</v>
          </cell>
          <cell r="BF66">
            <v>2.0009811443446699</v>
          </cell>
          <cell r="BG66">
            <v>80.824310164163506</v>
          </cell>
          <cell r="BH66">
            <v>79.543213933618105</v>
          </cell>
          <cell r="BI66">
            <v>3.1241090225033701</v>
          </cell>
          <cell r="BJ66">
            <v>2.6119578683642999</v>
          </cell>
          <cell r="BK66">
            <v>-4.1301813462525797E-3</v>
          </cell>
          <cell r="BL66">
            <v>-1519.74</v>
          </cell>
          <cell r="BM66">
            <v>-3828.29</v>
          </cell>
        </row>
        <row r="67">
          <cell r="A67">
            <v>182</v>
          </cell>
          <cell r="B67" t="str">
            <v>FLORIDA KEYS OUTLET MARKETPLACE</v>
          </cell>
          <cell r="C67" t="str">
            <v>FLORIDA CITY</v>
          </cell>
          <cell r="D67" t="str">
            <v>FL</v>
          </cell>
          <cell r="E67" t="str">
            <v>MARILOU JAIMES</v>
          </cell>
          <cell r="F67">
            <v>25.45232309</v>
          </cell>
          <cell r="G67">
            <v>-80.472411840000007</v>
          </cell>
          <cell r="H67">
            <v>1</v>
          </cell>
          <cell r="I67">
            <v>4</v>
          </cell>
          <cell r="J67" t="str">
            <v>O</v>
          </cell>
          <cell r="K67" t="str">
            <v>O</v>
          </cell>
          <cell r="L67">
            <v>34599</v>
          </cell>
          <cell r="M67" t="str">
            <v>SANDRA MARRERO</v>
          </cell>
          <cell r="N67" t="str">
            <v>BOB CORCORAN</v>
          </cell>
          <cell r="O67">
            <v>4496</v>
          </cell>
          <cell r="P67">
            <v>43229</v>
          </cell>
          <cell r="Q67">
            <v>85.3</v>
          </cell>
          <cell r="R67">
            <v>43229</v>
          </cell>
          <cell r="S67">
            <v>97.7</v>
          </cell>
          <cell r="T67">
            <v>45322</v>
          </cell>
          <cell r="U67">
            <v>2.5</v>
          </cell>
          <cell r="V67" t="str">
            <v>OLD</v>
          </cell>
          <cell r="W67" t="str">
            <v>JENNIFER CORTEZ</v>
          </cell>
          <cell r="X67" t="str">
            <v>SASHA MARTINEZ</v>
          </cell>
          <cell r="Y67" t="str">
            <v>CRAIG SCHULZ</v>
          </cell>
          <cell r="Z67">
            <v>1</v>
          </cell>
          <cell r="AC67">
            <v>1.89365115746046</v>
          </cell>
          <cell r="AD67">
            <v>1.92459493144994</v>
          </cell>
          <cell r="AE67">
            <v>-3.0943773989474701E-2</v>
          </cell>
          <cell r="AF67">
            <v>-1.6078071018384399</v>
          </cell>
          <cell r="AG67">
            <v>605319.02</v>
          </cell>
          <cell r="AH67">
            <v>670314.39</v>
          </cell>
          <cell r="AI67">
            <v>-64995.37</v>
          </cell>
          <cell r="AJ67">
            <v>-9.6962516349977204</v>
          </cell>
          <cell r="AK67">
            <v>45029</v>
          </cell>
          <cell r="AL67">
            <v>62448</v>
          </cell>
          <cell r="AM67">
            <v>-17419</v>
          </cell>
          <cell r="AN67">
            <v>-27.8936074814245</v>
          </cell>
          <cell r="AO67">
            <v>8726</v>
          </cell>
          <cell r="AP67">
            <v>9628</v>
          </cell>
          <cell r="AQ67">
            <v>-902</v>
          </cell>
          <cell r="AR67">
            <v>-9.3685085168259192</v>
          </cell>
          <cell r="AS67">
            <v>16524</v>
          </cell>
          <cell r="AT67">
            <v>18530</v>
          </cell>
          <cell r="AU67">
            <v>-2006</v>
          </cell>
          <cell r="AV67">
            <v>-10.825688073394501</v>
          </cell>
          <cell r="AW67">
            <v>19.378622665393401</v>
          </cell>
          <cell r="AX67">
            <v>15.417627466051799</v>
          </cell>
          <cell r="AY67">
            <v>3.9609951993416601</v>
          </cell>
          <cell r="AZ67">
            <v>25.691340694691299</v>
          </cell>
          <cell r="BB67">
            <v>-8.0604835918125593E-3</v>
          </cell>
          <cell r="BC67">
            <v>36.632717259743401</v>
          </cell>
          <cell r="BD67">
            <v>36.174548839719399</v>
          </cell>
          <cell r="BE67">
            <v>0.45816842002402303</v>
          </cell>
          <cell r="BF67">
            <v>1.26654909244081</v>
          </cell>
          <cell r="BG67">
            <v>52.143020857208299</v>
          </cell>
          <cell r="BH67">
            <v>52.191524719567902</v>
          </cell>
          <cell r="BI67">
            <v>1.2142853201606001</v>
          </cell>
          <cell r="BJ67">
            <v>1.2024850011052299</v>
          </cell>
          <cell r="BK67">
            <v>-3.2836238980232298E-3</v>
          </cell>
          <cell r="BL67">
            <v>-1987.64</v>
          </cell>
          <cell r="BM67">
            <v>-10595.1</v>
          </cell>
        </row>
        <row r="68">
          <cell r="A68">
            <v>184</v>
          </cell>
          <cell r="B68" t="str">
            <v>THE DANVILLE MALL</v>
          </cell>
          <cell r="C68" t="str">
            <v>DANVILLE</v>
          </cell>
          <cell r="D68" t="str">
            <v>VA</v>
          </cell>
          <cell r="E68" t="str">
            <v>ERIKA ANTHONY</v>
          </cell>
          <cell r="F68">
            <v>36.593743009999997</v>
          </cell>
          <cell r="G68">
            <v>-79.420793360000005</v>
          </cell>
          <cell r="H68">
            <v>8</v>
          </cell>
          <cell r="I68">
            <v>3</v>
          </cell>
          <cell r="J68" t="str">
            <v>M</v>
          </cell>
          <cell r="K68" t="str">
            <v>O</v>
          </cell>
          <cell r="L68">
            <v>34984</v>
          </cell>
          <cell r="M68" t="str">
            <v>DOUGLAS ELLER</v>
          </cell>
          <cell r="N68" t="str">
            <v>GARY LEWIS</v>
          </cell>
          <cell r="O68">
            <v>4050</v>
          </cell>
          <cell r="P68">
            <v>43313</v>
          </cell>
          <cell r="Q68">
            <v>89.5</v>
          </cell>
          <cell r="R68">
            <v>43313</v>
          </cell>
          <cell r="S68">
            <v>99</v>
          </cell>
          <cell r="T68">
            <v>44347</v>
          </cell>
          <cell r="U68">
            <v>1.6</v>
          </cell>
          <cell r="V68" t="str">
            <v>OLD</v>
          </cell>
          <cell r="W68" t="str">
            <v>JASMINE CORRELL</v>
          </cell>
          <cell r="X68" t="str">
            <v>KAREN JOYNER</v>
          </cell>
          <cell r="Y68" t="str">
            <v>CRAIG SCHULZ</v>
          </cell>
          <cell r="Z68">
            <v>1</v>
          </cell>
          <cell r="AC68">
            <v>1.58423350953804</v>
          </cell>
          <cell r="AD68">
            <v>1.5651425762045199</v>
          </cell>
          <cell r="AE68">
            <v>1.90909333335143E-2</v>
          </cell>
          <cell r="AF68">
            <v>1.21975682112041</v>
          </cell>
          <cell r="AG68">
            <v>243093.78</v>
          </cell>
          <cell r="AH68">
            <v>228121.71</v>
          </cell>
          <cell r="AI68">
            <v>14972.07</v>
          </cell>
          <cell r="AJ68">
            <v>6.5631938319241998</v>
          </cell>
          <cell r="AK68">
            <v>30247</v>
          </cell>
          <cell r="AL68">
            <v>30504</v>
          </cell>
          <cell r="AM68">
            <v>-257</v>
          </cell>
          <cell r="AN68">
            <v>-0.84251245738263802</v>
          </cell>
          <cell r="AO68">
            <v>4351</v>
          </cell>
          <cell r="AP68">
            <v>4068</v>
          </cell>
          <cell r="AQ68">
            <v>283</v>
          </cell>
          <cell r="AR68">
            <v>6.95673549655851</v>
          </cell>
          <cell r="AS68">
            <v>6893</v>
          </cell>
          <cell r="AT68">
            <v>6367</v>
          </cell>
          <cell r="AU68">
            <v>526</v>
          </cell>
          <cell r="AV68">
            <v>8.2613475734254695</v>
          </cell>
          <cell r="AW68">
            <v>14.130326974576001</v>
          </cell>
          <cell r="AX68">
            <v>13.335955940204601</v>
          </cell>
          <cell r="AY68">
            <v>0.79437103437142698</v>
          </cell>
          <cell r="AZ68">
            <v>5.9566111190919404</v>
          </cell>
          <cell r="BB68">
            <v>-9.7670752700044811E-4</v>
          </cell>
          <cell r="BC68">
            <v>35.266760481647999</v>
          </cell>
          <cell r="BD68">
            <v>35.8287592272656</v>
          </cell>
          <cell r="BE68">
            <v>-0.56199874561753704</v>
          </cell>
          <cell r="BF68">
            <v>-1.5685688194020899</v>
          </cell>
          <cell r="BG68">
            <v>90.898643989887404</v>
          </cell>
          <cell r="BH68">
            <v>87.487708947885906</v>
          </cell>
          <cell r="BI68">
            <v>4.3446648449828702</v>
          </cell>
          <cell r="BJ68">
            <v>3.08776836715804</v>
          </cell>
          <cell r="BK68">
            <v>-3.7920344979620602E-3</v>
          </cell>
          <cell r="BL68">
            <v>-921.82</v>
          </cell>
          <cell r="BM68">
            <v>-1892.67</v>
          </cell>
        </row>
        <row r="69">
          <cell r="A69">
            <v>185</v>
          </cell>
          <cell r="B69" t="str">
            <v>BUTLER PLAZA WEST</v>
          </cell>
          <cell r="C69" t="str">
            <v>GAINESVILLE</v>
          </cell>
          <cell r="D69" t="str">
            <v>FL</v>
          </cell>
          <cell r="E69" t="str">
            <v>MIKE PEAKE</v>
          </cell>
          <cell r="F69">
            <v>29.621511030000001</v>
          </cell>
          <cell r="G69">
            <v>-82.383207029999994</v>
          </cell>
          <cell r="H69">
            <v>2</v>
          </cell>
          <cell r="I69">
            <v>2</v>
          </cell>
          <cell r="J69" t="str">
            <v>S</v>
          </cell>
          <cell r="K69" t="str">
            <v>O</v>
          </cell>
          <cell r="L69">
            <v>34367</v>
          </cell>
          <cell r="M69" t="str">
            <v>CHESTER SIERADZKI</v>
          </cell>
          <cell r="N69" t="str">
            <v>KEN HELM</v>
          </cell>
          <cell r="O69">
            <v>8007</v>
          </cell>
          <cell r="P69">
            <v>43328</v>
          </cell>
          <cell r="Q69">
            <v>92.5</v>
          </cell>
          <cell r="R69">
            <v>43328</v>
          </cell>
          <cell r="S69">
            <v>98.3</v>
          </cell>
          <cell r="T69">
            <v>44957</v>
          </cell>
          <cell r="U69">
            <v>2.2999999999999998</v>
          </cell>
          <cell r="V69" t="str">
            <v>OLD</v>
          </cell>
          <cell r="W69" t="str">
            <v>JAMES KOK</v>
          </cell>
          <cell r="X69" t="str">
            <v>NICO COLON</v>
          </cell>
          <cell r="Y69" t="str">
            <v>ADRIAN MUNZELL</v>
          </cell>
          <cell r="Z69">
            <v>1</v>
          </cell>
          <cell r="AC69">
            <v>1.82937685459941</v>
          </cell>
          <cell r="AD69">
            <v>1.76974789915966</v>
          </cell>
          <cell r="AE69">
            <v>5.9628955439742698E-2</v>
          </cell>
          <cell r="AF69">
            <v>3.3693474346293302</v>
          </cell>
          <cell r="AG69">
            <v>670383.04</v>
          </cell>
          <cell r="AH69">
            <v>757224.18</v>
          </cell>
          <cell r="AI69">
            <v>-86841.14</v>
          </cell>
          <cell r="AJ69">
            <v>-11.468352740663899</v>
          </cell>
          <cell r="AK69">
            <v>30767</v>
          </cell>
          <cell r="AL69">
            <v>40816.5</v>
          </cell>
          <cell r="AM69">
            <v>-10049.5</v>
          </cell>
          <cell r="AN69">
            <v>-24.621170360025999</v>
          </cell>
          <cell r="AO69">
            <v>10110</v>
          </cell>
          <cell r="AP69">
            <v>11305</v>
          </cell>
          <cell r="AQ69">
            <v>-1195</v>
          </cell>
          <cell r="AR69">
            <v>-10.570544007076499</v>
          </cell>
          <cell r="AS69">
            <v>18495</v>
          </cell>
          <cell r="AT69">
            <v>20007</v>
          </cell>
          <cell r="AU69">
            <v>-1512</v>
          </cell>
          <cell r="AV69">
            <v>-7.5573549257759796</v>
          </cell>
          <cell r="AW69">
            <v>32.551109955471802</v>
          </cell>
          <cell r="AX69">
            <v>27.697132287187799</v>
          </cell>
          <cell r="AY69">
            <v>4.8539776682839904</v>
          </cell>
          <cell r="AZ69">
            <v>17.525199424813199</v>
          </cell>
          <cell r="BB69">
            <v>-1.5840161588270201E-3</v>
          </cell>
          <cell r="BC69">
            <v>36.246717491213801</v>
          </cell>
          <cell r="BD69">
            <v>37.847962213225401</v>
          </cell>
          <cell r="BE69">
            <v>-1.60124472201153</v>
          </cell>
          <cell r="BF69">
            <v>-4.23072902311237</v>
          </cell>
          <cell r="BG69">
            <v>64.460929772502496</v>
          </cell>
          <cell r="BH69">
            <v>62.176028306059301</v>
          </cell>
          <cell r="BI69">
            <v>3.3694647167684901</v>
          </cell>
          <cell r="BJ69">
            <v>3.5483877443005101</v>
          </cell>
          <cell r="BK69">
            <v>-1.6368254184950699E-3</v>
          </cell>
          <cell r="BL69">
            <v>-1097.3</v>
          </cell>
          <cell r="BM69">
            <v>-4770.68</v>
          </cell>
        </row>
        <row r="70">
          <cell r="A70">
            <v>187</v>
          </cell>
          <cell r="B70" t="str">
            <v>WESTFIELD BRANDON</v>
          </cell>
          <cell r="C70" t="str">
            <v>BRANDON</v>
          </cell>
          <cell r="D70" t="str">
            <v>FL</v>
          </cell>
          <cell r="E70" t="str">
            <v>DARRELL FISHER</v>
          </cell>
          <cell r="F70">
            <v>27.934100300000001</v>
          </cell>
          <cell r="G70">
            <v>-82.326649029999999</v>
          </cell>
          <cell r="H70">
            <v>2</v>
          </cell>
          <cell r="I70">
            <v>3</v>
          </cell>
          <cell r="J70" t="str">
            <v>M</v>
          </cell>
          <cell r="K70" t="str">
            <v>O</v>
          </cell>
          <cell r="L70">
            <v>34745</v>
          </cell>
          <cell r="M70" t="str">
            <v>JAMES ROPER</v>
          </cell>
          <cell r="N70" t="str">
            <v>KEN HELM</v>
          </cell>
          <cell r="O70">
            <v>4884</v>
          </cell>
          <cell r="P70">
            <v>43291</v>
          </cell>
          <cell r="Q70">
            <v>99</v>
          </cell>
          <cell r="R70">
            <v>43291</v>
          </cell>
          <cell r="S70">
            <v>94.8</v>
          </cell>
          <cell r="T70">
            <v>43646</v>
          </cell>
          <cell r="U70">
            <v>2.5</v>
          </cell>
          <cell r="V70" t="str">
            <v>OLD</v>
          </cell>
          <cell r="W70" t="str">
            <v>MIRNA FUENTES</v>
          </cell>
          <cell r="X70" t="str">
            <v>SYED ZAIDI</v>
          </cell>
          <cell r="Y70" t="str">
            <v>ADRIAN MUNZELL</v>
          </cell>
          <cell r="Z70">
            <v>1</v>
          </cell>
          <cell r="AC70">
            <v>1.7245989304812801</v>
          </cell>
          <cell r="AD70">
            <v>1.70008019246191</v>
          </cell>
          <cell r="AE70">
            <v>2.4518738019374799E-2</v>
          </cell>
          <cell r="AF70">
            <v>1.4422106750075601</v>
          </cell>
          <cell r="AG70">
            <v>607668.32999999996</v>
          </cell>
          <cell r="AH70">
            <v>616891.61</v>
          </cell>
          <cell r="AI70">
            <v>-9223.2800000000007</v>
          </cell>
          <cell r="AJ70">
            <v>-1.49512164705887</v>
          </cell>
          <cell r="AK70">
            <v>61664</v>
          </cell>
          <cell r="AL70">
            <v>64233</v>
          </cell>
          <cell r="AM70">
            <v>-2569</v>
          </cell>
          <cell r="AN70">
            <v>-3.9995018137094598</v>
          </cell>
          <cell r="AO70">
            <v>9724</v>
          </cell>
          <cell r="AP70">
            <v>9976</v>
          </cell>
          <cell r="AQ70">
            <v>-252</v>
          </cell>
          <cell r="AR70">
            <v>-2.5260625501202898</v>
          </cell>
          <cell r="AS70">
            <v>16770</v>
          </cell>
          <cell r="AT70">
            <v>16960</v>
          </cell>
          <cell r="AU70">
            <v>-190</v>
          </cell>
          <cell r="AV70">
            <v>-1.12028301886792</v>
          </cell>
          <cell r="AW70">
            <v>15.5276984950701</v>
          </cell>
          <cell r="AX70">
            <v>15.5309576074603</v>
          </cell>
          <cell r="AY70">
            <v>-3.2591123902800901E-3</v>
          </cell>
          <cell r="AZ70">
            <v>-2.0984619703775201E-2</v>
          </cell>
          <cell r="BB70">
            <v>-9.3983279706039407E-3</v>
          </cell>
          <cell r="BC70">
            <v>36.235440071556297</v>
          </cell>
          <cell r="BD70">
            <v>36.373326061320803</v>
          </cell>
          <cell r="BE70">
            <v>-0.137885989764406</v>
          </cell>
          <cell r="BF70">
            <v>-0.37908545820623701</v>
          </cell>
          <cell r="BG70">
            <v>56.509666803784498</v>
          </cell>
          <cell r="BH70">
            <v>54.911788291900599</v>
          </cell>
          <cell r="BI70">
            <v>2.89467446822513</v>
          </cell>
          <cell r="BJ70">
            <v>2.60498598773292</v>
          </cell>
          <cell r="BK70">
            <v>-5.64821273473311E-3</v>
          </cell>
          <cell r="BL70">
            <v>-3432.24</v>
          </cell>
          <cell r="BM70">
            <v>-8812.1</v>
          </cell>
        </row>
        <row r="71">
          <cell r="A71">
            <v>189</v>
          </cell>
          <cell r="B71" t="str">
            <v>BETWEEN MARKERS 13 AND 14</v>
          </cell>
          <cell r="C71" t="str">
            <v>KISSIMMEE</v>
          </cell>
          <cell r="D71" t="str">
            <v>FL</v>
          </cell>
          <cell r="E71" t="str">
            <v>JESSE KING</v>
          </cell>
          <cell r="F71">
            <v>28.31903866</v>
          </cell>
          <cell r="G71">
            <v>-81.469509360000004</v>
          </cell>
          <cell r="H71">
            <v>1</v>
          </cell>
          <cell r="I71">
            <v>1</v>
          </cell>
          <cell r="J71" t="str">
            <v>O</v>
          </cell>
          <cell r="K71" t="str">
            <v>O</v>
          </cell>
          <cell r="L71">
            <v>34506</v>
          </cell>
          <cell r="M71" t="str">
            <v>MATTHEW MCGRATH</v>
          </cell>
          <cell r="N71" t="str">
            <v>BOB CORCORAN</v>
          </cell>
          <cell r="O71">
            <v>10062</v>
          </cell>
          <cell r="P71">
            <v>43318</v>
          </cell>
          <cell r="Q71">
            <v>79.900000000000006</v>
          </cell>
          <cell r="R71">
            <v>43318</v>
          </cell>
          <cell r="S71">
            <v>97.8</v>
          </cell>
          <cell r="T71">
            <v>43677</v>
          </cell>
          <cell r="U71">
            <v>2.7</v>
          </cell>
          <cell r="V71" t="str">
            <v>OLD</v>
          </cell>
          <cell r="W71" t="str">
            <v>ERNEST J POTTS</v>
          </cell>
          <cell r="X71" t="str">
            <v>GEORGE SOTO</v>
          </cell>
          <cell r="Y71" t="str">
            <v>CRAIG SCHULZ</v>
          </cell>
          <cell r="Z71">
            <v>1</v>
          </cell>
          <cell r="AC71">
            <v>1.9852546916890099</v>
          </cell>
          <cell r="AD71">
            <v>2.0373408527727901</v>
          </cell>
          <cell r="AE71">
            <v>-5.2086161083785103E-2</v>
          </cell>
          <cell r="AF71">
            <v>-2.5565756958584802</v>
          </cell>
          <cell r="AG71">
            <v>833473.38</v>
          </cell>
          <cell r="AH71">
            <v>878601.91</v>
          </cell>
          <cell r="AI71">
            <v>-45128.53</v>
          </cell>
          <cell r="AJ71">
            <v>-5.1364024464731699</v>
          </cell>
          <cell r="AK71">
            <v>45828</v>
          </cell>
          <cell r="AL71">
            <v>49064</v>
          </cell>
          <cell r="AM71">
            <v>-3236</v>
          </cell>
          <cell r="AN71">
            <v>-6.5954671449535303</v>
          </cell>
          <cell r="AO71">
            <v>11190</v>
          </cell>
          <cell r="AP71">
            <v>11703</v>
          </cell>
          <cell r="AQ71">
            <v>-513</v>
          </cell>
          <cell r="AR71">
            <v>-4.3834914124583397</v>
          </cell>
          <cell r="AS71">
            <v>22215</v>
          </cell>
          <cell r="AT71">
            <v>23843</v>
          </cell>
          <cell r="AU71">
            <v>-1628</v>
          </cell>
          <cell r="AV71">
            <v>-6.8279998322358804</v>
          </cell>
          <cell r="AW71">
            <v>24.417386750458199</v>
          </cell>
          <cell r="AX71">
            <v>23.852519158649901</v>
          </cell>
          <cell r="AY71">
            <v>0.56486759180830903</v>
          </cell>
          <cell r="AZ71">
            <v>2.3681674377922599</v>
          </cell>
          <cell r="BB71">
            <v>-6.0313638169521098E-3</v>
          </cell>
          <cell r="BC71">
            <v>37.518495611073597</v>
          </cell>
          <cell r="BD71">
            <v>36.849469865369301</v>
          </cell>
          <cell r="BE71">
            <v>0.66902574570430295</v>
          </cell>
          <cell r="BF71">
            <v>1.8155640994256099</v>
          </cell>
          <cell r="BG71">
            <v>59.705093833780197</v>
          </cell>
          <cell r="BH71">
            <v>69.195932666837606</v>
          </cell>
          <cell r="BI71">
            <v>1.06823207719004</v>
          </cell>
          <cell r="BJ71">
            <v>1.0171603200817101</v>
          </cell>
          <cell r="BK71">
            <v>-2.8511408486735401E-3</v>
          </cell>
          <cell r="BL71">
            <v>-2376.35</v>
          </cell>
          <cell r="BM71">
            <v>-11753.05</v>
          </cell>
        </row>
        <row r="72">
          <cell r="A72">
            <v>190</v>
          </cell>
          <cell r="B72" t="str">
            <v>FAYETTE MALL</v>
          </cell>
          <cell r="C72" t="str">
            <v>LEXINGTON</v>
          </cell>
          <cell r="D72" t="str">
            <v>KY</v>
          </cell>
          <cell r="E72" t="str">
            <v>CARTER POSTLEWAITE</v>
          </cell>
          <cell r="F72">
            <v>37.989282099999997</v>
          </cell>
          <cell r="G72">
            <v>-84.527440209999995</v>
          </cell>
          <cell r="H72">
            <v>9</v>
          </cell>
          <cell r="I72">
            <v>2</v>
          </cell>
          <cell r="J72" t="str">
            <v>M</v>
          </cell>
          <cell r="K72" t="str">
            <v>O</v>
          </cell>
          <cell r="L72">
            <v>34513</v>
          </cell>
          <cell r="M72" t="str">
            <v>NICHOLAS BUCH</v>
          </cell>
          <cell r="N72" t="str">
            <v>SHAWN BROOKS</v>
          </cell>
          <cell r="O72">
            <v>4635</v>
          </cell>
          <cell r="P72">
            <v>43276</v>
          </cell>
          <cell r="Q72">
            <v>99.7</v>
          </cell>
          <cell r="R72">
            <v>43276</v>
          </cell>
          <cell r="S72">
            <v>90.3</v>
          </cell>
          <cell r="T72">
            <v>44592</v>
          </cell>
          <cell r="U72">
            <v>2</v>
          </cell>
          <cell r="V72" t="str">
            <v>OLD</v>
          </cell>
          <cell r="W72" t="str">
            <v>CORBY SMITH</v>
          </cell>
          <cell r="X72" t="str">
            <v>MAHALA KING O'BANNON</v>
          </cell>
          <cell r="Y72" t="str">
            <v>BRIAN BYRNE</v>
          </cell>
          <cell r="Z72">
            <v>1</v>
          </cell>
          <cell r="AC72">
            <v>1.6241350678106801</v>
          </cell>
          <cell r="AD72">
            <v>1.63150684931507</v>
          </cell>
          <cell r="AE72">
            <v>-7.3717815043847796E-3</v>
          </cell>
          <cell r="AF72">
            <v>-0.45183883276245901</v>
          </cell>
          <cell r="AG72">
            <v>455195.48</v>
          </cell>
          <cell r="AH72">
            <v>459160.99</v>
          </cell>
          <cell r="AI72">
            <v>-3965.51</v>
          </cell>
          <cell r="AJ72">
            <v>-0.86364261911709905</v>
          </cell>
          <cell r="AK72">
            <v>51590</v>
          </cell>
          <cell r="AL72">
            <v>52231</v>
          </cell>
          <cell r="AM72">
            <v>-641</v>
          </cell>
          <cell r="AN72">
            <v>-1.2272405276559899</v>
          </cell>
          <cell r="AO72">
            <v>7226</v>
          </cell>
          <cell r="AP72">
            <v>7300</v>
          </cell>
          <cell r="AQ72">
            <v>-74</v>
          </cell>
          <cell r="AR72">
            <v>-1.0136986301369899</v>
          </cell>
          <cell r="AS72">
            <v>11736</v>
          </cell>
          <cell r="AT72">
            <v>11910</v>
          </cell>
          <cell r="AU72">
            <v>-174</v>
          </cell>
          <cell r="AV72">
            <v>-1.46095717884131</v>
          </cell>
          <cell r="AW72">
            <v>13.88447373522</v>
          </cell>
          <cell r="AX72">
            <v>13.9763741839138</v>
          </cell>
          <cell r="AY72">
            <v>-9.1900448693763806E-2</v>
          </cell>
          <cell r="AZ72">
            <v>-0.65754141585259995</v>
          </cell>
          <cell r="BB72">
            <v>-6.4483448026987399E-3</v>
          </cell>
          <cell r="BC72">
            <v>38.786254260395403</v>
          </cell>
          <cell r="BD72">
            <v>38.552560033585202</v>
          </cell>
          <cell r="BE72">
            <v>0.23369422681013699</v>
          </cell>
          <cell r="BF72">
            <v>0.60617045043585505</v>
          </cell>
          <cell r="BG72">
            <v>72.972598948242506</v>
          </cell>
          <cell r="BH72">
            <v>64.342465753424705</v>
          </cell>
          <cell r="BI72">
            <v>2.7255565015715901</v>
          </cell>
          <cell r="BJ72">
            <v>2.4323255335781</v>
          </cell>
          <cell r="BK72">
            <v>-8.1334067728440502E-3</v>
          </cell>
          <cell r="BL72">
            <v>-3702.29</v>
          </cell>
          <cell r="BM72">
            <v>-9918.39</v>
          </cell>
        </row>
        <row r="73">
          <cell r="A73">
            <v>194</v>
          </cell>
          <cell r="B73" t="str">
            <v>TANGER OUTLETS SURFSIDE</v>
          </cell>
          <cell r="C73" t="str">
            <v>REHOBOTH BEACH</v>
          </cell>
          <cell r="D73" t="str">
            <v>DE</v>
          </cell>
          <cell r="E73" t="str">
            <v>EFFIE WILLIAMS</v>
          </cell>
          <cell r="F73">
            <v>38.733505999999998</v>
          </cell>
          <cell r="G73">
            <v>-75.140313000000006</v>
          </cell>
          <cell r="H73">
            <v>14</v>
          </cell>
          <cell r="I73">
            <v>2</v>
          </cell>
          <cell r="J73" t="str">
            <v>O</v>
          </cell>
          <cell r="K73" t="str">
            <v>O</v>
          </cell>
          <cell r="L73">
            <v>34884</v>
          </cell>
          <cell r="M73" t="str">
            <v>EFFIE WILLIAMS</v>
          </cell>
          <cell r="N73" t="str">
            <v>OTEAL BAKER</v>
          </cell>
          <cell r="O73">
            <v>5000</v>
          </cell>
          <cell r="P73">
            <v>43222</v>
          </cell>
          <cell r="Q73">
            <v>95.6</v>
          </cell>
          <cell r="R73">
            <v>43222</v>
          </cell>
          <cell r="S73">
            <v>98.5</v>
          </cell>
          <cell r="T73">
            <v>44773</v>
          </cell>
          <cell r="U73">
            <v>1.3</v>
          </cell>
          <cell r="V73" t="str">
            <v>OLD</v>
          </cell>
          <cell r="W73" t="str">
            <v>DORIS SARAGINO</v>
          </cell>
          <cell r="X73" t="str">
            <v>GLEN EKRIDGE</v>
          </cell>
          <cell r="Y73" t="str">
            <v>CRAIG SCHULZ</v>
          </cell>
          <cell r="Z73">
            <v>1</v>
          </cell>
          <cell r="AC73">
            <v>1.7585961161589201</v>
          </cell>
          <cell r="AD73">
            <v>1.7799227799227799</v>
          </cell>
          <cell r="AE73">
            <v>-2.1326663763863201E-2</v>
          </cell>
          <cell r="AF73">
            <v>-1.19817915723223</v>
          </cell>
          <cell r="AG73">
            <v>355532.37</v>
          </cell>
          <cell r="AH73">
            <v>335533.07</v>
          </cell>
          <cell r="AI73">
            <v>19999.3</v>
          </cell>
          <cell r="AJ73">
            <v>5.9604557011325303</v>
          </cell>
          <cell r="AK73">
            <v>30495</v>
          </cell>
          <cell r="AL73">
            <v>31857</v>
          </cell>
          <cell r="AM73">
            <v>-1362</v>
          </cell>
          <cell r="AN73">
            <v>-4.2753554948676902</v>
          </cell>
          <cell r="AO73">
            <v>5613</v>
          </cell>
          <cell r="AP73">
            <v>5439</v>
          </cell>
          <cell r="AQ73">
            <v>174</v>
          </cell>
          <cell r="AR73">
            <v>3.1991174848317701</v>
          </cell>
          <cell r="AS73">
            <v>9871</v>
          </cell>
          <cell r="AT73">
            <v>9681</v>
          </cell>
          <cell r="AU73">
            <v>190</v>
          </cell>
          <cell r="AV73">
            <v>1.9626071686809199</v>
          </cell>
          <cell r="AW73">
            <v>18.189867191342799</v>
          </cell>
          <cell r="AX73">
            <v>17.0731707317073</v>
          </cell>
          <cell r="AY73">
            <v>1.11669645963552</v>
          </cell>
          <cell r="AZ73">
            <v>6.54065069215092</v>
          </cell>
          <cell r="BB73">
            <v>-5.2954962219700199E-3</v>
          </cell>
          <cell r="BC73">
            <v>36.017867490629101</v>
          </cell>
          <cell r="BD73">
            <v>34.6589267637641</v>
          </cell>
          <cell r="BE73">
            <v>1.35894072686504</v>
          </cell>
          <cell r="BF73">
            <v>3.9208967321106298</v>
          </cell>
          <cell r="BG73">
            <v>74.416533048280797</v>
          </cell>
          <cell r="BH73">
            <v>81.595881595881593</v>
          </cell>
          <cell r="BI73">
            <v>2.2225711824776999</v>
          </cell>
          <cell r="BJ73">
            <v>1.6272732818854501</v>
          </cell>
          <cell r="BK73">
            <v>-5.3151559729990297E-3</v>
          </cell>
          <cell r="BL73">
            <v>-1889.71</v>
          </cell>
          <cell r="BM73">
            <v>-7230.65</v>
          </cell>
        </row>
        <row r="74">
          <cell r="A74">
            <v>195</v>
          </cell>
          <cell r="B74" t="str">
            <v>BROOK HIGHLAND PLAZA</v>
          </cell>
          <cell r="C74" t="str">
            <v>BIRMINGHAM</v>
          </cell>
          <cell r="D74" t="str">
            <v>AL</v>
          </cell>
          <cell r="E74" t="str">
            <v>CRYSTAL LEE</v>
          </cell>
          <cell r="F74">
            <v>33.422180939999997</v>
          </cell>
          <cell r="G74">
            <v>-86.681749980000006</v>
          </cell>
          <cell r="H74">
            <v>3</v>
          </cell>
          <cell r="I74">
            <v>2</v>
          </cell>
          <cell r="J74" t="str">
            <v>S</v>
          </cell>
          <cell r="K74" t="str">
            <v>O</v>
          </cell>
          <cell r="L74">
            <v>34648</v>
          </cell>
          <cell r="M74" t="str">
            <v>COURTNEY O'DELL</v>
          </cell>
          <cell r="N74" t="str">
            <v>ALLEN MCCLURE</v>
          </cell>
          <cell r="O74">
            <v>5000</v>
          </cell>
          <cell r="P74">
            <v>43216</v>
          </cell>
          <cell r="Q74">
            <v>91.4</v>
          </cell>
          <cell r="R74">
            <v>43216</v>
          </cell>
          <cell r="S74">
            <v>100</v>
          </cell>
          <cell r="T74">
            <v>44227</v>
          </cell>
          <cell r="U74">
            <v>1.3</v>
          </cell>
          <cell r="V74" t="str">
            <v>OLD</v>
          </cell>
          <cell r="W74" t="str">
            <v>KATARA BATTLE</v>
          </cell>
          <cell r="X74" t="str">
            <v>MONTECE TAYLOR</v>
          </cell>
          <cell r="Y74" t="str">
            <v>BRIAN BYRNE</v>
          </cell>
          <cell r="Z74">
            <v>1</v>
          </cell>
          <cell r="AC74">
            <v>1.62537764350453</v>
          </cell>
          <cell r="AD74">
            <v>1.56304447501146</v>
          </cell>
          <cell r="AE74">
            <v>6.2333168493068997E-2</v>
          </cell>
          <cell r="AF74">
            <v>3.98793313239611</v>
          </cell>
          <cell r="AG74">
            <v>214089.87</v>
          </cell>
          <cell r="AH74">
            <v>226743.84</v>
          </cell>
          <cell r="AI74">
            <v>-12653.97</v>
          </cell>
          <cell r="AJ74">
            <v>-5.5807337478274999</v>
          </cell>
          <cell r="AK74">
            <v>13483</v>
          </cell>
          <cell r="AL74">
            <v>14692</v>
          </cell>
          <cell r="AM74">
            <v>-1209</v>
          </cell>
          <cell r="AN74">
            <v>-8.2289681459297608</v>
          </cell>
          <cell r="AO74">
            <v>3972</v>
          </cell>
          <cell r="AP74">
            <v>4362</v>
          </cell>
          <cell r="AQ74">
            <v>-390</v>
          </cell>
          <cell r="AR74">
            <v>-8.9408528198074304</v>
          </cell>
          <cell r="AS74">
            <v>6456</v>
          </cell>
          <cell r="AT74">
            <v>6818</v>
          </cell>
          <cell r="AU74">
            <v>-362</v>
          </cell>
          <cell r="AV74">
            <v>-5.3094749193311799</v>
          </cell>
          <cell r="AW74">
            <v>28.7398946821924</v>
          </cell>
          <cell r="AX74">
            <v>29.430982847808298</v>
          </cell>
          <cell r="AY74">
            <v>-0.691088165615941</v>
          </cell>
          <cell r="AZ74">
            <v>-2.34816543229172</v>
          </cell>
          <cell r="BB74">
            <v>-9.5376143205182905E-3</v>
          </cell>
          <cell r="BC74">
            <v>33.161380111524203</v>
          </cell>
          <cell r="BD74">
            <v>33.256650044001198</v>
          </cell>
          <cell r="BE74">
            <v>-9.5269932477009406E-2</v>
          </cell>
          <cell r="BF74">
            <v>-0.28646881857000001</v>
          </cell>
          <cell r="BG74">
            <v>69.436052366566003</v>
          </cell>
          <cell r="BH74">
            <v>69.234296194406198</v>
          </cell>
          <cell r="BI74">
            <v>3.2141408652357102</v>
          </cell>
          <cell r="BJ74">
            <v>2.72436067061403</v>
          </cell>
          <cell r="BK74">
            <v>-2.9981334474162699E-3</v>
          </cell>
          <cell r="BL74">
            <v>-641.87</v>
          </cell>
          <cell r="BM74">
            <v>-3416.82</v>
          </cell>
        </row>
        <row r="75">
          <cell r="A75">
            <v>196</v>
          </cell>
          <cell r="B75" t="str">
            <v>GOVERNOR'S SQUARE</v>
          </cell>
          <cell r="C75" t="str">
            <v>CLARKSVILLE</v>
          </cell>
          <cell r="D75" t="str">
            <v>TN</v>
          </cell>
          <cell r="E75" t="str">
            <v>KELLY RAYBURN</v>
          </cell>
          <cell r="F75">
            <v>36.586957660000003</v>
          </cell>
          <cell r="G75">
            <v>-87.288088869999996</v>
          </cell>
          <cell r="H75">
            <v>9</v>
          </cell>
          <cell r="I75">
            <v>3</v>
          </cell>
          <cell r="J75" t="str">
            <v>M</v>
          </cell>
          <cell r="K75" t="str">
            <v>O</v>
          </cell>
          <cell r="L75">
            <v>34396</v>
          </cell>
          <cell r="M75" t="str">
            <v>NICHOLAS JUDD</v>
          </cell>
          <cell r="N75" t="str">
            <v>SHAWN BROOKS</v>
          </cell>
          <cell r="O75">
            <v>6072</v>
          </cell>
          <cell r="P75">
            <v>43334</v>
          </cell>
          <cell r="Q75">
            <v>99.2</v>
          </cell>
          <cell r="R75">
            <v>43334</v>
          </cell>
          <cell r="S75">
            <v>99.6</v>
          </cell>
          <cell r="T75">
            <v>44651</v>
          </cell>
          <cell r="U75">
            <v>2</v>
          </cell>
          <cell r="V75" t="str">
            <v>OLD</v>
          </cell>
          <cell r="W75" t="str">
            <v>AMANDA ACEVEDO</v>
          </cell>
          <cell r="X75" t="str">
            <v>JAIDE HERRON</v>
          </cell>
          <cell r="Y75" t="str">
            <v>BRIAN BYRNE</v>
          </cell>
          <cell r="Z75">
            <v>1</v>
          </cell>
          <cell r="AC75">
            <v>1.70043415340087</v>
          </cell>
          <cell r="AD75">
            <v>1.6939234808702199</v>
          </cell>
          <cell r="AE75">
            <v>6.5106725306507398E-3</v>
          </cell>
          <cell r="AF75">
            <v>0.38435458296534297</v>
          </cell>
          <cell r="AG75">
            <v>343228.72</v>
          </cell>
          <cell r="AH75">
            <v>321915.27</v>
          </cell>
          <cell r="AI75">
            <v>21313.45</v>
          </cell>
          <cell r="AJ75">
            <v>6.6208260328874697</v>
          </cell>
          <cell r="AK75">
            <v>43690</v>
          </cell>
          <cell r="AL75">
            <v>45273</v>
          </cell>
          <cell r="AM75">
            <v>-1583</v>
          </cell>
          <cell r="AN75">
            <v>-3.4965652817352502</v>
          </cell>
          <cell r="AO75">
            <v>5528</v>
          </cell>
          <cell r="AP75">
            <v>5332</v>
          </cell>
          <cell r="AQ75">
            <v>196</v>
          </cell>
          <cell r="AR75">
            <v>3.6759189797449401</v>
          </cell>
          <cell r="AS75">
            <v>9400</v>
          </cell>
          <cell r="AT75">
            <v>9032</v>
          </cell>
          <cell r="AU75">
            <v>368</v>
          </cell>
          <cell r="AV75">
            <v>4.0744021257750198</v>
          </cell>
          <cell r="AW75">
            <v>12.504005493247901</v>
          </cell>
          <cell r="AX75">
            <v>11.777439091732401</v>
          </cell>
          <cell r="AY75">
            <v>0.726566401515504</v>
          </cell>
          <cell r="AZ75">
            <v>6.1691374148183398</v>
          </cell>
          <cell r="BB75">
            <v>-1.02866140886339E-2</v>
          </cell>
          <cell r="BC75">
            <v>36.513693617021303</v>
          </cell>
          <cell r="BD75">
            <v>35.6416375110717</v>
          </cell>
          <cell r="BE75">
            <v>0.87205610594952498</v>
          </cell>
          <cell r="BF75">
            <v>2.4467341201105799</v>
          </cell>
          <cell r="BG75">
            <v>95.079594790159206</v>
          </cell>
          <cell r="BH75">
            <v>93.135783945986503</v>
          </cell>
          <cell r="BI75">
            <v>3.3336021531065398</v>
          </cell>
          <cell r="BJ75">
            <v>2.4995583465176998</v>
          </cell>
          <cell r="BK75">
            <v>-1.7914584770178899E-3</v>
          </cell>
          <cell r="BL75">
            <v>-614.88</v>
          </cell>
          <cell r="BM75">
            <v>-8104</v>
          </cell>
        </row>
        <row r="76">
          <cell r="A76">
            <v>199</v>
          </cell>
          <cell r="B76" t="str">
            <v>GREENWOOD PARK MALL</v>
          </cell>
          <cell r="C76" t="str">
            <v>GREENWOOD</v>
          </cell>
          <cell r="D76" t="str">
            <v>IN</v>
          </cell>
          <cell r="E76" t="str">
            <v>AMY LINZIE</v>
          </cell>
          <cell r="F76">
            <v>39.631112219999999</v>
          </cell>
          <cell r="G76">
            <v>-86.121303339999997</v>
          </cell>
          <cell r="H76">
            <v>9</v>
          </cell>
          <cell r="I76">
            <v>1</v>
          </cell>
          <cell r="J76" t="str">
            <v>M</v>
          </cell>
          <cell r="K76" t="str">
            <v>O</v>
          </cell>
          <cell r="L76">
            <v>34403</v>
          </cell>
          <cell r="M76" t="str">
            <v>AMY LINZIE</v>
          </cell>
          <cell r="N76" t="str">
            <v>SHAWN BROOKS</v>
          </cell>
          <cell r="O76">
            <v>5499</v>
          </cell>
          <cell r="P76">
            <v>43237</v>
          </cell>
          <cell r="Q76">
            <v>90.1</v>
          </cell>
          <cell r="R76">
            <v>43237</v>
          </cell>
          <cell r="S76">
            <v>99.3</v>
          </cell>
          <cell r="T76">
            <v>43861</v>
          </cell>
          <cell r="U76">
            <v>2.4</v>
          </cell>
          <cell r="V76" t="str">
            <v>OLD</v>
          </cell>
          <cell r="W76" t="str">
            <v>BARBARA BUCKNER</v>
          </cell>
          <cell r="X76" t="str">
            <v>MIRANDA MILLS</v>
          </cell>
          <cell r="Y76" t="str">
            <v>BRIAN BYRNE</v>
          </cell>
          <cell r="Z76">
            <v>1</v>
          </cell>
          <cell r="AC76">
            <v>1.65405701754386</v>
          </cell>
          <cell r="AD76">
            <v>1.6372298396467599</v>
          </cell>
          <cell r="AE76">
            <v>1.6827177897101399E-2</v>
          </cell>
          <cell r="AF76">
            <v>1.02778348461643</v>
          </cell>
          <cell r="AG76">
            <v>575715.14</v>
          </cell>
          <cell r="AH76">
            <v>539937.43000000005</v>
          </cell>
          <cell r="AI76">
            <v>35777.71</v>
          </cell>
          <cell r="AJ76">
            <v>6.6262696401692303</v>
          </cell>
          <cell r="AK76">
            <v>57735</v>
          </cell>
          <cell r="AL76">
            <v>59988</v>
          </cell>
          <cell r="AM76">
            <v>-2253</v>
          </cell>
          <cell r="AN76">
            <v>-3.7557511502300498</v>
          </cell>
          <cell r="AO76">
            <v>9120</v>
          </cell>
          <cell r="AP76">
            <v>8606</v>
          </cell>
          <cell r="AQ76">
            <v>514</v>
          </cell>
          <cell r="AR76">
            <v>5.9725772716709304</v>
          </cell>
          <cell r="AS76">
            <v>15085</v>
          </cell>
          <cell r="AT76">
            <v>14090</v>
          </cell>
          <cell r="AU76">
            <v>995</v>
          </cell>
          <cell r="AV76">
            <v>7.0617459190915497</v>
          </cell>
          <cell r="AW76">
            <v>14.4903438122456</v>
          </cell>
          <cell r="AX76">
            <v>13.361005534440199</v>
          </cell>
          <cell r="AY76">
            <v>1.12933827780538</v>
          </cell>
          <cell r="AZ76">
            <v>8.4524946486574297</v>
          </cell>
          <cell r="BB76">
            <v>-7.8695356808475298E-3</v>
          </cell>
          <cell r="BC76">
            <v>38.164742459396798</v>
          </cell>
          <cell r="BD76">
            <v>38.3206124911285</v>
          </cell>
          <cell r="BE76">
            <v>-0.15587003173170899</v>
          </cell>
          <cell r="BF76">
            <v>-0.406752454094501</v>
          </cell>
          <cell r="BG76">
            <v>77.7083333333333</v>
          </cell>
          <cell r="BH76">
            <v>57.831745293980902</v>
          </cell>
          <cell r="BI76">
            <v>2.7986201648266502</v>
          </cell>
          <cell r="BJ76">
            <v>3.1855154031458799</v>
          </cell>
          <cell r="BK76">
            <v>-4.51521910644907E-3</v>
          </cell>
          <cell r="BL76">
            <v>-2599.48</v>
          </cell>
          <cell r="BM76">
            <v>-10705.91</v>
          </cell>
        </row>
        <row r="77">
          <cell r="A77">
            <v>200</v>
          </cell>
          <cell r="B77" t="str">
            <v>NORTHCROSS SHOPPING CENTER</v>
          </cell>
          <cell r="C77" t="str">
            <v>HUNTERSVILLE</v>
          </cell>
          <cell r="D77" t="str">
            <v>NC</v>
          </cell>
          <cell r="E77" t="str">
            <v>ALLEN GOSNELL</v>
          </cell>
          <cell r="F77">
            <v>35.442575820000002</v>
          </cell>
          <cell r="G77">
            <v>-80.861627940000005</v>
          </cell>
          <cell r="H77">
            <v>6</v>
          </cell>
          <cell r="I77">
            <v>2</v>
          </cell>
          <cell r="J77" t="str">
            <v>S</v>
          </cell>
          <cell r="K77" t="str">
            <v>O</v>
          </cell>
          <cell r="L77">
            <v>34970</v>
          </cell>
          <cell r="M77" t="str">
            <v>BRIAN SAFRIT</v>
          </cell>
          <cell r="N77" t="str">
            <v>BRYAN GURLEY</v>
          </cell>
          <cell r="O77">
            <v>6231</v>
          </cell>
          <cell r="P77">
            <v>43188</v>
          </cell>
          <cell r="Q77">
            <v>95.5</v>
          </cell>
          <cell r="R77">
            <v>43188</v>
          </cell>
          <cell r="S77">
            <v>99.7</v>
          </cell>
          <cell r="T77">
            <v>44592</v>
          </cell>
          <cell r="U77">
            <v>3</v>
          </cell>
          <cell r="V77" t="str">
            <v>OLD</v>
          </cell>
          <cell r="W77" t="str">
            <v>ADRIANA BLANCO</v>
          </cell>
          <cell r="X77" t="str">
            <v>POLLY BERGMANN</v>
          </cell>
          <cell r="Y77" t="str">
            <v>ADRIAN MUNZELL</v>
          </cell>
          <cell r="Z77">
            <v>1</v>
          </cell>
          <cell r="AC77">
            <v>1.59920432520657</v>
          </cell>
          <cell r="AD77">
            <v>1.68081804071944</v>
          </cell>
          <cell r="AE77">
            <v>-8.1613715512868001E-2</v>
          </cell>
          <cell r="AF77">
            <v>-4.8555949267378802</v>
          </cell>
          <cell r="AG77">
            <v>594509.42000000004</v>
          </cell>
          <cell r="AH77">
            <v>693845.62</v>
          </cell>
          <cell r="AI77">
            <v>-99336.2</v>
          </cell>
          <cell r="AJ77">
            <v>-14.316758243714199</v>
          </cell>
          <cell r="AK77">
            <v>31233</v>
          </cell>
          <cell r="AL77">
            <v>28881</v>
          </cell>
          <cell r="AM77">
            <v>2352</v>
          </cell>
          <cell r="AN77">
            <v>8.1437623350992006</v>
          </cell>
          <cell r="AO77">
            <v>9803</v>
          </cell>
          <cell r="AP77">
            <v>10953</v>
          </cell>
          <cell r="AQ77">
            <v>-1150</v>
          </cell>
          <cell r="AR77">
            <v>-10.4994065552817</v>
          </cell>
          <cell r="AS77">
            <v>15677</v>
          </cell>
          <cell r="AT77">
            <v>18410</v>
          </cell>
          <cell r="AU77">
            <v>-2733</v>
          </cell>
          <cell r="AV77">
            <v>-14.8451928299837</v>
          </cell>
          <cell r="AW77">
            <v>30.666282457657001</v>
          </cell>
          <cell r="AX77">
            <v>37.889962258924598</v>
          </cell>
          <cell r="AY77">
            <v>-7.2236798012675898</v>
          </cell>
          <cell r="AZ77">
            <v>-19.0648904633473</v>
          </cell>
          <cell r="BB77">
            <v>-2.7814412346378299E-3</v>
          </cell>
          <cell r="BC77">
            <v>37.922397142310402</v>
          </cell>
          <cell r="BD77">
            <v>37.688518196632302</v>
          </cell>
          <cell r="BE77">
            <v>0.233878945678129</v>
          </cell>
          <cell r="BF77">
            <v>0.62055755139512803</v>
          </cell>
          <cell r="BG77">
            <v>62.368662654289501</v>
          </cell>
          <cell r="BH77">
            <v>64.840682917921995</v>
          </cell>
          <cell r="BI77">
            <v>4.6402006548525296</v>
          </cell>
          <cell r="BJ77">
            <v>3.5327008333640602</v>
          </cell>
          <cell r="BK77">
            <v>-2.0012298543562201E-3</v>
          </cell>
          <cell r="BL77">
            <v>-1189.75</v>
          </cell>
          <cell r="BM77">
            <v>-2403.52</v>
          </cell>
        </row>
        <row r="78">
          <cell r="A78">
            <v>201</v>
          </cell>
          <cell r="B78" t="str">
            <v>SALISBURY</v>
          </cell>
          <cell r="C78" t="str">
            <v>SALISBURY</v>
          </cell>
          <cell r="D78" t="str">
            <v>NC</v>
          </cell>
          <cell r="E78" t="str">
            <v>MARK JORDAN</v>
          </cell>
          <cell r="F78">
            <v>35.652562580000001</v>
          </cell>
          <cell r="G78">
            <v>-80.457815690000004</v>
          </cell>
          <cell r="H78">
            <v>6</v>
          </cell>
          <cell r="I78">
            <v>2</v>
          </cell>
          <cell r="J78" t="str">
            <v>S</v>
          </cell>
          <cell r="K78" t="str">
            <v>O</v>
          </cell>
          <cell r="L78">
            <v>34276</v>
          </cell>
          <cell r="M78" t="str">
            <v>BRIAN SAFRIT</v>
          </cell>
          <cell r="N78" t="str">
            <v>BRYAN GURLEY</v>
          </cell>
          <cell r="O78">
            <v>5796</v>
          </cell>
          <cell r="P78">
            <v>43216</v>
          </cell>
          <cell r="Q78">
            <v>92.6</v>
          </cell>
          <cell r="R78">
            <v>43216</v>
          </cell>
          <cell r="S78">
            <v>99.8</v>
          </cell>
          <cell r="T78">
            <v>44104</v>
          </cell>
          <cell r="U78">
            <v>1.8</v>
          </cell>
          <cell r="V78" t="str">
            <v>OLD</v>
          </cell>
          <cell r="W78" t="str">
            <v>LISA MONTEIRO</v>
          </cell>
          <cell r="X78" t="str">
            <v>MS LOGAN ROBBINS</v>
          </cell>
          <cell r="Y78" t="str">
            <v>ADRIAN MUNZELL</v>
          </cell>
          <cell r="Z78">
            <v>1</v>
          </cell>
          <cell r="AC78">
            <v>1.7426600985221701</v>
          </cell>
          <cell r="AD78">
            <v>1.77924184066491</v>
          </cell>
          <cell r="AE78">
            <v>-3.6581742142742298E-2</v>
          </cell>
          <cell r="AF78">
            <v>-2.0560297822735301</v>
          </cell>
          <cell r="AG78">
            <v>317456.01</v>
          </cell>
          <cell r="AH78">
            <v>308556.13</v>
          </cell>
          <cell r="AI78">
            <v>8899.8799999999992</v>
          </cell>
          <cell r="AJ78">
            <v>2.8843633733674299</v>
          </cell>
          <cell r="AK78">
            <v>14774</v>
          </cell>
          <cell r="AL78">
            <v>18500.5</v>
          </cell>
          <cell r="AM78">
            <v>-3726.5</v>
          </cell>
          <cell r="AN78">
            <v>-20.142698845977101</v>
          </cell>
          <cell r="AO78">
            <v>5075</v>
          </cell>
          <cell r="AP78">
            <v>4933</v>
          </cell>
          <cell r="AQ78">
            <v>142</v>
          </cell>
          <cell r="AR78">
            <v>2.8785728765457099</v>
          </cell>
          <cell r="AS78">
            <v>8844</v>
          </cell>
          <cell r="AT78">
            <v>8777</v>
          </cell>
          <cell r="AU78">
            <v>67</v>
          </cell>
          <cell r="AV78">
            <v>0.76335877862595403</v>
          </cell>
          <cell r="AW78">
            <v>33.701096520915101</v>
          </cell>
          <cell r="AX78">
            <v>26.6641442123186</v>
          </cell>
          <cell r="AY78">
            <v>7.0369523085965398</v>
          </cell>
          <cell r="AZ78">
            <v>26.391067542102199</v>
          </cell>
          <cell r="BB78">
            <v>-3.67416407222844E-3</v>
          </cell>
          <cell r="BC78">
            <v>35.895071234735397</v>
          </cell>
          <cell r="BD78">
            <v>35.155079184231496</v>
          </cell>
          <cell r="BE78">
            <v>0.73999205050390104</v>
          </cell>
          <cell r="BF78">
            <v>2.1049363781146502</v>
          </cell>
          <cell r="BG78">
            <v>63.487684729064</v>
          </cell>
          <cell r="BH78">
            <v>63.571862963713798</v>
          </cell>
          <cell r="BI78">
            <v>4.1848632823174503</v>
          </cell>
          <cell r="BJ78">
            <v>3.0147318739057298</v>
          </cell>
          <cell r="BK78">
            <v>-3.5651868742381E-3</v>
          </cell>
          <cell r="BL78">
            <v>-1131.79</v>
          </cell>
          <cell r="BM78">
            <v>-2507.54</v>
          </cell>
        </row>
        <row r="79">
          <cell r="A79">
            <v>203</v>
          </cell>
          <cell r="B79" t="str">
            <v>RIVERGATE MALL</v>
          </cell>
          <cell r="C79" t="str">
            <v>GOODLETTSVILLE</v>
          </cell>
          <cell r="D79" t="str">
            <v>TN</v>
          </cell>
          <cell r="E79" t="str">
            <v>DAVID HOWELL</v>
          </cell>
          <cell r="F79">
            <v>36.302716310000001</v>
          </cell>
          <cell r="G79">
            <v>-86.698699809999994</v>
          </cell>
          <cell r="H79">
            <v>9</v>
          </cell>
          <cell r="I79">
            <v>3</v>
          </cell>
          <cell r="J79" t="str">
            <v>M</v>
          </cell>
          <cell r="K79" t="str">
            <v>O</v>
          </cell>
          <cell r="L79">
            <v>34627</v>
          </cell>
          <cell r="M79" t="str">
            <v>NICHOLAS JUDD</v>
          </cell>
          <cell r="N79" t="str">
            <v>SHAWN BROOKS</v>
          </cell>
          <cell r="O79">
            <v>5466</v>
          </cell>
          <cell r="P79">
            <v>43332</v>
          </cell>
          <cell r="Q79">
            <v>70.7</v>
          </cell>
          <cell r="R79">
            <v>43332</v>
          </cell>
          <cell r="S79">
            <v>99.9</v>
          </cell>
          <cell r="T79">
            <v>45688</v>
          </cell>
          <cell r="U79">
            <v>1.8</v>
          </cell>
          <cell r="V79" t="str">
            <v>OLD</v>
          </cell>
          <cell r="W79" t="str">
            <v>HANNAH WEST</v>
          </cell>
          <cell r="X79" t="str">
            <v>LEAH MOORE</v>
          </cell>
          <cell r="Y79" t="str">
            <v>BRIAN BYRNE</v>
          </cell>
          <cell r="Z79">
            <v>1</v>
          </cell>
          <cell r="AC79">
            <v>1.7359809101755601</v>
          </cell>
          <cell r="AD79">
            <v>1.62676939616556</v>
          </cell>
          <cell r="AE79">
            <v>0.109211514009996</v>
          </cell>
          <cell r="AF79">
            <v>6.7133986087651598</v>
          </cell>
          <cell r="AG79">
            <v>343658.95</v>
          </cell>
          <cell r="AH79">
            <v>340095.22</v>
          </cell>
          <cell r="AI79">
            <v>3563.73</v>
          </cell>
          <cell r="AJ79">
            <v>1.04786241923659</v>
          </cell>
          <cell r="AK79">
            <v>40549</v>
          </cell>
          <cell r="AL79">
            <v>42449</v>
          </cell>
          <cell r="AM79">
            <v>-1900</v>
          </cell>
          <cell r="AN79">
            <v>-4.4759593865579896</v>
          </cell>
          <cell r="AO79">
            <v>5867</v>
          </cell>
          <cell r="AP79">
            <v>5581</v>
          </cell>
          <cell r="AQ79">
            <v>286</v>
          </cell>
          <cell r="AR79">
            <v>5.1245296541838403</v>
          </cell>
          <cell r="AS79">
            <v>10185</v>
          </cell>
          <cell r="AT79">
            <v>9079</v>
          </cell>
          <cell r="AU79">
            <v>1106</v>
          </cell>
          <cell r="AV79">
            <v>12.181958365458801</v>
          </cell>
          <cell r="AW79">
            <v>14.177908209820201</v>
          </cell>
          <cell r="AX79">
            <v>13.147541755989501</v>
          </cell>
          <cell r="AY79">
            <v>1.03036645383068</v>
          </cell>
          <cell r="AZ79">
            <v>7.8369513704817102</v>
          </cell>
          <cell r="BB79">
            <v>-3.2958885032921797E-2</v>
          </cell>
          <cell r="BC79">
            <v>33.741674030436897</v>
          </cell>
          <cell r="BD79">
            <v>37.4595462055292</v>
          </cell>
          <cell r="BE79">
            <v>-3.71787217509232</v>
          </cell>
          <cell r="BF79">
            <v>-9.9250326063574796</v>
          </cell>
          <cell r="BG79">
            <v>81.387421169251795</v>
          </cell>
          <cell r="BH79">
            <v>61.996058054112197</v>
          </cell>
          <cell r="BI79">
            <v>1.6517247695716899</v>
          </cell>
          <cell r="BJ79">
            <v>1.95958355427636</v>
          </cell>
          <cell r="BK79">
            <v>-1.1343222692148699E-2</v>
          </cell>
          <cell r="BL79">
            <v>-3898.2</v>
          </cell>
          <cell r="BM79">
            <v>-26210.29</v>
          </cell>
        </row>
        <row r="80">
          <cell r="A80">
            <v>205</v>
          </cell>
          <cell r="B80" t="str">
            <v>SOUTHLAKE MALL</v>
          </cell>
          <cell r="C80" t="str">
            <v>MORROW</v>
          </cell>
          <cell r="D80" t="str">
            <v>GA</v>
          </cell>
          <cell r="E80" t="str">
            <v>THOMAS WAGNER</v>
          </cell>
          <cell r="F80">
            <v>33.575730839999999</v>
          </cell>
          <cell r="G80">
            <v>-84.350887529999994</v>
          </cell>
          <cell r="H80">
            <v>4</v>
          </cell>
          <cell r="I80">
            <v>5</v>
          </cell>
          <cell r="J80" t="str">
            <v>M</v>
          </cell>
          <cell r="K80" t="str">
            <v>O</v>
          </cell>
          <cell r="L80">
            <v>34767</v>
          </cell>
          <cell r="M80" t="str">
            <v>MICHAEL BRADY</v>
          </cell>
          <cell r="N80" t="str">
            <v>JON COBB</v>
          </cell>
          <cell r="O80">
            <v>9487</v>
          </cell>
          <cell r="P80">
            <v>43343</v>
          </cell>
          <cell r="Q80">
            <v>90.3</v>
          </cell>
          <cell r="R80">
            <v>43343</v>
          </cell>
          <cell r="S80">
            <v>99.6</v>
          </cell>
          <cell r="T80">
            <v>46783</v>
          </cell>
          <cell r="U80">
            <v>2.7</v>
          </cell>
          <cell r="V80" t="str">
            <v>OLD</v>
          </cell>
          <cell r="W80" t="str">
            <v>KAREN BERUMEN</v>
          </cell>
          <cell r="X80" t="str">
            <v>PRISCILLA MERAZ</v>
          </cell>
          <cell r="Y80" t="str">
            <v>BRIAN BYRNE</v>
          </cell>
          <cell r="Z80">
            <v>1</v>
          </cell>
          <cell r="AC80">
            <v>1.6580618725670999</v>
          </cell>
          <cell r="AD80">
            <v>1.631227154047</v>
          </cell>
          <cell r="AE80">
            <v>2.6834718520099402E-2</v>
          </cell>
          <cell r="AF80">
            <v>1.6450632552016899</v>
          </cell>
          <cell r="AG80">
            <v>600378.84</v>
          </cell>
          <cell r="AH80">
            <v>572572.25</v>
          </cell>
          <cell r="AI80">
            <v>27806.59</v>
          </cell>
          <cell r="AJ80">
            <v>4.8564334020728399</v>
          </cell>
          <cell r="AK80">
            <v>61911</v>
          </cell>
          <cell r="AL80">
            <v>62746</v>
          </cell>
          <cell r="AM80">
            <v>-835</v>
          </cell>
          <cell r="AN80">
            <v>-1.3307621202945199</v>
          </cell>
          <cell r="AO80">
            <v>9762</v>
          </cell>
          <cell r="AP80">
            <v>9575</v>
          </cell>
          <cell r="AQ80">
            <v>187</v>
          </cell>
          <cell r="AR80">
            <v>1.9530026109660601</v>
          </cell>
          <cell r="AS80">
            <v>16186</v>
          </cell>
          <cell r="AT80">
            <v>15619</v>
          </cell>
          <cell r="AU80">
            <v>567</v>
          </cell>
          <cell r="AV80">
            <v>3.6301939944938901</v>
          </cell>
          <cell r="AW80">
            <v>15.5933517468624</v>
          </cell>
          <cell r="AX80">
            <v>15.2599368884072</v>
          </cell>
          <cell r="AY80">
            <v>0.33341485845520302</v>
          </cell>
          <cell r="AZ80">
            <v>2.1849032593869602</v>
          </cell>
          <cell r="BB80">
            <v>-5.1335667678652896E-3</v>
          </cell>
          <cell r="BC80">
            <v>37.092477449647802</v>
          </cell>
          <cell r="BD80">
            <v>36.658700941161399</v>
          </cell>
          <cell r="BE80">
            <v>0.43377650848643901</v>
          </cell>
          <cell r="BF80">
            <v>1.18328390627553</v>
          </cell>
          <cell r="BG80">
            <v>88.465478385576702</v>
          </cell>
          <cell r="BH80">
            <v>78.496083550913795</v>
          </cell>
          <cell r="BI80">
            <v>2.5816449493789602</v>
          </cell>
          <cell r="BJ80">
            <v>2.45949746953332</v>
          </cell>
          <cell r="BK80">
            <v>-2.6478115051489799E-3</v>
          </cell>
          <cell r="BL80">
            <v>-1589.69</v>
          </cell>
          <cell r="BM80">
            <v>-4501.05</v>
          </cell>
        </row>
        <row r="81">
          <cell r="A81">
            <v>210</v>
          </cell>
          <cell r="B81" t="str">
            <v>THE AVENUES</v>
          </cell>
          <cell r="C81" t="str">
            <v>JACKSONVILLE</v>
          </cell>
          <cell r="D81" t="str">
            <v>FL</v>
          </cell>
          <cell r="E81" t="str">
            <v>PAUL BARBARISI</v>
          </cell>
          <cell r="F81">
            <v>30.183429090000001</v>
          </cell>
          <cell r="G81">
            <v>-81.55385253</v>
          </cell>
          <cell r="H81">
            <v>2</v>
          </cell>
          <cell r="I81">
            <v>1</v>
          </cell>
          <cell r="J81" t="str">
            <v>M</v>
          </cell>
          <cell r="K81" t="str">
            <v>O</v>
          </cell>
          <cell r="L81">
            <v>34403</v>
          </cell>
          <cell r="M81" t="str">
            <v>PAUL BARBARISI</v>
          </cell>
          <cell r="N81" t="str">
            <v>KEN HELM</v>
          </cell>
          <cell r="O81">
            <v>6704</v>
          </cell>
          <cell r="P81">
            <v>43319</v>
          </cell>
          <cell r="Q81">
            <v>96.9</v>
          </cell>
          <cell r="R81">
            <v>43319</v>
          </cell>
          <cell r="S81">
            <v>98.6</v>
          </cell>
          <cell r="T81">
            <v>45350</v>
          </cell>
          <cell r="U81">
            <v>2.6</v>
          </cell>
          <cell r="V81" t="str">
            <v>OLD</v>
          </cell>
          <cell r="W81" t="str">
            <v>ALEX SHELTON</v>
          </cell>
          <cell r="X81" t="str">
            <v>CYNTHIA MCANLPIN</v>
          </cell>
          <cell r="Y81" t="str">
            <v>ADRIAN MUNZELL</v>
          </cell>
          <cell r="Z81">
            <v>1</v>
          </cell>
          <cell r="AC81">
            <v>1.7480714957667001</v>
          </cell>
          <cell r="AD81">
            <v>1.75902841429881</v>
          </cell>
          <cell r="AE81">
            <v>-1.09569185321103E-2</v>
          </cell>
          <cell r="AF81">
            <v>-0.62289605119755997</v>
          </cell>
          <cell r="AG81">
            <v>673804.95</v>
          </cell>
          <cell r="AH81">
            <v>709128.88</v>
          </cell>
          <cell r="AI81">
            <v>-35323.93</v>
          </cell>
          <cell r="AJ81">
            <v>-4.9813131288631203</v>
          </cell>
          <cell r="AK81">
            <v>59740</v>
          </cell>
          <cell r="AL81">
            <v>65421</v>
          </cell>
          <cell r="AM81">
            <v>-5681</v>
          </cell>
          <cell r="AN81">
            <v>-8.68375598049556</v>
          </cell>
          <cell r="AO81">
            <v>10630</v>
          </cell>
          <cell r="AP81">
            <v>10910</v>
          </cell>
          <cell r="AQ81">
            <v>-280</v>
          </cell>
          <cell r="AR81">
            <v>-2.56645279560037</v>
          </cell>
          <cell r="AS81">
            <v>18582</v>
          </cell>
          <cell r="AT81">
            <v>19191</v>
          </cell>
          <cell r="AU81">
            <v>-609</v>
          </cell>
          <cell r="AV81">
            <v>-3.1733625136782901</v>
          </cell>
          <cell r="AW81">
            <v>17.204553063274201</v>
          </cell>
          <cell r="AX81">
            <v>16.1874627413216</v>
          </cell>
          <cell r="AY81">
            <v>1.0170903219526</v>
          </cell>
          <cell r="AZ81">
            <v>6.2831979180794004</v>
          </cell>
          <cell r="BB81">
            <v>-5.6616248435300597E-3</v>
          </cell>
          <cell r="BC81">
            <v>36.261164029706201</v>
          </cell>
          <cell r="BD81">
            <v>36.951116669272103</v>
          </cell>
          <cell r="BE81">
            <v>-0.68995263956588804</v>
          </cell>
          <cell r="BF81">
            <v>-1.86720375933765</v>
          </cell>
          <cell r="BG81">
            <v>70.517403574788304</v>
          </cell>
          <cell r="BH81">
            <v>63.024747937671897</v>
          </cell>
          <cell r="BI81">
            <v>3.0093293318786101</v>
          </cell>
          <cell r="BJ81">
            <v>2.8881223960304601</v>
          </cell>
          <cell r="BK81">
            <v>-7.4932960940699497E-3</v>
          </cell>
          <cell r="BL81">
            <v>-5049.0200000000004</v>
          </cell>
          <cell r="BM81">
            <v>-10395.83</v>
          </cell>
        </row>
        <row r="82">
          <cell r="A82">
            <v>211</v>
          </cell>
          <cell r="B82" t="str">
            <v>WESTFIELD SARASOTA SQUARE</v>
          </cell>
          <cell r="C82" t="str">
            <v>SARASOTA</v>
          </cell>
          <cell r="D82" t="str">
            <v>FL</v>
          </cell>
          <cell r="E82" t="str">
            <v>UTE DODD</v>
          </cell>
          <cell r="F82">
            <v>27.234466439999998</v>
          </cell>
          <cell r="G82">
            <v>-82.495073110000007</v>
          </cell>
          <cell r="H82">
            <v>2</v>
          </cell>
          <cell r="I82">
            <v>5</v>
          </cell>
          <cell r="J82" t="str">
            <v>M</v>
          </cell>
          <cell r="K82" t="str">
            <v>O</v>
          </cell>
          <cell r="L82">
            <v>35187</v>
          </cell>
          <cell r="M82" t="str">
            <v>CHRISTOPHER JONES</v>
          </cell>
          <cell r="N82" t="str">
            <v>KEN HELM</v>
          </cell>
          <cell r="O82">
            <v>9382</v>
          </cell>
          <cell r="P82">
            <v>43236</v>
          </cell>
          <cell r="Q82">
            <v>87.3</v>
          </cell>
          <cell r="R82">
            <v>43236</v>
          </cell>
          <cell r="S82">
            <v>97.8</v>
          </cell>
          <cell r="T82">
            <v>43496</v>
          </cell>
          <cell r="U82">
            <v>1.6</v>
          </cell>
          <cell r="V82" t="str">
            <v>OLD</v>
          </cell>
          <cell r="W82" t="str">
            <v>GREGERY ROBINSON</v>
          </cell>
          <cell r="X82" t="str">
            <v>KONNY MILLER</v>
          </cell>
          <cell r="Y82" t="str">
            <v>ADRIAN MUNZELL</v>
          </cell>
          <cell r="Z82">
            <v>1</v>
          </cell>
          <cell r="AC82">
            <v>1.7505976095617499</v>
          </cell>
          <cell r="AD82">
            <v>1.7203127545202801</v>
          </cell>
          <cell r="AE82">
            <v>3.0284855041472901E-2</v>
          </cell>
          <cell r="AF82">
            <v>1.76042728055679</v>
          </cell>
          <cell r="AG82">
            <v>323093.09999999998</v>
          </cell>
          <cell r="AH82">
            <v>406282.5</v>
          </cell>
          <cell r="AI82">
            <v>-83189.399999999994</v>
          </cell>
          <cell r="AJ82">
            <v>-20.475752709013999</v>
          </cell>
          <cell r="AK82">
            <v>19785.5</v>
          </cell>
          <cell r="AL82">
            <v>25313</v>
          </cell>
          <cell r="AM82">
            <v>-5527.5</v>
          </cell>
          <cell r="AN82">
            <v>-21.836605696677601</v>
          </cell>
          <cell r="AO82">
            <v>5020</v>
          </cell>
          <cell r="AP82">
            <v>6139</v>
          </cell>
          <cell r="AQ82">
            <v>-1119</v>
          </cell>
          <cell r="AR82">
            <v>-18.227724385079</v>
          </cell>
          <cell r="AS82">
            <v>8788</v>
          </cell>
          <cell r="AT82">
            <v>10561</v>
          </cell>
          <cell r="AU82">
            <v>-1773</v>
          </cell>
          <cell r="AV82">
            <v>-16.788182937221901</v>
          </cell>
          <cell r="AW82">
            <v>25.0991887998787</v>
          </cell>
          <cell r="AX82">
            <v>24.252360447200999</v>
          </cell>
          <cell r="AY82">
            <v>0.84682835267765499</v>
          </cell>
          <cell r="AZ82">
            <v>3.49173580246448</v>
          </cell>
          <cell r="BB82">
            <v>-1.6927042649717201E-3</v>
          </cell>
          <cell r="BC82">
            <v>36.7652594446973</v>
          </cell>
          <cell r="BD82">
            <v>38.470078591042501</v>
          </cell>
          <cell r="BE82">
            <v>-1.7048191463452</v>
          </cell>
          <cell r="BF82">
            <v>-4.4315457851499103</v>
          </cell>
          <cell r="BG82">
            <v>68.107569721115496</v>
          </cell>
          <cell r="BH82">
            <v>58.7554976380518</v>
          </cell>
          <cell r="BI82">
            <v>2.15355264473305</v>
          </cell>
          <cell r="BJ82">
            <v>1.8650495652655501</v>
          </cell>
          <cell r="BK82">
            <v>-1.94643587250857E-3</v>
          </cell>
          <cell r="BL82">
            <v>-628.88</v>
          </cell>
          <cell r="BM82">
            <v>-1748.13</v>
          </cell>
        </row>
        <row r="83">
          <cell r="A83">
            <v>213</v>
          </cell>
          <cell r="B83" t="str">
            <v>ORLANDO FASHION SQUARE</v>
          </cell>
          <cell r="C83" t="str">
            <v>ORLANDO</v>
          </cell>
          <cell r="D83" t="str">
            <v>FL</v>
          </cell>
          <cell r="E83" t="str">
            <v>DARYA BROWN</v>
          </cell>
          <cell r="F83">
            <v>28.557110860000002</v>
          </cell>
          <cell r="G83">
            <v>-81.339955639999999</v>
          </cell>
          <cell r="H83">
            <v>1</v>
          </cell>
          <cell r="I83">
            <v>2</v>
          </cell>
          <cell r="J83" t="str">
            <v>M</v>
          </cell>
          <cell r="K83" t="str">
            <v>O</v>
          </cell>
          <cell r="L83">
            <v>34459</v>
          </cell>
          <cell r="M83" t="str">
            <v>MICHAEL JAPP</v>
          </cell>
          <cell r="N83" t="str">
            <v>BOB CORCORAN</v>
          </cell>
          <cell r="O83">
            <v>6049</v>
          </cell>
          <cell r="P83">
            <v>43277</v>
          </cell>
          <cell r="Q83">
            <v>99.2</v>
          </cell>
          <cell r="R83">
            <v>43277</v>
          </cell>
          <cell r="S83">
            <v>96.2</v>
          </cell>
          <cell r="T83">
            <v>45322</v>
          </cell>
          <cell r="U83">
            <v>2</v>
          </cell>
          <cell r="V83" t="str">
            <v>OLD</v>
          </cell>
          <cell r="W83" t="str">
            <v>JOHN OREILLY</v>
          </cell>
          <cell r="X83" t="str">
            <v>MARGO MCGRATH</v>
          </cell>
          <cell r="Y83" t="str">
            <v>CRAIG SCHULZ</v>
          </cell>
          <cell r="Z83">
            <v>1</v>
          </cell>
          <cell r="AC83">
            <v>1.8787788087399</v>
          </cell>
          <cell r="AD83">
            <v>1.8231322471745199</v>
          </cell>
          <cell r="AE83">
            <v>5.5646561565378901E-2</v>
          </cell>
          <cell r="AF83">
            <v>3.0522504141770099</v>
          </cell>
          <cell r="AG83">
            <v>385788.36</v>
          </cell>
          <cell r="AH83">
            <v>395516.92</v>
          </cell>
          <cell r="AI83">
            <v>-9728.56</v>
          </cell>
          <cell r="AJ83">
            <v>-2.4597076656037902</v>
          </cell>
          <cell r="AK83">
            <v>31482</v>
          </cell>
          <cell r="AL83">
            <v>35878</v>
          </cell>
          <cell r="AM83">
            <v>-4396</v>
          </cell>
          <cell r="AN83">
            <v>-12.252633926082799</v>
          </cell>
          <cell r="AO83">
            <v>6682</v>
          </cell>
          <cell r="AP83">
            <v>6813</v>
          </cell>
          <cell r="AQ83">
            <v>-131</v>
          </cell>
          <cell r="AR83">
            <v>-1.92279465727286</v>
          </cell>
          <cell r="AS83">
            <v>12554</v>
          </cell>
          <cell r="AT83">
            <v>12421</v>
          </cell>
          <cell r="AU83">
            <v>133</v>
          </cell>
          <cell r="AV83">
            <v>1.0707672490137701</v>
          </cell>
          <cell r="AW83">
            <v>21.0564767168541</v>
          </cell>
          <cell r="AX83">
            <v>18.989352806733901</v>
          </cell>
          <cell r="AY83">
            <v>2.06712391012015</v>
          </cell>
          <cell r="AZ83">
            <v>10.8856996399957</v>
          </cell>
          <cell r="BB83">
            <v>-5.58660168289574E-3</v>
          </cell>
          <cell r="BC83">
            <v>30.730313844193098</v>
          </cell>
          <cell r="BD83">
            <v>31.842598824571301</v>
          </cell>
          <cell r="BE83">
            <v>-1.11228498037821</v>
          </cell>
          <cell r="BF83">
            <v>-3.4930722410757298</v>
          </cell>
          <cell r="BG83">
            <v>68.198144268183199</v>
          </cell>
          <cell r="BH83">
            <v>66.828122706590307</v>
          </cell>
          <cell r="BI83">
            <v>2.2344038581153698</v>
          </cell>
          <cell r="BJ83">
            <v>1.7209352257294099</v>
          </cell>
          <cell r="BK83">
            <v>-1.9785459571667698E-3</v>
          </cell>
          <cell r="BL83">
            <v>-763.3</v>
          </cell>
          <cell r="BM83">
            <v>-4259.22</v>
          </cell>
        </row>
        <row r="84">
          <cell r="A84">
            <v>215</v>
          </cell>
          <cell r="B84" t="str">
            <v>UNIVERSITY MALL</v>
          </cell>
          <cell r="C84" t="str">
            <v>TAMPA</v>
          </cell>
          <cell r="D84" t="str">
            <v>FL</v>
          </cell>
          <cell r="E84" t="str">
            <v>KENNETH CHISM</v>
          </cell>
          <cell r="F84">
            <v>28.058479909999999</v>
          </cell>
          <cell r="G84">
            <v>-82.434196909999997</v>
          </cell>
          <cell r="H84">
            <v>2</v>
          </cell>
          <cell r="I84">
            <v>3</v>
          </cell>
          <cell r="J84" t="str">
            <v>M</v>
          </cell>
          <cell r="K84" t="str">
            <v>O</v>
          </cell>
          <cell r="L84">
            <v>35278</v>
          </cell>
          <cell r="M84" t="str">
            <v>JAMES ROPER</v>
          </cell>
          <cell r="N84" t="str">
            <v>KEN HELM</v>
          </cell>
          <cell r="O84">
            <v>5678</v>
          </cell>
          <cell r="P84">
            <v>43293</v>
          </cell>
          <cell r="Q84">
            <v>99.3</v>
          </cell>
          <cell r="R84">
            <v>43293</v>
          </cell>
          <cell r="S84">
            <v>94.1</v>
          </cell>
          <cell r="T84">
            <v>42035</v>
          </cell>
          <cell r="U84">
            <v>1.9</v>
          </cell>
          <cell r="V84" t="str">
            <v>OLD</v>
          </cell>
          <cell r="W84" t="str">
            <v>DANIEL CARTER</v>
          </cell>
          <cell r="X84" t="str">
            <v>IRVING MATTSON</v>
          </cell>
          <cell r="Y84" t="str">
            <v>ADRIAN MUNZELL</v>
          </cell>
          <cell r="Z84">
            <v>1</v>
          </cell>
          <cell r="AC84">
            <v>1.8217720482913899</v>
          </cell>
          <cell r="AD84">
            <v>1.7859683794466401</v>
          </cell>
          <cell r="AE84">
            <v>3.5803668844745E-2</v>
          </cell>
          <cell r="AF84">
            <v>2.0047201986766598</v>
          </cell>
          <cell r="AG84">
            <v>299486.44</v>
          </cell>
          <cell r="AH84">
            <v>295074.46000000002</v>
          </cell>
          <cell r="AI84">
            <v>4411.9799999999996</v>
          </cell>
          <cell r="AJ84">
            <v>1.4952090397793201</v>
          </cell>
          <cell r="AK84">
            <v>30340</v>
          </cell>
          <cell r="AL84">
            <v>33420</v>
          </cell>
          <cell r="AM84">
            <v>-3080</v>
          </cell>
          <cell r="AN84">
            <v>-9.2160383004189104</v>
          </cell>
          <cell r="AO84">
            <v>4887</v>
          </cell>
          <cell r="AP84">
            <v>5060</v>
          </cell>
          <cell r="AQ84">
            <v>-173</v>
          </cell>
          <cell r="AR84">
            <v>-3.4189723320158101</v>
          </cell>
          <cell r="AS84">
            <v>8903</v>
          </cell>
          <cell r="AT84">
            <v>9037</v>
          </cell>
          <cell r="AU84">
            <v>-134</v>
          </cell>
          <cell r="AV84">
            <v>-1.4827929622662399</v>
          </cell>
          <cell r="AW84">
            <v>15.959129861568901</v>
          </cell>
          <cell r="AX84">
            <v>15.140634350688201</v>
          </cell>
          <cell r="AY84">
            <v>0.81849551088067296</v>
          </cell>
          <cell r="AZ84">
            <v>5.4059525639589099</v>
          </cell>
          <cell r="BB84">
            <v>-9.6772070551850997E-3</v>
          </cell>
          <cell r="BC84">
            <v>33.638822868695897</v>
          </cell>
          <cell r="BD84">
            <v>32.651815868097799</v>
          </cell>
          <cell r="BE84">
            <v>0.98700700059812596</v>
          </cell>
          <cell r="BF84">
            <v>3.0228242269443699</v>
          </cell>
          <cell r="BG84">
            <v>68.365050133005894</v>
          </cell>
          <cell r="BH84">
            <v>56.640316205533601</v>
          </cell>
          <cell r="BI84">
            <v>1.0093311737252599</v>
          </cell>
          <cell r="BJ84">
            <v>0.98121674102191003</v>
          </cell>
          <cell r="BK84">
            <v>-2.4769068008554901E-3</v>
          </cell>
          <cell r="BL84">
            <v>-741.8</v>
          </cell>
          <cell r="BM84">
            <v>-5865.93</v>
          </cell>
        </row>
        <row r="85">
          <cell r="A85">
            <v>219</v>
          </cell>
          <cell r="B85" t="str">
            <v>CARY TOWNE CENTER</v>
          </cell>
          <cell r="C85" t="str">
            <v>CARY</v>
          </cell>
          <cell r="D85" t="str">
            <v>NC</v>
          </cell>
          <cell r="E85" t="str">
            <v>TIFFANY WATSON</v>
          </cell>
          <cell r="F85">
            <v>35.772774349999999</v>
          </cell>
          <cell r="G85">
            <v>-78.760892810000001</v>
          </cell>
          <cell r="H85">
            <v>7</v>
          </cell>
          <cell r="I85">
            <v>2</v>
          </cell>
          <cell r="J85" t="str">
            <v>M</v>
          </cell>
          <cell r="K85" t="str">
            <v>O</v>
          </cell>
          <cell r="L85">
            <v>34788</v>
          </cell>
          <cell r="M85" t="str">
            <v>BRIAN EBERWEIN</v>
          </cell>
          <cell r="N85" t="str">
            <v>T. CLARK</v>
          </cell>
          <cell r="O85">
            <v>7746</v>
          </cell>
          <cell r="P85">
            <v>43223</v>
          </cell>
          <cell r="Q85">
            <v>97.7</v>
          </cell>
          <cell r="R85">
            <v>43223</v>
          </cell>
          <cell r="S85">
            <v>99.1</v>
          </cell>
          <cell r="T85">
            <v>43861</v>
          </cell>
          <cell r="U85">
            <v>1.5</v>
          </cell>
          <cell r="V85" t="str">
            <v>OLD</v>
          </cell>
          <cell r="W85" t="str">
            <v>AUSTIN MACHAK</v>
          </cell>
          <cell r="X85" t="str">
            <v>CLIFF WITHFIELD-GRIFFIN</v>
          </cell>
          <cell r="Y85" t="str">
            <v>ADRIAN MUNZELL</v>
          </cell>
          <cell r="Z85">
            <v>1</v>
          </cell>
          <cell r="AC85">
            <v>1.6347021660649801</v>
          </cell>
          <cell r="AD85">
            <v>1.6437740693196401</v>
          </cell>
          <cell r="AE85">
            <v>-9.0719032546586805E-3</v>
          </cell>
          <cell r="AF85">
            <v>-0.551894778241242</v>
          </cell>
          <cell r="AG85">
            <v>258016.27</v>
          </cell>
          <cell r="AH85">
            <v>274146.49</v>
          </cell>
          <cell r="AI85">
            <v>-16130.22</v>
          </cell>
          <cell r="AJ85">
            <v>-5.8837959223917098</v>
          </cell>
          <cell r="AK85">
            <v>25190</v>
          </cell>
          <cell r="AL85">
            <v>26225.5</v>
          </cell>
          <cell r="AM85">
            <v>-1035.5</v>
          </cell>
          <cell r="AN85">
            <v>-3.9484471220758399</v>
          </cell>
          <cell r="AO85">
            <v>4432</v>
          </cell>
          <cell r="AP85">
            <v>4674</v>
          </cell>
          <cell r="AQ85">
            <v>-242</v>
          </cell>
          <cell r="AR85">
            <v>-5.17757809157039</v>
          </cell>
          <cell r="AS85">
            <v>7245</v>
          </cell>
          <cell r="AT85">
            <v>7683</v>
          </cell>
          <cell r="AU85">
            <v>-438</v>
          </cell>
          <cell r="AV85">
            <v>-5.70089808668489</v>
          </cell>
          <cell r="AW85">
            <v>17.2052401746725</v>
          </cell>
          <cell r="AX85">
            <v>17.814722312253298</v>
          </cell>
          <cell r="AY85">
            <v>-0.60948213758085201</v>
          </cell>
          <cell r="AZ85">
            <v>-3.4212272686486802</v>
          </cell>
          <cell r="BB85">
            <v>-3.5146978301494902E-3</v>
          </cell>
          <cell r="BC85">
            <v>35.613011732229097</v>
          </cell>
          <cell r="BD85">
            <v>35.682219185214102</v>
          </cell>
          <cell r="BE85">
            <v>-6.9207452984983306E-2</v>
          </cell>
          <cell r="BF85">
            <v>-0.193955013352032</v>
          </cell>
          <cell r="BG85">
            <v>66.290613718411507</v>
          </cell>
          <cell r="BH85">
            <v>73.384681215233201</v>
          </cell>
          <cell r="BI85">
            <v>2.1708786038957899</v>
          </cell>
          <cell r="BJ85">
            <v>2.5312087709020101</v>
          </cell>
          <cell r="BK85">
            <v>-3.7046500982282999E-3</v>
          </cell>
          <cell r="BL85">
            <v>-955.86</v>
          </cell>
          <cell r="BM85">
            <v>-1627.41</v>
          </cell>
        </row>
        <row r="86">
          <cell r="A86">
            <v>222</v>
          </cell>
          <cell r="B86" t="str">
            <v>DULLES TOWN CROSSING</v>
          </cell>
          <cell r="C86" t="str">
            <v>STERLING</v>
          </cell>
          <cell r="D86" t="str">
            <v>VA</v>
          </cell>
          <cell r="E86" t="str">
            <v>GHAZI ISSA</v>
          </cell>
          <cell r="F86">
            <v>39.024415550000001</v>
          </cell>
          <cell r="G86">
            <v>-77.422544930000001</v>
          </cell>
          <cell r="H86">
            <v>14</v>
          </cell>
          <cell r="I86">
            <v>1</v>
          </cell>
          <cell r="J86" t="str">
            <v>S</v>
          </cell>
          <cell r="K86" t="str">
            <v>O</v>
          </cell>
          <cell r="L86">
            <v>34557</v>
          </cell>
          <cell r="M86" t="str">
            <v>EMMANUEL HAYFORD</v>
          </cell>
          <cell r="N86" t="str">
            <v>OTEAL BAKER</v>
          </cell>
          <cell r="O86">
            <v>9000</v>
          </cell>
          <cell r="P86">
            <v>43297</v>
          </cell>
          <cell r="Q86">
            <v>99.2</v>
          </cell>
          <cell r="R86">
            <v>43297</v>
          </cell>
          <cell r="S86">
            <v>91.3</v>
          </cell>
          <cell r="T86">
            <v>45504</v>
          </cell>
          <cell r="U86">
            <v>1.9</v>
          </cell>
          <cell r="V86" t="str">
            <v>OLD</v>
          </cell>
          <cell r="W86" t="str">
            <v>KAREN MENDOZA-RIVERA</v>
          </cell>
          <cell r="X86" t="str">
            <v>MARIA RUHL-VALLADOID</v>
          </cell>
          <cell r="Y86" t="str">
            <v>CRAIG SCHULZ</v>
          </cell>
          <cell r="Z86">
            <v>1</v>
          </cell>
          <cell r="AC86">
            <v>1.7474510884541199</v>
          </cell>
          <cell r="AD86">
            <v>1.7096175799086799</v>
          </cell>
          <cell r="AE86">
            <v>3.7833508545443997E-2</v>
          </cell>
          <cell r="AF86">
            <v>2.21298078529732</v>
          </cell>
          <cell r="AG86">
            <v>472533.35</v>
          </cell>
          <cell r="AH86">
            <v>435168.08</v>
          </cell>
          <cell r="AI86">
            <v>37365.269999999997</v>
          </cell>
          <cell r="AJ86">
            <v>8.58639953555417</v>
          </cell>
          <cell r="AK86">
            <v>22716</v>
          </cell>
          <cell r="AL86">
            <v>22352</v>
          </cell>
          <cell r="AM86">
            <v>364</v>
          </cell>
          <cell r="AN86">
            <v>1.6284896206156001</v>
          </cell>
          <cell r="AO86">
            <v>7258</v>
          </cell>
          <cell r="AP86">
            <v>7008</v>
          </cell>
          <cell r="AQ86">
            <v>250</v>
          </cell>
          <cell r="AR86">
            <v>3.56735159817352</v>
          </cell>
          <cell r="AS86">
            <v>12683</v>
          </cell>
          <cell r="AT86">
            <v>11981</v>
          </cell>
          <cell r="AU86">
            <v>702</v>
          </cell>
          <cell r="AV86">
            <v>5.8592771888824</v>
          </cell>
          <cell r="AW86">
            <v>31.924634618770899</v>
          </cell>
          <cell r="AX86">
            <v>31.1471009305655</v>
          </cell>
          <cell r="AY86">
            <v>0.77753368820541302</v>
          </cell>
          <cell r="AZ86">
            <v>2.4963276355598101</v>
          </cell>
          <cell r="BB86">
            <v>-5.4465085328661298E-3</v>
          </cell>
          <cell r="BC86">
            <v>37.257222266025401</v>
          </cell>
          <cell r="BD86">
            <v>36.321515733244297</v>
          </cell>
          <cell r="BE86">
            <v>0.93570653278108296</v>
          </cell>
          <cell r="BF86">
            <v>2.5761769956220499</v>
          </cell>
          <cell r="BG86">
            <v>86.580325158445802</v>
          </cell>
          <cell r="BH86">
            <v>86.315639269406404</v>
          </cell>
          <cell r="BI86">
            <v>2.9632151889385199</v>
          </cell>
          <cell r="BJ86">
            <v>3.0756231017679401</v>
          </cell>
          <cell r="BK86">
            <v>-1.16372738559088E-3</v>
          </cell>
          <cell r="BL86">
            <v>-549.9</v>
          </cell>
          <cell r="BM86">
            <v>-5795.96</v>
          </cell>
        </row>
        <row r="87">
          <cell r="A87">
            <v>223</v>
          </cell>
          <cell r="B87" t="str">
            <v>INDEPENDENCE MALL</v>
          </cell>
          <cell r="C87" t="str">
            <v>WILMINGTON</v>
          </cell>
          <cell r="D87" t="str">
            <v>NC</v>
          </cell>
          <cell r="E87" t="str">
            <v>NICOLE MCLAUGHLIN</v>
          </cell>
          <cell r="F87">
            <v>34.214590620000003</v>
          </cell>
          <cell r="G87">
            <v>-77.906515799999994</v>
          </cell>
          <cell r="H87">
            <v>7</v>
          </cell>
          <cell r="I87">
            <v>2</v>
          </cell>
          <cell r="J87" t="str">
            <v>M</v>
          </cell>
          <cell r="K87" t="str">
            <v>O</v>
          </cell>
          <cell r="L87">
            <v>34581</v>
          </cell>
          <cell r="M87" t="str">
            <v>BRIAN EBERWEIN</v>
          </cell>
          <cell r="N87" t="str">
            <v>T. CLARK</v>
          </cell>
          <cell r="O87">
            <v>7374</v>
          </cell>
          <cell r="P87">
            <v>43297</v>
          </cell>
          <cell r="Q87">
            <v>0</v>
          </cell>
          <cell r="R87">
            <v>43297</v>
          </cell>
          <cell r="S87">
            <v>84.2</v>
          </cell>
          <cell r="T87">
            <v>44592</v>
          </cell>
          <cell r="U87">
            <v>2.2000000000000002</v>
          </cell>
          <cell r="V87" t="str">
            <v>OLD</v>
          </cell>
          <cell r="W87" t="str">
            <v>GENEVIEVE SCHROTH</v>
          </cell>
          <cell r="X87" t="str">
            <v>JOHN NATALE</v>
          </cell>
          <cell r="Y87" t="str">
            <v>ADRIAN MUNZELL</v>
          </cell>
          <cell r="Z87">
            <v>1</v>
          </cell>
          <cell r="AC87">
            <v>1.57878602084611</v>
          </cell>
          <cell r="AD87">
            <v>1.5812345034581801</v>
          </cell>
          <cell r="AE87">
            <v>-2.4484826120689798E-3</v>
          </cell>
          <cell r="AF87">
            <v>-0.154846267692371</v>
          </cell>
          <cell r="AG87">
            <v>479948.78</v>
          </cell>
          <cell r="AH87">
            <v>443894.42</v>
          </cell>
          <cell r="AI87">
            <v>36054.36</v>
          </cell>
          <cell r="AJ87">
            <v>8.1222827716554793</v>
          </cell>
          <cell r="AK87">
            <v>44168</v>
          </cell>
          <cell r="AL87">
            <v>45403</v>
          </cell>
          <cell r="AM87">
            <v>-1235</v>
          </cell>
          <cell r="AN87">
            <v>-2.7200845759090799</v>
          </cell>
          <cell r="AO87">
            <v>8155</v>
          </cell>
          <cell r="AP87">
            <v>7663</v>
          </cell>
          <cell r="AQ87">
            <v>492</v>
          </cell>
          <cell r="AR87">
            <v>6.4204619600678603</v>
          </cell>
          <cell r="AS87">
            <v>12875</v>
          </cell>
          <cell r="AT87">
            <v>12117</v>
          </cell>
          <cell r="AU87">
            <v>758</v>
          </cell>
          <cell r="AV87">
            <v>6.2556738466617103</v>
          </cell>
          <cell r="AW87">
            <v>17.994928454989999</v>
          </cell>
          <cell r="AX87">
            <v>16.617844635817001</v>
          </cell>
          <cell r="AY87">
            <v>1.3770838191730199</v>
          </cell>
          <cell r="AZ87">
            <v>8.2867775536000803</v>
          </cell>
          <cell r="BB87">
            <v>-3.1413057662182399E-3</v>
          </cell>
          <cell r="BC87">
            <v>37.277575145631097</v>
          </cell>
          <cell r="BD87">
            <v>36.634019971940198</v>
          </cell>
          <cell r="BE87">
            <v>0.64355517369082105</v>
          </cell>
          <cell r="BF87">
            <v>1.7567145898368499</v>
          </cell>
          <cell r="BG87">
            <v>74.396076026977298</v>
          </cell>
          <cell r="BH87">
            <v>63.199791204489102</v>
          </cell>
          <cell r="BI87">
            <v>2.9630641002983702</v>
          </cell>
          <cell r="BJ87">
            <v>3.0410902664647099</v>
          </cell>
          <cell r="BK87">
            <v>-4.0633919311139797E-3</v>
          </cell>
          <cell r="BL87">
            <v>-1950.22</v>
          </cell>
          <cell r="BM87">
            <v>-5497.4</v>
          </cell>
        </row>
        <row r="88">
          <cell r="A88">
            <v>225</v>
          </cell>
          <cell r="B88" t="str">
            <v>EAST STONE COMMONS</v>
          </cell>
          <cell r="C88" t="str">
            <v>KINGSPORT</v>
          </cell>
          <cell r="D88" t="str">
            <v>TN</v>
          </cell>
          <cell r="E88" t="str">
            <v>JIM SMITH</v>
          </cell>
          <cell r="F88">
            <v>36.54451486</v>
          </cell>
          <cell r="G88">
            <v>-82.5163759</v>
          </cell>
          <cell r="H88">
            <v>6</v>
          </cell>
          <cell r="I88">
            <v>4</v>
          </cell>
          <cell r="J88" t="str">
            <v>S</v>
          </cell>
          <cell r="K88" t="str">
            <v>O</v>
          </cell>
          <cell r="L88">
            <v>34823</v>
          </cell>
          <cell r="M88" t="str">
            <v>JOHN LAMB</v>
          </cell>
          <cell r="N88" t="str">
            <v>BRYAN GURLEY</v>
          </cell>
          <cell r="O88">
            <v>5860</v>
          </cell>
          <cell r="P88">
            <v>43335</v>
          </cell>
          <cell r="Q88">
            <v>94.1</v>
          </cell>
          <cell r="R88">
            <v>43335</v>
          </cell>
          <cell r="S88">
            <v>100</v>
          </cell>
          <cell r="T88">
            <v>45046</v>
          </cell>
          <cell r="U88">
            <v>2</v>
          </cell>
          <cell r="V88" t="str">
            <v>OLD</v>
          </cell>
          <cell r="W88" t="str">
            <v>BOBBIE BROWN</v>
          </cell>
          <cell r="X88" t="str">
            <v>LAURA CARTER</v>
          </cell>
          <cell r="Y88" t="str">
            <v>ADRIAN MUNZELL</v>
          </cell>
          <cell r="Z88">
            <v>1</v>
          </cell>
          <cell r="AC88">
            <v>1.61171477079796</v>
          </cell>
          <cell r="AD88">
            <v>1.6671039207112699</v>
          </cell>
          <cell r="AE88">
            <v>-5.5389149913303903E-2</v>
          </cell>
          <cell r="AF88">
            <v>-3.3224773348065901</v>
          </cell>
          <cell r="AG88">
            <v>368192.41</v>
          </cell>
          <cell r="AH88">
            <v>435800.18</v>
          </cell>
          <cell r="AI88">
            <v>-67607.77</v>
          </cell>
          <cell r="AJ88">
            <v>-15.5134791362408</v>
          </cell>
          <cell r="AK88">
            <v>28119.5</v>
          </cell>
          <cell r="AL88">
            <v>31221.5</v>
          </cell>
          <cell r="AM88">
            <v>-3102</v>
          </cell>
          <cell r="AN88">
            <v>-9.9354611405601894</v>
          </cell>
          <cell r="AO88">
            <v>5890</v>
          </cell>
          <cell r="AP88">
            <v>6861</v>
          </cell>
          <cell r="AQ88">
            <v>-971</v>
          </cell>
          <cell r="AR88">
            <v>-14.152455910217199</v>
          </cell>
          <cell r="AS88">
            <v>9493</v>
          </cell>
          <cell r="AT88">
            <v>11438</v>
          </cell>
          <cell r="AU88">
            <v>-1945</v>
          </cell>
          <cell r="AV88">
            <v>-17.004721105088301</v>
          </cell>
          <cell r="AW88">
            <v>20.757837088141699</v>
          </cell>
          <cell r="AX88">
            <v>21.975241420175202</v>
          </cell>
          <cell r="AY88">
            <v>-1.2174043320335199</v>
          </cell>
          <cell r="AZ88">
            <v>-5.5398905921271799</v>
          </cell>
          <cell r="BB88">
            <v>-7.7699922761236499E-3</v>
          </cell>
          <cell r="BC88">
            <v>38.785674707679298</v>
          </cell>
          <cell r="BD88">
            <v>38.101082357055397</v>
          </cell>
          <cell r="BE88">
            <v>0.68459235062391599</v>
          </cell>
          <cell r="BF88">
            <v>1.7967792731146499</v>
          </cell>
          <cell r="BG88">
            <v>65.636672325976207</v>
          </cell>
          <cell r="BH88">
            <v>66.899868823786605</v>
          </cell>
          <cell r="BI88">
            <v>2.86016759552431</v>
          </cell>
          <cell r="BJ88">
            <v>3.1205264761478499</v>
          </cell>
          <cell r="BK88">
            <v>-4.3393344257150798E-3</v>
          </cell>
          <cell r="BL88">
            <v>-1597.71</v>
          </cell>
          <cell r="BM88">
            <v>-5228.58</v>
          </cell>
        </row>
        <row r="89">
          <cell r="A89">
            <v>230</v>
          </cell>
          <cell r="B89" t="str">
            <v>WESTFIELD  COUNTRYSIDE MALL</v>
          </cell>
          <cell r="C89" t="str">
            <v>CLEARWATER</v>
          </cell>
          <cell r="D89" t="str">
            <v>FL</v>
          </cell>
          <cell r="E89" t="str">
            <v>CINDI SIMMONS</v>
          </cell>
          <cell r="F89">
            <v>28.017263109999998</v>
          </cell>
          <cell r="G89">
            <v>-82.735012470000001</v>
          </cell>
          <cell r="H89">
            <v>2</v>
          </cell>
          <cell r="I89">
            <v>4</v>
          </cell>
          <cell r="J89" t="str">
            <v>M</v>
          </cell>
          <cell r="K89" t="str">
            <v>O</v>
          </cell>
          <cell r="L89">
            <v>34788</v>
          </cell>
          <cell r="M89" t="str">
            <v>BRAD FLINT</v>
          </cell>
          <cell r="N89" t="str">
            <v>KEN HELM</v>
          </cell>
          <cell r="O89">
            <v>7212</v>
          </cell>
          <cell r="P89">
            <v>43173</v>
          </cell>
          <cell r="Q89">
            <v>90.7</v>
          </cell>
          <cell r="R89">
            <v>43173</v>
          </cell>
          <cell r="S89">
            <v>98.3</v>
          </cell>
          <cell r="T89">
            <v>43496</v>
          </cell>
          <cell r="U89">
            <v>2.2000000000000002</v>
          </cell>
          <cell r="V89" t="str">
            <v>OLD</v>
          </cell>
          <cell r="W89" t="str">
            <v>JONATHAN CRUZ</v>
          </cell>
          <cell r="X89" t="str">
            <v>KAYLA MELVIN</v>
          </cell>
          <cell r="Y89" t="str">
            <v>ADRIAN MUNZELL</v>
          </cell>
          <cell r="Z89">
            <v>1</v>
          </cell>
          <cell r="AC89">
            <v>1.7210290299740401</v>
          </cell>
          <cell r="AD89">
            <v>1.7131266902433999</v>
          </cell>
          <cell r="AE89">
            <v>7.9023397306432503E-3</v>
          </cell>
          <cell r="AF89">
            <v>0.46128168895205901</v>
          </cell>
          <cell r="AG89">
            <v>548287.09</v>
          </cell>
          <cell r="AH89">
            <v>617046.77</v>
          </cell>
          <cell r="AI89">
            <v>-68759.679999999993</v>
          </cell>
          <cell r="AJ89">
            <v>-11.143349798265699</v>
          </cell>
          <cell r="AK89">
            <v>47386</v>
          </cell>
          <cell r="AL89">
            <v>58649</v>
          </cell>
          <cell r="AM89">
            <v>-11263</v>
          </cell>
          <cell r="AN89">
            <v>-19.2040785009122</v>
          </cell>
          <cell r="AO89">
            <v>8474</v>
          </cell>
          <cell r="AP89">
            <v>9614</v>
          </cell>
          <cell r="AQ89">
            <v>-1140</v>
          </cell>
          <cell r="AR89">
            <v>-11.857707509881401</v>
          </cell>
          <cell r="AS89">
            <v>14584</v>
          </cell>
          <cell r="AT89">
            <v>16470</v>
          </cell>
          <cell r="AU89">
            <v>-1886</v>
          </cell>
          <cell r="AV89">
            <v>-11.451123254401899</v>
          </cell>
          <cell r="AW89">
            <v>17.7267547376862</v>
          </cell>
          <cell r="AX89">
            <v>16.3924363586762</v>
          </cell>
          <cell r="AY89">
            <v>1.3343183790100499</v>
          </cell>
          <cell r="AZ89">
            <v>8.1398417527106499</v>
          </cell>
          <cell r="BB89">
            <v>-3.8686552664772798E-3</v>
          </cell>
          <cell r="BC89">
            <v>37.595110394953402</v>
          </cell>
          <cell r="BD89">
            <v>37.464891924711601</v>
          </cell>
          <cell r="BE89">
            <v>0.13021847024177199</v>
          </cell>
          <cell r="BF89">
            <v>0.34757465870568999</v>
          </cell>
          <cell r="BG89">
            <v>72.020297380221805</v>
          </cell>
          <cell r="BH89">
            <v>62.554607863532397</v>
          </cell>
          <cell r="BI89">
            <v>2.3934304198189298</v>
          </cell>
          <cell r="BJ89">
            <v>2.2702168913387202</v>
          </cell>
          <cell r="BK89">
            <v>-1.7997870422227201E-3</v>
          </cell>
          <cell r="BL89">
            <v>-986.8</v>
          </cell>
          <cell r="BM89">
            <v>-2561.0100000000002</v>
          </cell>
        </row>
        <row r="90">
          <cell r="A90">
            <v>232</v>
          </cell>
          <cell r="B90" t="str">
            <v>OHIO STATION OUTLETS</v>
          </cell>
          <cell r="C90" t="str">
            <v>BURBANK</v>
          </cell>
          <cell r="D90" t="str">
            <v>OH</v>
          </cell>
          <cell r="E90" t="str">
            <v>WILLIAM ROGERS</v>
          </cell>
          <cell r="F90">
            <v>40.999912600000002</v>
          </cell>
          <cell r="G90">
            <v>-81.986524459999998</v>
          </cell>
          <cell r="H90">
            <v>14</v>
          </cell>
          <cell r="I90">
            <v>5</v>
          </cell>
          <cell r="J90" t="str">
            <v>O</v>
          </cell>
          <cell r="K90" t="str">
            <v>O</v>
          </cell>
          <cell r="L90">
            <v>35508</v>
          </cell>
          <cell r="M90" t="str">
            <v>WILLIAM ROGERS</v>
          </cell>
          <cell r="N90" t="str">
            <v>OTEAL BAKER</v>
          </cell>
          <cell r="O90">
            <v>10686</v>
          </cell>
          <cell r="P90">
            <v>43235</v>
          </cell>
          <cell r="Q90">
            <v>84</v>
          </cell>
          <cell r="R90">
            <v>43235</v>
          </cell>
          <cell r="S90">
            <v>98.8</v>
          </cell>
          <cell r="T90">
            <v>46448</v>
          </cell>
          <cell r="U90">
            <v>1</v>
          </cell>
          <cell r="V90" t="str">
            <v>OLD</v>
          </cell>
          <cell r="W90" t="str">
            <v>ASHLEY MCQUATE</v>
          </cell>
          <cell r="X90" t="str">
            <v>BELLE TRENT</v>
          </cell>
          <cell r="Y90" t="str">
            <v>BRIAN BYRNE</v>
          </cell>
          <cell r="Z90">
            <v>1</v>
          </cell>
          <cell r="AC90">
            <v>2.0131195335276999</v>
          </cell>
          <cell r="AD90">
            <v>2.0883220910623899</v>
          </cell>
          <cell r="AE90">
            <v>-7.5202557534697997E-2</v>
          </cell>
          <cell r="AF90">
            <v>-3.6010995553104599</v>
          </cell>
          <cell r="AG90">
            <v>250027.83</v>
          </cell>
          <cell r="AH90">
            <v>275142.7</v>
          </cell>
          <cell r="AI90">
            <v>-25114.87</v>
          </cell>
          <cell r="AJ90">
            <v>-9.1279434271743298</v>
          </cell>
          <cell r="AK90">
            <v>15722</v>
          </cell>
          <cell r="AL90">
            <v>17678</v>
          </cell>
          <cell r="AM90">
            <v>-1956</v>
          </cell>
          <cell r="AN90">
            <v>-11.064600067881001</v>
          </cell>
          <cell r="AO90">
            <v>4116</v>
          </cell>
          <cell r="AP90">
            <v>4744</v>
          </cell>
          <cell r="AQ90">
            <v>-628</v>
          </cell>
          <cell r="AR90">
            <v>-13.2377740303541</v>
          </cell>
          <cell r="AS90">
            <v>8286</v>
          </cell>
          <cell r="AT90">
            <v>9907</v>
          </cell>
          <cell r="AU90">
            <v>-1621</v>
          </cell>
          <cell r="AV90">
            <v>-16.362168163924501</v>
          </cell>
          <cell r="AW90">
            <v>23.413051774583401</v>
          </cell>
          <cell r="AX90">
            <v>24.092091865595702</v>
          </cell>
          <cell r="AY90">
            <v>-0.67904009101226903</v>
          </cell>
          <cell r="AZ90">
            <v>-2.8185186027036599</v>
          </cell>
          <cell r="BB90">
            <v>-3.2457638933459801E-3</v>
          </cell>
          <cell r="BC90">
            <v>30.174732078204201</v>
          </cell>
          <cell r="BD90">
            <v>27.772554759261102</v>
          </cell>
          <cell r="BE90">
            <v>2.4021773189430702</v>
          </cell>
          <cell r="BF90">
            <v>8.6494646955085397</v>
          </cell>
          <cell r="BG90">
            <v>92.419825072886297</v>
          </cell>
          <cell r="BH90">
            <v>87.710792580101199</v>
          </cell>
          <cell r="BI90">
            <v>2.2653278237066701</v>
          </cell>
          <cell r="BJ90">
            <v>1.9035140674275599</v>
          </cell>
          <cell r="BK90">
            <v>-1.08200355136466E-2</v>
          </cell>
          <cell r="BL90">
            <v>-2705.31</v>
          </cell>
          <cell r="BM90">
            <v>-2867.09</v>
          </cell>
        </row>
        <row r="91">
          <cell r="A91">
            <v>233</v>
          </cell>
          <cell r="B91" t="str">
            <v>MELBOURNE SQUARE SHOPPING CTR</v>
          </cell>
          <cell r="C91" t="str">
            <v>MELBOURNE</v>
          </cell>
          <cell r="D91" t="str">
            <v>FL</v>
          </cell>
          <cell r="E91" t="str">
            <v>FABIAN SANTIAGO</v>
          </cell>
          <cell r="F91">
            <v>28.08168117</v>
          </cell>
          <cell r="G91">
            <v>-80.650488569999993</v>
          </cell>
          <cell r="H91">
            <v>1</v>
          </cell>
          <cell r="I91">
            <v>2</v>
          </cell>
          <cell r="J91" t="str">
            <v>M</v>
          </cell>
          <cell r="K91" t="str">
            <v>O</v>
          </cell>
          <cell r="L91">
            <v>34732</v>
          </cell>
          <cell r="M91" t="str">
            <v>MICHAEL JAPP</v>
          </cell>
          <cell r="N91" t="str">
            <v>BOB CORCORAN</v>
          </cell>
          <cell r="O91">
            <v>6072</v>
          </cell>
          <cell r="P91">
            <v>43319</v>
          </cell>
          <cell r="Q91">
            <v>91.9</v>
          </cell>
          <cell r="R91">
            <v>43319</v>
          </cell>
          <cell r="S91">
            <v>99.2</v>
          </cell>
          <cell r="T91">
            <v>45688</v>
          </cell>
          <cell r="U91">
            <v>2.4</v>
          </cell>
          <cell r="V91" t="str">
            <v>OLD</v>
          </cell>
          <cell r="W91" t="str">
            <v>DIANMARIE VEGA</v>
          </cell>
          <cell r="X91" t="str">
            <v>LISA SIMMONS</v>
          </cell>
          <cell r="Y91" t="str">
            <v>CRAIG SCHULZ</v>
          </cell>
          <cell r="Z91">
            <v>1</v>
          </cell>
          <cell r="AC91">
            <v>1.6632176234980001</v>
          </cell>
          <cell r="AD91">
            <v>1.6527364323334099</v>
          </cell>
          <cell r="AE91">
            <v>1.04811911645877E-2</v>
          </cell>
          <cell r="AF91">
            <v>0.63417196835128997</v>
          </cell>
          <cell r="AG91">
            <v>586561.27</v>
          </cell>
          <cell r="AH91">
            <v>560450.42000000004</v>
          </cell>
          <cell r="AI91">
            <v>26110.85</v>
          </cell>
          <cell r="AJ91">
            <v>4.6589045289679696</v>
          </cell>
          <cell r="AK91">
            <v>53427</v>
          </cell>
          <cell r="AL91">
            <v>57047</v>
          </cell>
          <cell r="AM91">
            <v>-3620</v>
          </cell>
          <cell r="AN91">
            <v>-6.3456448191841801</v>
          </cell>
          <cell r="AO91">
            <v>8988</v>
          </cell>
          <cell r="AP91">
            <v>8734</v>
          </cell>
          <cell r="AQ91">
            <v>254</v>
          </cell>
          <cell r="AR91">
            <v>2.9081749484772201</v>
          </cell>
          <cell r="AS91">
            <v>14949</v>
          </cell>
          <cell r="AT91">
            <v>14435</v>
          </cell>
          <cell r="AU91">
            <v>514</v>
          </cell>
          <cell r="AV91">
            <v>3.5607897471423602</v>
          </cell>
          <cell r="AW91">
            <v>16.7125236303742</v>
          </cell>
          <cell r="AX91">
            <v>15.3101828317002</v>
          </cell>
          <cell r="AY91">
            <v>1.40234079867398</v>
          </cell>
          <cell r="AZ91">
            <v>9.1595300597612006</v>
          </cell>
          <cell r="BB91">
            <v>-5.9443655518905895E-4</v>
          </cell>
          <cell r="BC91">
            <v>39.237492139942503</v>
          </cell>
          <cell r="BD91">
            <v>38.8257997921718</v>
          </cell>
          <cell r="BE91">
            <v>0.41169234777066799</v>
          </cell>
          <cell r="BF91">
            <v>1.06035767447004</v>
          </cell>
          <cell r="BG91">
            <v>87.038273253226507</v>
          </cell>
          <cell r="BH91">
            <v>70.116784978245903</v>
          </cell>
          <cell r="BI91">
            <v>2.59054437740153</v>
          </cell>
          <cell r="BJ91">
            <v>2.4942759432671999</v>
          </cell>
          <cell r="BK91">
            <v>-1.5425839486470001E-3</v>
          </cell>
          <cell r="BL91">
            <v>-904.82</v>
          </cell>
          <cell r="BM91">
            <v>-1842.09</v>
          </cell>
        </row>
        <row r="92">
          <cell r="A92">
            <v>236</v>
          </cell>
          <cell r="B92" t="str">
            <v>TYRONE SQUARE SHOPPING CENTER</v>
          </cell>
          <cell r="C92" t="str">
            <v>SAINT PETERSBURG</v>
          </cell>
          <cell r="D92" t="str">
            <v>FL</v>
          </cell>
          <cell r="E92" t="str">
            <v>ERNEST BRYAN</v>
          </cell>
          <cell r="F92">
            <v>27.792881999999999</v>
          </cell>
          <cell r="G92">
            <v>-82.731811320000006</v>
          </cell>
          <cell r="H92">
            <v>2</v>
          </cell>
          <cell r="I92">
            <v>4</v>
          </cell>
          <cell r="J92" t="str">
            <v>M</v>
          </cell>
          <cell r="K92" t="str">
            <v>O</v>
          </cell>
          <cell r="L92">
            <v>34837</v>
          </cell>
          <cell r="M92" t="str">
            <v>BRAD FLINT</v>
          </cell>
          <cell r="N92" t="str">
            <v>KEN HELM</v>
          </cell>
          <cell r="O92">
            <v>5523</v>
          </cell>
          <cell r="P92">
            <v>43173</v>
          </cell>
          <cell r="Q92">
            <v>87.7</v>
          </cell>
          <cell r="R92">
            <v>43173</v>
          </cell>
          <cell r="S92">
            <v>98.5</v>
          </cell>
          <cell r="T92">
            <v>46053</v>
          </cell>
          <cell r="U92">
            <v>2.4</v>
          </cell>
          <cell r="V92" t="str">
            <v>OLD</v>
          </cell>
          <cell r="W92" t="str">
            <v>ELIZABETH SANDINO</v>
          </cell>
          <cell r="X92" t="str">
            <v>KYLE KEENE</v>
          </cell>
          <cell r="Y92" t="str">
            <v>ADRIAN MUNZELL</v>
          </cell>
          <cell r="Z92">
            <v>1</v>
          </cell>
          <cell r="AC92">
            <v>1.69903470466559</v>
          </cell>
          <cell r="AD92">
            <v>1.68314337132573</v>
          </cell>
          <cell r="AE92">
            <v>1.58913333398591E-2</v>
          </cell>
          <cell r="AF92">
            <v>0.94414615003012303</v>
          </cell>
          <cell r="AG92">
            <v>538638.71</v>
          </cell>
          <cell r="AH92">
            <v>521358.48</v>
          </cell>
          <cell r="AI92">
            <v>17280.23</v>
          </cell>
          <cell r="AJ92">
            <v>3.3144622487007398</v>
          </cell>
          <cell r="AK92">
            <v>49632</v>
          </cell>
          <cell r="AL92">
            <v>47629</v>
          </cell>
          <cell r="AM92">
            <v>2003</v>
          </cell>
          <cell r="AN92">
            <v>4.2054210669970002</v>
          </cell>
          <cell r="AO92">
            <v>8702</v>
          </cell>
          <cell r="AP92">
            <v>8335</v>
          </cell>
          <cell r="AQ92">
            <v>367</v>
          </cell>
          <cell r="AR92">
            <v>4.4031193761247804</v>
          </cell>
          <cell r="AS92">
            <v>14785</v>
          </cell>
          <cell r="AT92">
            <v>14029</v>
          </cell>
          <cell r="AU92">
            <v>756</v>
          </cell>
          <cell r="AV92">
            <v>5.3888374082258199</v>
          </cell>
          <cell r="AW92">
            <v>17.329545454545499</v>
          </cell>
          <cell r="AX92">
            <v>17.499842532910598</v>
          </cell>
          <cell r="AY92">
            <v>-0.170297078365167</v>
          </cell>
          <cell r="AZ92">
            <v>-0.97313491847084799</v>
          </cell>
          <cell r="BB92">
            <v>-9.7225902046440896E-3</v>
          </cell>
          <cell r="BC92">
            <v>36.4314311802503</v>
          </cell>
          <cell r="BD92">
            <v>37.162911112695099</v>
          </cell>
          <cell r="BE92">
            <v>-0.73147993244487697</v>
          </cell>
          <cell r="BF92">
            <v>-1.96830633161835</v>
          </cell>
          <cell r="BG92">
            <v>62.537347736152597</v>
          </cell>
          <cell r="BH92">
            <v>54.565086982603503</v>
          </cell>
          <cell r="BI92">
            <v>2.2053223764775498</v>
          </cell>
          <cell r="BJ92">
            <v>2.2189032007305198</v>
          </cell>
          <cell r="BK92">
            <v>-4.5811040948022502E-3</v>
          </cell>
          <cell r="BL92">
            <v>-2467.56</v>
          </cell>
          <cell r="BM92">
            <v>-14400.55</v>
          </cell>
        </row>
        <row r="93">
          <cell r="A93">
            <v>237</v>
          </cell>
          <cell r="B93" t="str">
            <v>DESOTO SQUARE MALL</v>
          </cell>
          <cell r="C93" t="str">
            <v>BRADENTON</v>
          </cell>
          <cell r="D93" t="str">
            <v>FL</v>
          </cell>
          <cell r="E93" t="str">
            <v>ANGELA MCNAIR</v>
          </cell>
          <cell r="F93">
            <v>27.465861</v>
          </cell>
          <cell r="G93">
            <v>-82.566806</v>
          </cell>
          <cell r="H93">
            <v>2</v>
          </cell>
          <cell r="I93">
            <v>5</v>
          </cell>
          <cell r="J93" t="str">
            <v>M</v>
          </cell>
          <cell r="K93" t="str">
            <v>O</v>
          </cell>
          <cell r="L93">
            <v>34795</v>
          </cell>
          <cell r="M93" t="str">
            <v>CHRISTOPHER JONES</v>
          </cell>
          <cell r="N93" t="str">
            <v>KEN HELM</v>
          </cell>
          <cell r="O93">
            <v>7580</v>
          </cell>
          <cell r="P93">
            <v>43291</v>
          </cell>
          <cell r="Q93">
            <v>99.6</v>
          </cell>
          <cell r="R93">
            <v>43291</v>
          </cell>
          <cell r="S93">
            <v>98.2</v>
          </cell>
          <cell r="T93">
            <v>43496</v>
          </cell>
          <cell r="U93">
            <v>1.4</v>
          </cell>
          <cell r="V93" t="str">
            <v>OLD</v>
          </cell>
          <cell r="W93" t="str">
            <v>NICOLE ROSS</v>
          </cell>
          <cell r="Y93" t="str">
            <v>ADRIAN MUNZELL</v>
          </cell>
          <cell r="Z93">
            <v>1</v>
          </cell>
          <cell r="AC93">
            <v>1.80283831728332</v>
          </cell>
          <cell r="AD93">
            <v>1.78867056856187</v>
          </cell>
          <cell r="AE93">
            <v>1.4167748721452E-2</v>
          </cell>
          <cell r="AF93">
            <v>0.79208262105207805</v>
          </cell>
          <cell r="AG93">
            <v>233264.69</v>
          </cell>
          <cell r="AH93">
            <v>276477.63</v>
          </cell>
          <cell r="AI93">
            <v>-43212.94</v>
          </cell>
          <cell r="AJ93">
            <v>-15.6298142457312</v>
          </cell>
          <cell r="AK93">
            <v>21684</v>
          </cell>
          <cell r="AL93">
            <v>27750</v>
          </cell>
          <cell r="AM93">
            <v>-6066</v>
          </cell>
          <cell r="AN93">
            <v>-21.859459459459501</v>
          </cell>
          <cell r="AO93">
            <v>3946</v>
          </cell>
          <cell r="AP93">
            <v>4784</v>
          </cell>
          <cell r="AQ93">
            <v>-838</v>
          </cell>
          <cell r="AR93">
            <v>-17.516722408026801</v>
          </cell>
          <cell r="AS93">
            <v>7114</v>
          </cell>
          <cell r="AT93">
            <v>8557</v>
          </cell>
          <cell r="AU93">
            <v>-1443</v>
          </cell>
          <cell r="AV93">
            <v>-16.863386700946599</v>
          </cell>
          <cell r="AW93">
            <v>17.888765910348599</v>
          </cell>
          <cell r="AX93">
            <v>17.239639639639599</v>
          </cell>
          <cell r="AY93">
            <v>0.64912627070900397</v>
          </cell>
          <cell r="AZ93">
            <v>3.76531229351481</v>
          </cell>
          <cell r="BB93">
            <v>-2.5717385898221001E-3</v>
          </cell>
          <cell r="BC93">
            <v>32.7895262861962</v>
          </cell>
          <cell r="BD93">
            <v>32.3101121888512</v>
          </cell>
          <cell r="BE93">
            <v>0.47941409734500001</v>
          </cell>
          <cell r="BF93">
            <v>1.4837896400447199</v>
          </cell>
          <cell r="BG93">
            <v>71.033958438925495</v>
          </cell>
          <cell r="BH93">
            <v>67.3285953177257</v>
          </cell>
          <cell r="BI93">
            <v>1.12314469883976</v>
          </cell>
          <cell r="BJ93">
            <v>1.2756004889075501</v>
          </cell>
          <cell r="BK93">
            <v>-3.0174734118567199E-3</v>
          </cell>
          <cell r="BL93">
            <v>-703.87</v>
          </cell>
          <cell r="BM93">
            <v>-1775.66</v>
          </cell>
        </row>
        <row r="94">
          <cell r="A94">
            <v>238</v>
          </cell>
          <cell r="B94" t="str">
            <v>FACTORY STORES OF AMERICA</v>
          </cell>
          <cell r="C94" t="str">
            <v>GEORGETOWN</v>
          </cell>
          <cell r="D94" t="str">
            <v>KY</v>
          </cell>
          <cell r="E94" t="str">
            <v>MICHELLE GRAVES</v>
          </cell>
          <cell r="F94">
            <v>38.21857894</v>
          </cell>
          <cell r="G94">
            <v>-84.538144450000004</v>
          </cell>
          <cell r="H94">
            <v>9</v>
          </cell>
          <cell r="I94">
            <v>2</v>
          </cell>
          <cell r="J94" t="str">
            <v>O</v>
          </cell>
          <cell r="K94" t="str">
            <v>O</v>
          </cell>
          <cell r="L94">
            <v>34816</v>
          </cell>
          <cell r="M94" t="str">
            <v>NICHOLAS BUCH</v>
          </cell>
          <cell r="N94" t="str">
            <v>SHAWN BROOKS</v>
          </cell>
          <cell r="O94">
            <v>4505</v>
          </cell>
          <cell r="P94">
            <v>43341</v>
          </cell>
          <cell r="Q94">
            <v>87.5</v>
          </cell>
          <cell r="R94">
            <v>43341</v>
          </cell>
          <cell r="S94">
            <v>99.4</v>
          </cell>
          <cell r="T94">
            <v>43861</v>
          </cell>
          <cell r="U94">
            <v>1.4</v>
          </cell>
          <cell r="V94" t="str">
            <v>OLD</v>
          </cell>
          <cell r="W94" t="str">
            <v>BROOKE HOFFMAN</v>
          </cell>
          <cell r="X94" t="str">
            <v>CHASE MUDRACK</v>
          </cell>
          <cell r="Y94" t="str">
            <v>BRIAN BYRNE</v>
          </cell>
          <cell r="Z94">
            <v>1</v>
          </cell>
          <cell r="AC94">
            <v>1.7996289424860901</v>
          </cell>
          <cell r="AD94">
            <v>1.8115306810519201</v>
          </cell>
          <cell r="AE94">
            <v>-1.1901738565836401E-2</v>
          </cell>
          <cell r="AF94">
            <v>-0.656999005886299</v>
          </cell>
          <cell r="AG94">
            <v>203842.24</v>
          </cell>
          <cell r="AH94">
            <v>191121.3</v>
          </cell>
          <cell r="AI94">
            <v>12720.94</v>
          </cell>
          <cell r="AJ94">
            <v>6.6559509588936496</v>
          </cell>
          <cell r="AK94">
            <v>9386.5</v>
          </cell>
          <cell r="AL94">
            <v>8927</v>
          </cell>
          <cell r="AM94">
            <v>459.5</v>
          </cell>
          <cell r="AN94">
            <v>5.1473059258429501</v>
          </cell>
          <cell r="AO94">
            <v>3234</v>
          </cell>
          <cell r="AP94">
            <v>2966</v>
          </cell>
          <cell r="AQ94">
            <v>268</v>
          </cell>
          <cell r="AR94">
            <v>9.0357383681726198</v>
          </cell>
          <cell r="AS94">
            <v>5820</v>
          </cell>
          <cell r="AT94">
            <v>5373</v>
          </cell>
          <cell r="AU94">
            <v>447</v>
          </cell>
          <cell r="AV94">
            <v>8.3193746510329394</v>
          </cell>
          <cell r="AW94">
            <v>30.1390294571992</v>
          </cell>
          <cell r="AX94">
            <v>29.942869945110299</v>
          </cell>
          <cell r="AY94">
            <v>0.19615951208883001</v>
          </cell>
          <cell r="AZ94">
            <v>0.65511259424503698</v>
          </cell>
          <cell r="BB94">
            <v>-1.50330183200558E-3</v>
          </cell>
          <cell r="BC94">
            <v>35.024439862542998</v>
          </cell>
          <cell r="BD94">
            <v>35.5706867671692</v>
          </cell>
          <cell r="BE94">
            <v>-0.54624690462622305</v>
          </cell>
          <cell r="BF94">
            <v>-1.53566589310385</v>
          </cell>
          <cell r="BG94">
            <v>71.8923933209648</v>
          </cell>
          <cell r="BH94">
            <v>67.565745111260995</v>
          </cell>
          <cell r="BI94">
            <v>3.3890031820686399</v>
          </cell>
          <cell r="BJ94">
            <v>2.6821395626756401</v>
          </cell>
          <cell r="BK94">
            <v>-2.9429621652509298E-4</v>
          </cell>
          <cell r="BL94">
            <v>-59.99</v>
          </cell>
          <cell r="BM94">
            <v>-239.95</v>
          </cell>
        </row>
        <row r="95">
          <cell r="A95">
            <v>239</v>
          </cell>
          <cell r="B95" t="str">
            <v>GREENVILLE MALL</v>
          </cell>
          <cell r="C95" t="str">
            <v>GREENVILLE</v>
          </cell>
          <cell r="D95" t="str">
            <v>NC</v>
          </cell>
          <cell r="E95" t="str">
            <v>MALIA MITCHELL</v>
          </cell>
          <cell r="F95">
            <v>35.585714369999998</v>
          </cell>
          <cell r="G95">
            <v>-77.369530080000004</v>
          </cell>
          <cell r="H95">
            <v>7</v>
          </cell>
          <cell r="I95">
            <v>3</v>
          </cell>
          <cell r="J95" t="str">
            <v>M</v>
          </cell>
          <cell r="K95" t="str">
            <v>O</v>
          </cell>
          <cell r="L95">
            <v>34801</v>
          </cell>
          <cell r="M95" t="str">
            <v>ERIC STEPNOSKI</v>
          </cell>
          <cell r="N95" t="str">
            <v>T. CLARK</v>
          </cell>
          <cell r="O95">
            <v>10656</v>
          </cell>
          <cell r="P95">
            <v>43341</v>
          </cell>
          <cell r="Q95">
            <v>91</v>
          </cell>
          <cell r="R95">
            <v>43341</v>
          </cell>
          <cell r="S95">
            <v>99</v>
          </cell>
          <cell r="T95">
            <v>43830</v>
          </cell>
          <cell r="U95">
            <v>1.9</v>
          </cell>
          <cell r="V95" t="str">
            <v>OLD</v>
          </cell>
          <cell r="W95" t="str">
            <v>ALISA EBRON</v>
          </cell>
          <cell r="X95" t="str">
            <v>RENEE CARTER</v>
          </cell>
          <cell r="Y95" t="str">
            <v>ADRIAN MUNZELL</v>
          </cell>
          <cell r="Z95">
            <v>1</v>
          </cell>
          <cell r="AC95">
            <v>1.6722872956622501</v>
          </cell>
          <cell r="AD95">
            <v>1.65920021987083</v>
          </cell>
          <cell r="AE95">
            <v>1.3087075791421401E-2</v>
          </cell>
          <cell r="AF95">
            <v>0.788758079627081</v>
          </cell>
          <cell r="AG95">
            <v>432317.44</v>
          </cell>
          <cell r="AH95">
            <v>402895.6</v>
          </cell>
          <cell r="AI95">
            <v>29421.84</v>
          </cell>
          <cell r="AJ95">
            <v>7.3025965039082097</v>
          </cell>
          <cell r="AK95">
            <v>27937</v>
          </cell>
          <cell r="AL95">
            <v>28142</v>
          </cell>
          <cell r="AM95">
            <v>-205</v>
          </cell>
          <cell r="AN95">
            <v>-0.72844858219032105</v>
          </cell>
          <cell r="AO95">
            <v>7769</v>
          </cell>
          <cell r="AP95">
            <v>7277</v>
          </cell>
          <cell r="AQ95">
            <v>492</v>
          </cell>
          <cell r="AR95">
            <v>6.7610278961110399</v>
          </cell>
          <cell r="AS95">
            <v>12992</v>
          </cell>
          <cell r="AT95">
            <v>12074</v>
          </cell>
          <cell r="AU95">
            <v>918</v>
          </cell>
          <cell r="AV95">
            <v>7.6031141295345401</v>
          </cell>
          <cell r="AW95">
            <v>27.329348176253699</v>
          </cell>
          <cell r="AX95">
            <v>25.858147963897402</v>
          </cell>
          <cell r="AY95">
            <v>1.4712002123563399</v>
          </cell>
          <cell r="AZ95">
            <v>5.6895034184598101</v>
          </cell>
          <cell r="BB95">
            <v>-6.1316939853926699E-3</v>
          </cell>
          <cell r="BC95">
            <v>33.275665024630499</v>
          </cell>
          <cell r="BD95">
            <v>33.368858704654599</v>
          </cell>
          <cell r="BE95">
            <v>-9.3193680024086206E-2</v>
          </cell>
          <cell r="BF95">
            <v>-0.27928339068751701</v>
          </cell>
          <cell r="BG95">
            <v>55.978890462092899</v>
          </cell>
          <cell r="BH95">
            <v>56.534286106912198</v>
          </cell>
          <cell r="BI95">
            <v>2.7635827044127601</v>
          </cell>
          <cell r="BJ95">
            <v>2.44778051683861</v>
          </cell>
          <cell r="BK95">
            <v>-2.02101492828973E-3</v>
          </cell>
          <cell r="BL95">
            <v>-873.72</v>
          </cell>
          <cell r="BM95">
            <v>-5714.95</v>
          </cell>
        </row>
        <row r="96">
          <cell r="A96">
            <v>240</v>
          </cell>
          <cell r="B96" t="str">
            <v>WIREGRASS COMMONS MALL</v>
          </cell>
          <cell r="C96" t="str">
            <v>DOTHAN</v>
          </cell>
          <cell r="D96" t="str">
            <v>AL</v>
          </cell>
          <cell r="E96" t="str">
            <v>DANIELA MCCLELLAN</v>
          </cell>
          <cell r="F96">
            <v>31.25449944</v>
          </cell>
          <cell r="G96">
            <v>-85.425511060000005</v>
          </cell>
          <cell r="H96">
            <v>4</v>
          </cell>
          <cell r="I96">
            <v>6</v>
          </cell>
          <cell r="J96" t="str">
            <v>M</v>
          </cell>
          <cell r="K96" t="str">
            <v>O</v>
          </cell>
          <cell r="L96">
            <v>34795</v>
          </cell>
          <cell r="M96" t="str">
            <v>DIANA WEAVER</v>
          </cell>
          <cell r="N96" t="str">
            <v>JON COBB</v>
          </cell>
          <cell r="O96">
            <v>6164</v>
          </cell>
          <cell r="P96">
            <v>43326</v>
          </cell>
          <cell r="Q96">
            <v>95.9</v>
          </cell>
          <cell r="R96">
            <v>43326</v>
          </cell>
          <cell r="S96">
            <v>99.5</v>
          </cell>
          <cell r="T96">
            <v>45688</v>
          </cell>
          <cell r="U96">
            <v>2.2999999999999998</v>
          </cell>
          <cell r="V96" t="str">
            <v>OLD</v>
          </cell>
          <cell r="W96" t="str">
            <v>KYRRIAN BUTTONE</v>
          </cell>
          <cell r="X96" t="str">
            <v>MEGAN DEESE</v>
          </cell>
          <cell r="Y96" t="str">
            <v>BRIAN BYRNE</v>
          </cell>
          <cell r="Z96">
            <v>1</v>
          </cell>
          <cell r="AC96">
            <v>1.69155517191771</v>
          </cell>
          <cell r="AD96">
            <v>1.68860720830788</v>
          </cell>
          <cell r="AE96">
            <v>2.9479636098295198E-3</v>
          </cell>
          <cell r="AF96">
            <v>0.17457959407763099</v>
          </cell>
          <cell r="AG96">
            <v>421606.23</v>
          </cell>
          <cell r="AH96">
            <v>398785.2</v>
          </cell>
          <cell r="AI96">
            <v>22821.03</v>
          </cell>
          <cell r="AJ96">
            <v>5.7226371490215797</v>
          </cell>
          <cell r="AK96">
            <v>48871</v>
          </cell>
          <cell r="AL96">
            <v>46710</v>
          </cell>
          <cell r="AM96">
            <v>2161</v>
          </cell>
          <cell r="AN96">
            <v>4.62641832584029</v>
          </cell>
          <cell r="AO96">
            <v>6951</v>
          </cell>
          <cell r="AP96">
            <v>6548</v>
          </cell>
          <cell r="AQ96">
            <v>403</v>
          </cell>
          <cell r="AR96">
            <v>6.1545510079413601</v>
          </cell>
          <cell r="AS96">
            <v>11758</v>
          </cell>
          <cell r="AT96">
            <v>11057</v>
          </cell>
          <cell r="AU96">
            <v>701</v>
          </cell>
          <cell r="AV96">
            <v>6.33987519218595</v>
          </cell>
          <cell r="AW96">
            <v>14.112663952037</v>
          </cell>
          <cell r="AX96">
            <v>14.018411475058899</v>
          </cell>
          <cell r="AY96">
            <v>9.4252476978121905E-2</v>
          </cell>
          <cell r="AZ96">
            <v>0.67234777025780001</v>
          </cell>
          <cell r="BB96">
            <v>-8.2740975399686299E-3</v>
          </cell>
          <cell r="BC96">
            <v>35.856968021772403</v>
          </cell>
          <cell r="BD96">
            <v>36.066310934249799</v>
          </cell>
          <cell r="BE96">
            <v>-0.20934291247738901</v>
          </cell>
          <cell r="BF96">
            <v>-0.58043893887298004</v>
          </cell>
          <cell r="BG96">
            <v>68.565674003740497</v>
          </cell>
          <cell r="BH96">
            <v>64.095907147220501</v>
          </cell>
          <cell r="BI96">
            <v>2.6401270208934098</v>
          </cell>
          <cell r="BJ96">
            <v>2.5605513945853602</v>
          </cell>
          <cell r="BK96">
            <v>-7.3846157349240302E-3</v>
          </cell>
          <cell r="BL96">
            <v>-3113.4</v>
          </cell>
          <cell r="BM96">
            <v>-7681.65</v>
          </cell>
        </row>
        <row r="97">
          <cell r="A97">
            <v>245</v>
          </cell>
          <cell r="B97" t="str">
            <v>NORTHWOODS MALL</v>
          </cell>
          <cell r="C97" t="str">
            <v>NORTH CHARLESTON</v>
          </cell>
          <cell r="D97" t="str">
            <v>SC</v>
          </cell>
          <cell r="E97" t="str">
            <v>TERRELL ANDERSON</v>
          </cell>
          <cell r="F97">
            <v>32.945114609999997</v>
          </cell>
          <cell r="G97">
            <v>-80.043331550000005</v>
          </cell>
          <cell r="H97">
            <v>5</v>
          </cell>
          <cell r="I97">
            <v>5</v>
          </cell>
          <cell r="J97" t="str">
            <v>M</v>
          </cell>
          <cell r="K97" t="str">
            <v>O</v>
          </cell>
          <cell r="L97">
            <v>35306</v>
          </cell>
          <cell r="M97" t="str">
            <v>SABINO PIZARRO</v>
          </cell>
          <cell r="N97" t="str">
            <v>ANGIE MOLLOHAN</v>
          </cell>
          <cell r="O97">
            <v>5311</v>
          </cell>
          <cell r="P97">
            <v>43307</v>
          </cell>
          <cell r="Q97">
            <v>87.8</v>
          </cell>
          <cell r="R97">
            <v>43307</v>
          </cell>
          <cell r="T97">
            <v>44227</v>
          </cell>
          <cell r="U97">
            <v>1.9</v>
          </cell>
          <cell r="V97" t="str">
            <v>OLD</v>
          </cell>
          <cell r="Y97" t="str">
            <v>ADRIAN MUNZELL</v>
          </cell>
          <cell r="Z97">
            <v>1</v>
          </cell>
          <cell r="AC97">
            <v>1.5433459450567499</v>
          </cell>
          <cell r="AD97">
            <v>1.5958039665628601</v>
          </cell>
          <cell r="AE97">
            <v>-5.24580215061057E-2</v>
          </cell>
          <cell r="AF97">
            <v>-3.28724721866014</v>
          </cell>
          <cell r="AG97">
            <v>350207.27</v>
          </cell>
          <cell r="AH97">
            <v>350600.88</v>
          </cell>
          <cell r="AI97">
            <v>-393.61</v>
          </cell>
          <cell r="AJ97">
            <v>-0.112267259568772</v>
          </cell>
          <cell r="AK97">
            <v>41012.5</v>
          </cell>
          <cell r="AL97">
            <v>43469</v>
          </cell>
          <cell r="AM97">
            <v>-2456.5</v>
          </cell>
          <cell r="AN97">
            <v>-5.6511536957371904</v>
          </cell>
          <cell r="AO97">
            <v>6079</v>
          </cell>
          <cell r="AP97">
            <v>6101</v>
          </cell>
          <cell r="AQ97">
            <v>-22</v>
          </cell>
          <cell r="AR97">
            <v>-0.36059662350434402</v>
          </cell>
          <cell r="AS97">
            <v>9382</v>
          </cell>
          <cell r="AT97">
            <v>9736</v>
          </cell>
          <cell r="AU97">
            <v>-354</v>
          </cell>
          <cell r="AV97">
            <v>-3.6359901396877601</v>
          </cell>
          <cell r="AW97">
            <v>13.4958854007924</v>
          </cell>
          <cell r="AX97">
            <v>13.333640065333899</v>
          </cell>
          <cell r="AY97">
            <v>0.16224533545852499</v>
          </cell>
          <cell r="AZ97">
            <v>1.21681202329997</v>
          </cell>
          <cell r="BB97">
            <v>-9.5533101779206996E-3</v>
          </cell>
          <cell r="BC97">
            <v>37.327570880409297</v>
          </cell>
          <cell r="BD97">
            <v>36.010772391125698</v>
          </cell>
          <cell r="BE97">
            <v>1.31679848928358</v>
          </cell>
          <cell r="BF97">
            <v>3.6566793818843002</v>
          </cell>
          <cell r="BG97">
            <v>85.194933377200201</v>
          </cell>
          <cell r="BH97">
            <v>88.657597115227006</v>
          </cell>
          <cell r="BI97">
            <v>1.97627536401514</v>
          </cell>
          <cell r="BJ97">
            <v>1.7789801326226</v>
          </cell>
          <cell r="BK97">
            <v>-1.3201382141495801E-2</v>
          </cell>
          <cell r="BL97">
            <v>-4623.22</v>
          </cell>
          <cell r="BM97">
            <v>-9563.74</v>
          </cell>
        </row>
        <row r="98">
          <cell r="A98">
            <v>247</v>
          </cell>
          <cell r="B98" t="str">
            <v>HAYWOOD MALL</v>
          </cell>
          <cell r="C98" t="str">
            <v>GREENVILLE</v>
          </cell>
          <cell r="D98" t="str">
            <v>SC</v>
          </cell>
          <cell r="E98" t="str">
            <v>LINDA MCLOYD</v>
          </cell>
          <cell r="F98">
            <v>34.850152909999998</v>
          </cell>
          <cell r="G98">
            <v>-82.331875980000007</v>
          </cell>
          <cell r="H98">
            <v>5</v>
          </cell>
          <cell r="I98">
            <v>1</v>
          </cell>
          <cell r="J98" t="str">
            <v>M</v>
          </cell>
          <cell r="K98" t="str">
            <v>O</v>
          </cell>
          <cell r="L98">
            <v>34998</v>
          </cell>
          <cell r="M98" t="str">
            <v>DISTRICT 1</v>
          </cell>
          <cell r="N98" t="str">
            <v>ANGIE MOLLOHAN</v>
          </cell>
          <cell r="O98">
            <v>7996</v>
          </cell>
          <cell r="P98">
            <v>43313</v>
          </cell>
          <cell r="Q98">
            <v>65.2</v>
          </cell>
          <cell r="R98">
            <v>43313</v>
          </cell>
          <cell r="S98">
            <v>97.9</v>
          </cell>
          <cell r="T98">
            <v>43496</v>
          </cell>
          <cell r="U98">
            <v>2.9</v>
          </cell>
          <cell r="V98" t="str">
            <v>OLD</v>
          </cell>
          <cell r="W98" t="str">
            <v>CRYSTAL HERNANDEZ</v>
          </cell>
          <cell r="X98" t="str">
            <v>ERIK DUNCAN</v>
          </cell>
          <cell r="Y98" t="str">
            <v>ADRIAN MUNZELL</v>
          </cell>
          <cell r="Z98">
            <v>1</v>
          </cell>
          <cell r="AC98">
            <v>1.66071428571429</v>
          </cell>
          <cell r="AD98">
            <v>1.6196184126533799</v>
          </cell>
          <cell r="AE98">
            <v>4.1095873060906098E-2</v>
          </cell>
          <cell r="AF98">
            <v>2.5373799618380399</v>
          </cell>
          <cell r="AG98">
            <v>917684.52</v>
          </cell>
          <cell r="AH98">
            <v>893765.6</v>
          </cell>
          <cell r="AI98">
            <v>23918.92</v>
          </cell>
          <cell r="AJ98">
            <v>2.6761960854165801</v>
          </cell>
          <cell r="AK98">
            <v>88754</v>
          </cell>
          <cell r="AL98">
            <v>91507</v>
          </cell>
          <cell r="AM98">
            <v>-2753</v>
          </cell>
          <cell r="AN98">
            <v>-3.0085130099336701</v>
          </cell>
          <cell r="AO98">
            <v>14168</v>
          </cell>
          <cell r="AP98">
            <v>14099</v>
          </cell>
          <cell r="AQ98">
            <v>69</v>
          </cell>
          <cell r="AR98">
            <v>0.48939641109298498</v>
          </cell>
          <cell r="AS98">
            <v>23529</v>
          </cell>
          <cell r="AT98">
            <v>22835</v>
          </cell>
          <cell r="AU98">
            <v>694</v>
          </cell>
          <cell r="AV98">
            <v>3.0391942194000401</v>
          </cell>
          <cell r="AW98">
            <v>15.7164747504338</v>
          </cell>
          <cell r="AX98">
            <v>15.4075644486214</v>
          </cell>
          <cell r="AY98">
            <v>0.308910301812368</v>
          </cell>
          <cell r="AZ98">
            <v>2.00492623504819</v>
          </cell>
          <cell r="BB98">
            <v>-9.0203083274928795E-3</v>
          </cell>
          <cell r="BC98">
            <v>39.002274639806203</v>
          </cell>
          <cell r="BD98">
            <v>39.140162031968501</v>
          </cell>
          <cell r="BE98">
            <v>-0.13788739216227</v>
          </cell>
          <cell r="BF98">
            <v>-0.352291316652312</v>
          </cell>
          <cell r="BG98">
            <v>53.656126482213402</v>
          </cell>
          <cell r="BH98">
            <v>51.273139939002803</v>
          </cell>
          <cell r="BI98">
            <v>2.32715269077439</v>
          </cell>
          <cell r="BJ98">
            <v>2.3815125576549399</v>
          </cell>
          <cell r="BK98">
            <v>-4.36451733979342E-3</v>
          </cell>
          <cell r="BL98">
            <v>-4005.25</v>
          </cell>
          <cell r="BM98">
            <v>-17854.14</v>
          </cell>
        </row>
        <row r="99">
          <cell r="A99">
            <v>248</v>
          </cell>
          <cell r="B99" t="str">
            <v>PORT CHARLOTTE TOWN CENTER</v>
          </cell>
          <cell r="C99" t="str">
            <v>PORT CHARLOTTE</v>
          </cell>
          <cell r="D99" t="str">
            <v>FL</v>
          </cell>
          <cell r="E99" t="str">
            <v>DAVID ARCHAMBEAULT</v>
          </cell>
          <cell r="F99">
            <v>27.008972119999999</v>
          </cell>
          <cell r="G99">
            <v>-82.148153269999995</v>
          </cell>
          <cell r="H99">
            <v>2</v>
          </cell>
          <cell r="I99">
            <v>6</v>
          </cell>
          <cell r="J99" t="str">
            <v>M</v>
          </cell>
          <cell r="K99" t="str">
            <v>O</v>
          </cell>
          <cell r="L99">
            <v>35110</v>
          </cell>
          <cell r="M99" t="str">
            <v>RYAN BASS</v>
          </cell>
          <cell r="N99" t="str">
            <v>KEN HELM</v>
          </cell>
          <cell r="O99">
            <v>7912</v>
          </cell>
          <cell r="P99">
            <v>43200</v>
          </cell>
          <cell r="Q99">
            <v>98.6</v>
          </cell>
          <cell r="R99">
            <v>43200</v>
          </cell>
          <cell r="S99">
            <v>98.1</v>
          </cell>
          <cell r="T99">
            <v>43890</v>
          </cell>
          <cell r="U99">
            <v>2.5</v>
          </cell>
          <cell r="V99" t="str">
            <v>OLD</v>
          </cell>
          <cell r="W99" t="str">
            <v>EMILY BODNAR</v>
          </cell>
          <cell r="X99" t="str">
            <v>LISA GEORGE</v>
          </cell>
          <cell r="Y99" t="str">
            <v>ADRIAN MUNZELL</v>
          </cell>
          <cell r="Z99">
            <v>1</v>
          </cell>
          <cell r="AC99">
            <v>1.73290579772944</v>
          </cell>
          <cell r="AD99">
            <v>1.73082718095525</v>
          </cell>
          <cell r="AE99">
            <v>2.0786167741884101E-3</v>
          </cell>
          <cell r="AF99">
            <v>0.120093837042773</v>
          </cell>
          <cell r="AG99">
            <v>753702.83</v>
          </cell>
          <cell r="AH99">
            <v>877423.82</v>
          </cell>
          <cell r="AI99">
            <v>-123720.99</v>
          </cell>
          <cell r="AJ99">
            <v>-14.100482250413499</v>
          </cell>
          <cell r="AK99">
            <v>63349</v>
          </cell>
          <cell r="AL99">
            <v>75163</v>
          </cell>
          <cell r="AM99">
            <v>-11814</v>
          </cell>
          <cell r="AN99">
            <v>-15.717839894629</v>
          </cell>
          <cell r="AO99">
            <v>11539</v>
          </cell>
          <cell r="AP99">
            <v>13274</v>
          </cell>
          <cell r="AQ99">
            <v>-1735</v>
          </cell>
          <cell r="AR99">
            <v>-13.070664456832899</v>
          </cell>
          <cell r="AS99">
            <v>19996</v>
          </cell>
          <cell r="AT99">
            <v>22975</v>
          </cell>
          <cell r="AU99">
            <v>-2979</v>
          </cell>
          <cell r="AV99">
            <v>-12.9662676822633</v>
          </cell>
          <cell r="AW99">
            <v>18.023962493488501</v>
          </cell>
          <cell r="AX99">
            <v>17.6602849806421</v>
          </cell>
          <cell r="AY99">
            <v>0.36367751284638</v>
          </cell>
          <cell r="AZ99">
            <v>2.0592958338159102</v>
          </cell>
          <cell r="BB99">
            <v>-1.40308545309652E-3</v>
          </cell>
          <cell r="BC99">
            <v>37.692680036007197</v>
          </cell>
          <cell r="BD99">
            <v>38.190373014145798</v>
          </cell>
          <cell r="BE99">
            <v>-0.49769297813860902</v>
          </cell>
          <cell r="BF99">
            <v>-1.3031896230871101</v>
          </cell>
          <cell r="BG99">
            <v>60.091862379755597</v>
          </cell>
          <cell r="BH99">
            <v>61.330420370649399</v>
          </cell>
          <cell r="BI99">
            <v>3.1549795295315501</v>
          </cell>
          <cell r="BJ99">
            <v>3.3422799030005801</v>
          </cell>
          <cell r="BK99">
            <v>-6.75213067728564E-4</v>
          </cell>
          <cell r="BL99">
            <v>-508.91</v>
          </cell>
          <cell r="BM99">
            <v>-2447.2800000000002</v>
          </cell>
        </row>
        <row r="100">
          <cell r="A100">
            <v>249</v>
          </cell>
          <cell r="B100" t="str">
            <v>COASTLAND CENTER MALL</v>
          </cell>
          <cell r="C100" t="str">
            <v>NAPLES</v>
          </cell>
          <cell r="D100" t="str">
            <v>FL</v>
          </cell>
          <cell r="E100" t="str">
            <v>BETH KRAMER</v>
          </cell>
          <cell r="F100">
            <v>26.170058099999999</v>
          </cell>
          <cell r="G100">
            <v>-81.793888559999999</v>
          </cell>
          <cell r="H100">
            <v>2</v>
          </cell>
          <cell r="I100">
            <v>6</v>
          </cell>
          <cell r="J100" t="str">
            <v>M</v>
          </cell>
          <cell r="K100" t="str">
            <v>O</v>
          </cell>
          <cell r="L100">
            <v>35376</v>
          </cell>
          <cell r="M100" t="str">
            <v>RYAN BASS</v>
          </cell>
          <cell r="N100" t="str">
            <v>KEN HELM</v>
          </cell>
          <cell r="O100">
            <v>5363</v>
          </cell>
          <cell r="P100">
            <v>43199</v>
          </cell>
          <cell r="Q100">
            <v>94.8</v>
          </cell>
          <cell r="R100">
            <v>43199</v>
          </cell>
          <cell r="S100">
            <v>98.3</v>
          </cell>
          <cell r="T100">
            <v>45838</v>
          </cell>
          <cell r="U100">
            <v>2.4</v>
          </cell>
          <cell r="V100" t="str">
            <v>OLD</v>
          </cell>
          <cell r="W100" t="str">
            <v>BIANCA NYACK</v>
          </cell>
          <cell r="X100" t="str">
            <v>BRADLEY KOSANKE</v>
          </cell>
          <cell r="Y100" t="str">
            <v>ADRIAN MUNZELL</v>
          </cell>
          <cell r="Z100">
            <v>1</v>
          </cell>
          <cell r="AC100">
            <v>1.6967481960453601</v>
          </cell>
          <cell r="AD100">
            <v>1.7104041853008201</v>
          </cell>
          <cell r="AE100">
            <v>-1.3655989255462001E-2</v>
          </cell>
          <cell r="AF100">
            <v>-0.79840714684992498</v>
          </cell>
          <cell r="AG100">
            <v>685519.01</v>
          </cell>
          <cell r="AH100">
            <v>767807.8</v>
          </cell>
          <cell r="AI100">
            <v>-82288.789999999994</v>
          </cell>
          <cell r="AJ100">
            <v>-10.717368330980699</v>
          </cell>
          <cell r="AK100">
            <v>53901</v>
          </cell>
          <cell r="AL100">
            <v>58987</v>
          </cell>
          <cell r="AM100">
            <v>-5086</v>
          </cell>
          <cell r="AN100">
            <v>-8.6222387983793105</v>
          </cell>
          <cell r="AO100">
            <v>10671</v>
          </cell>
          <cell r="AP100">
            <v>11851</v>
          </cell>
          <cell r="AQ100">
            <v>-1180</v>
          </cell>
          <cell r="AR100">
            <v>-9.9569656569065899</v>
          </cell>
          <cell r="AS100">
            <v>18106</v>
          </cell>
          <cell r="AT100">
            <v>20270</v>
          </cell>
          <cell r="AU100">
            <v>-2164</v>
          </cell>
          <cell r="AV100">
            <v>-10.6758756783424</v>
          </cell>
          <cell r="AW100">
            <v>19.587762750227299</v>
          </cell>
          <cell r="AX100">
            <v>20.090867479275101</v>
          </cell>
          <cell r="AY100">
            <v>-0.50310472904782699</v>
          </cell>
          <cell r="AZ100">
            <v>-2.5041463718120101</v>
          </cell>
          <cell r="BB100">
            <v>-4.58610544011383E-3</v>
          </cell>
          <cell r="BC100">
            <v>37.861427703523702</v>
          </cell>
          <cell r="BD100">
            <v>37.8790231869758</v>
          </cell>
          <cell r="BE100">
            <v>-1.7595483452133499E-2</v>
          </cell>
          <cell r="BF100">
            <v>-4.6451787748801897E-2</v>
          </cell>
          <cell r="BG100">
            <v>77.790272701714898</v>
          </cell>
          <cell r="BH100">
            <v>61.927263522065601</v>
          </cell>
          <cell r="BI100">
            <v>1.76376436300432</v>
          </cell>
          <cell r="BJ100">
            <v>1.9408594182033601</v>
          </cell>
          <cell r="BK100">
            <v>-1.49491113309899E-3</v>
          </cell>
          <cell r="BL100">
            <v>-1024.79</v>
          </cell>
          <cell r="BM100">
            <v>-5249.92</v>
          </cell>
        </row>
        <row r="101">
          <cell r="A101">
            <v>252</v>
          </cell>
          <cell r="B101" t="str">
            <v>TANGER FACTORY STORES</v>
          </cell>
          <cell r="C101" t="str">
            <v>COMMERCE</v>
          </cell>
          <cell r="D101" t="str">
            <v>GA</v>
          </cell>
          <cell r="E101" t="str">
            <v>MICHAEL ERGLE</v>
          </cell>
          <cell r="F101">
            <v>34.249511740000003</v>
          </cell>
          <cell r="G101">
            <v>-83.474709790000006</v>
          </cell>
          <cell r="H101">
            <v>4</v>
          </cell>
          <cell r="I101">
            <v>3</v>
          </cell>
          <cell r="J101" t="str">
            <v>O</v>
          </cell>
          <cell r="K101" t="str">
            <v>O</v>
          </cell>
          <cell r="L101">
            <v>35249</v>
          </cell>
          <cell r="M101" t="str">
            <v>REGINALD CRAWFORD</v>
          </cell>
          <cell r="N101" t="str">
            <v>JON COBB</v>
          </cell>
          <cell r="O101">
            <v>7600</v>
          </cell>
          <cell r="P101">
            <v>43199</v>
          </cell>
          <cell r="Q101">
            <v>82.6</v>
          </cell>
          <cell r="R101">
            <v>43199</v>
          </cell>
          <cell r="S101">
            <v>98.1</v>
          </cell>
          <cell r="T101">
            <v>45260</v>
          </cell>
          <cell r="U101">
            <v>2.2999999999999998</v>
          </cell>
          <cell r="V101" t="str">
            <v>OLD</v>
          </cell>
          <cell r="W101" t="str">
            <v>CODY JOHNSON</v>
          </cell>
          <cell r="X101" t="str">
            <v>MOLLY MATHIS</v>
          </cell>
          <cell r="Y101" t="str">
            <v>BRIAN BYRNE</v>
          </cell>
          <cell r="Z101">
            <v>1</v>
          </cell>
          <cell r="AC101">
            <v>1.8106906173700701</v>
          </cell>
          <cell r="AD101">
            <v>1.7880885165285501</v>
          </cell>
          <cell r="AE101">
            <v>2.2602100841523799E-2</v>
          </cell>
          <cell r="AF101">
            <v>1.2640370223619699</v>
          </cell>
          <cell r="AG101">
            <v>790372.51</v>
          </cell>
          <cell r="AH101">
            <v>750584.33</v>
          </cell>
          <cell r="AI101">
            <v>39788.18</v>
          </cell>
          <cell r="AJ101">
            <v>5.3009606528822699</v>
          </cell>
          <cell r="AK101">
            <v>54246</v>
          </cell>
          <cell r="AL101">
            <v>54473</v>
          </cell>
          <cell r="AM101">
            <v>-227</v>
          </cell>
          <cell r="AN101">
            <v>-0.41672021001229997</v>
          </cell>
          <cell r="AO101">
            <v>11468</v>
          </cell>
          <cell r="AP101">
            <v>10981</v>
          </cell>
          <cell r="AQ101">
            <v>487</v>
          </cell>
          <cell r="AR101">
            <v>4.43493306620526</v>
          </cell>
          <cell r="AS101">
            <v>20765</v>
          </cell>
          <cell r="AT101">
            <v>19635</v>
          </cell>
          <cell r="AU101">
            <v>1130</v>
          </cell>
          <cell r="AV101">
            <v>5.7550292844410498</v>
          </cell>
          <cell r="AW101">
            <v>21.0540869372857</v>
          </cell>
          <cell r="AX101">
            <v>20.1586106878637</v>
          </cell>
          <cell r="AY101">
            <v>0.895476249421986</v>
          </cell>
          <cell r="AZ101">
            <v>4.4421526031111798</v>
          </cell>
          <cell r="BB101">
            <v>-8.0823334562869394E-3</v>
          </cell>
          <cell r="BC101">
            <v>38.062726222008202</v>
          </cell>
          <cell r="BD101">
            <v>38.226856633562498</v>
          </cell>
          <cell r="BE101">
            <v>-0.16413041155432501</v>
          </cell>
          <cell r="BF101">
            <v>-0.42935890106700902</v>
          </cell>
          <cell r="BG101">
            <v>71.154516916637604</v>
          </cell>
          <cell r="BH101">
            <v>53.683635370184902</v>
          </cell>
          <cell r="BI101">
            <v>2.5207240570651899</v>
          </cell>
          <cell r="BJ101">
            <v>2.1110379429317399</v>
          </cell>
          <cell r="BK101">
            <v>-3.6063501247025902E-3</v>
          </cell>
          <cell r="BL101">
            <v>-2850.36</v>
          </cell>
          <cell r="BM101">
            <v>-13528.54</v>
          </cell>
        </row>
        <row r="102">
          <cell r="A102">
            <v>253</v>
          </cell>
          <cell r="B102" t="str">
            <v>NORTHPARK MALL</v>
          </cell>
          <cell r="C102" t="str">
            <v>RIDGELAND</v>
          </cell>
          <cell r="D102" t="str">
            <v>MS</v>
          </cell>
          <cell r="E102" t="str">
            <v>TYRIUNNA SMITH</v>
          </cell>
          <cell r="F102">
            <v>32.402516499999997</v>
          </cell>
          <cell r="G102">
            <v>-90.128319489999996</v>
          </cell>
          <cell r="H102">
            <v>3</v>
          </cell>
          <cell r="I102">
            <v>5</v>
          </cell>
          <cell r="J102" t="str">
            <v>M</v>
          </cell>
          <cell r="K102" t="str">
            <v>O</v>
          </cell>
          <cell r="L102">
            <v>35223</v>
          </cell>
          <cell r="M102" t="str">
            <v>JOEL TALBERT</v>
          </cell>
          <cell r="N102" t="str">
            <v>ALLEN MCCLURE</v>
          </cell>
          <cell r="O102">
            <v>4751</v>
          </cell>
          <cell r="P102">
            <v>43185</v>
          </cell>
          <cell r="Q102">
            <v>85.3</v>
          </cell>
          <cell r="R102">
            <v>43185</v>
          </cell>
          <cell r="S102">
            <v>99.4</v>
          </cell>
          <cell r="T102">
            <v>43861</v>
          </cell>
          <cell r="U102">
            <v>1.2</v>
          </cell>
          <cell r="V102" t="str">
            <v>OLD</v>
          </cell>
          <cell r="W102" t="str">
            <v>ADELE STEELE</v>
          </cell>
          <cell r="X102" t="str">
            <v>L'OREAL HOLMES</v>
          </cell>
          <cell r="Y102" t="str">
            <v>BRIAN BYRNE</v>
          </cell>
          <cell r="Z102">
            <v>1</v>
          </cell>
          <cell r="AC102">
            <v>1.53631756756757</v>
          </cell>
          <cell r="AD102">
            <v>1.49732461355529</v>
          </cell>
          <cell r="AE102">
            <v>3.8992954012276197E-2</v>
          </cell>
          <cell r="AF102">
            <v>2.6041750505717101</v>
          </cell>
          <cell r="AG102">
            <v>194640.59</v>
          </cell>
          <cell r="AH102">
            <v>177430.61</v>
          </cell>
          <cell r="AI102">
            <v>17209.98</v>
          </cell>
          <cell r="AJ102">
            <v>9.6995552233067404</v>
          </cell>
          <cell r="AK102">
            <v>34015.5</v>
          </cell>
          <cell r="AL102">
            <v>34228.5</v>
          </cell>
          <cell r="AM102">
            <v>-213</v>
          </cell>
          <cell r="AN102">
            <v>-0.62228844384065896</v>
          </cell>
          <cell r="AO102">
            <v>3552</v>
          </cell>
          <cell r="AP102">
            <v>3364</v>
          </cell>
          <cell r="AQ102">
            <v>188</v>
          </cell>
          <cell r="AR102">
            <v>5.5885850178359098</v>
          </cell>
          <cell r="AS102">
            <v>5457</v>
          </cell>
          <cell r="AT102">
            <v>5037</v>
          </cell>
          <cell r="AU102">
            <v>420</v>
          </cell>
          <cell r="AV102">
            <v>8.3382966051220997</v>
          </cell>
          <cell r="AW102">
            <v>10.342343931443001</v>
          </cell>
          <cell r="AX102">
            <v>9.8280672538966094</v>
          </cell>
          <cell r="AY102">
            <v>0.51427667754641304</v>
          </cell>
          <cell r="AZ102">
            <v>5.2327346187269299</v>
          </cell>
          <cell r="BB102">
            <v>-9.2432602299540197E-4</v>
          </cell>
          <cell r="BC102">
            <v>35.668057540773297</v>
          </cell>
          <cell r="BD102">
            <v>35.225453643041497</v>
          </cell>
          <cell r="BE102">
            <v>0.44260389773182901</v>
          </cell>
          <cell r="BF102">
            <v>1.2564888509796699</v>
          </cell>
          <cell r="BG102">
            <v>86.204954954954999</v>
          </cell>
          <cell r="BH102">
            <v>94.322235434007098</v>
          </cell>
          <cell r="BI102">
            <v>2.0618104373810202</v>
          </cell>
          <cell r="BJ102">
            <v>1.8581461225884299</v>
          </cell>
          <cell r="BK102">
            <v>-1.87484018621193E-3</v>
          </cell>
          <cell r="BL102">
            <v>-364.92</v>
          </cell>
          <cell r="BM102">
            <v>-1154.77</v>
          </cell>
        </row>
        <row r="103">
          <cell r="A103">
            <v>254</v>
          </cell>
          <cell r="B103" t="str">
            <v>SEMINOLE TOWNE CENTER</v>
          </cell>
          <cell r="C103" t="str">
            <v>SANFORD</v>
          </cell>
          <cell r="D103" t="str">
            <v>FL</v>
          </cell>
          <cell r="E103" t="str">
            <v>MIKE JAPP</v>
          </cell>
          <cell r="F103">
            <v>28.80513801</v>
          </cell>
          <cell r="G103">
            <v>-81.33815276</v>
          </cell>
          <cell r="H103">
            <v>1</v>
          </cell>
          <cell r="I103">
            <v>2</v>
          </cell>
          <cell r="J103" t="str">
            <v>M</v>
          </cell>
          <cell r="K103" t="str">
            <v>O</v>
          </cell>
          <cell r="L103">
            <v>35137</v>
          </cell>
          <cell r="M103" t="str">
            <v>MICHAEL JAPP</v>
          </cell>
          <cell r="N103" t="str">
            <v>BOB CORCORAN</v>
          </cell>
          <cell r="O103">
            <v>6553</v>
          </cell>
          <cell r="P103">
            <v>43320</v>
          </cell>
          <cell r="Q103">
            <v>98</v>
          </cell>
          <cell r="R103">
            <v>43320</v>
          </cell>
          <cell r="S103">
            <v>98.2</v>
          </cell>
          <cell r="T103">
            <v>43616</v>
          </cell>
          <cell r="U103">
            <v>2.2000000000000002</v>
          </cell>
          <cell r="V103" t="str">
            <v>OLD</v>
          </cell>
          <cell r="W103" t="str">
            <v>DARLENE REMLEY</v>
          </cell>
          <cell r="X103" t="str">
            <v>NATHANAEL MERCADO</v>
          </cell>
          <cell r="Y103" t="str">
            <v>CRAIG SCHULZ</v>
          </cell>
          <cell r="Z103">
            <v>1</v>
          </cell>
          <cell r="AC103">
            <v>1.72241944292736</v>
          </cell>
          <cell r="AD103">
            <v>1.72529452529453</v>
          </cell>
          <cell r="AE103">
            <v>-2.87508236716327E-3</v>
          </cell>
          <cell r="AF103">
            <v>-0.166642989067184</v>
          </cell>
          <cell r="AG103">
            <v>467582.37</v>
          </cell>
          <cell r="AH103">
            <v>463499.89</v>
          </cell>
          <cell r="AI103">
            <v>4082.48</v>
          </cell>
          <cell r="AJ103">
            <v>0.88079416804176602</v>
          </cell>
          <cell r="AK103">
            <v>43143</v>
          </cell>
          <cell r="AL103">
            <v>46340.5</v>
          </cell>
          <cell r="AM103">
            <v>-3197.5</v>
          </cell>
          <cell r="AN103">
            <v>-6.9000118686678</v>
          </cell>
          <cell r="AO103">
            <v>7324</v>
          </cell>
          <cell r="AP103">
            <v>7215</v>
          </cell>
          <cell r="AQ103">
            <v>109</v>
          </cell>
          <cell r="AR103">
            <v>1.5107415107415101</v>
          </cell>
          <cell r="AS103">
            <v>12615</v>
          </cell>
          <cell r="AT103">
            <v>12448</v>
          </cell>
          <cell r="AU103">
            <v>167</v>
          </cell>
          <cell r="AV103">
            <v>1.3415809768637501</v>
          </cell>
          <cell r="AW103">
            <v>16.769812020490001</v>
          </cell>
          <cell r="AX103">
            <v>15.569534208737499</v>
          </cell>
          <cell r="AY103">
            <v>1.2002778117524999</v>
          </cell>
          <cell r="AZ103">
            <v>7.70914399660664</v>
          </cell>
          <cell r="BB103">
            <v>-5.3662022816607898E-3</v>
          </cell>
          <cell r="BC103">
            <v>37.065586206896597</v>
          </cell>
          <cell r="BD103">
            <v>37.234888335475603</v>
          </cell>
          <cell r="BE103">
            <v>-0.16930212857902699</v>
          </cell>
          <cell r="BF103">
            <v>-0.454686816981062</v>
          </cell>
          <cell r="BG103">
            <v>72.091753140360495</v>
          </cell>
          <cell r="BH103">
            <v>71.282051282051299</v>
          </cell>
          <cell r="BI103">
            <v>3.83913533780155</v>
          </cell>
          <cell r="BJ103">
            <v>3.9832134587993102</v>
          </cell>
          <cell r="BK103">
            <v>-1.2551585296083801E-3</v>
          </cell>
          <cell r="BL103">
            <v>-586.89</v>
          </cell>
          <cell r="BM103">
            <v>-5652.89</v>
          </cell>
        </row>
        <row r="104">
          <cell r="A104">
            <v>255</v>
          </cell>
          <cell r="B104" t="str">
            <v>EAGLE  RIDGE MALL</v>
          </cell>
          <cell r="C104" t="str">
            <v>LAKE WALES</v>
          </cell>
          <cell r="D104" t="str">
            <v>FL</v>
          </cell>
          <cell r="E104" t="str">
            <v>DOROTHY DANIELS</v>
          </cell>
          <cell r="F104">
            <v>27.95482075</v>
          </cell>
          <cell r="G104">
            <v>-81.614955399999999</v>
          </cell>
          <cell r="H104">
            <v>2</v>
          </cell>
          <cell r="I104">
            <v>3</v>
          </cell>
          <cell r="J104" t="str">
            <v>M</v>
          </cell>
          <cell r="K104" t="str">
            <v>O</v>
          </cell>
          <cell r="L104">
            <v>35116</v>
          </cell>
          <cell r="M104" t="str">
            <v>JAMES ROPER</v>
          </cell>
          <cell r="N104" t="str">
            <v>KEN HELM</v>
          </cell>
          <cell r="O104">
            <v>10000</v>
          </cell>
          <cell r="P104">
            <v>43235</v>
          </cell>
          <cell r="Q104">
            <v>99.6</v>
          </cell>
          <cell r="R104">
            <v>43235</v>
          </cell>
          <cell r="S104">
            <v>98.9</v>
          </cell>
          <cell r="T104">
            <v>45138</v>
          </cell>
          <cell r="U104">
            <v>2.7</v>
          </cell>
          <cell r="V104" t="str">
            <v>OLD</v>
          </cell>
          <cell r="W104" t="str">
            <v>BRISEIDA CALDERA</v>
          </cell>
          <cell r="X104" t="str">
            <v>DORLA TROTMAN</v>
          </cell>
          <cell r="Y104" t="str">
            <v>ADRIAN MUNZELL</v>
          </cell>
          <cell r="Z104">
            <v>1</v>
          </cell>
          <cell r="AC104">
            <v>1.8193849746983299</v>
          </cell>
          <cell r="AD104">
            <v>1.8414516750096299</v>
          </cell>
          <cell r="AE104">
            <v>-2.20667003113004E-2</v>
          </cell>
          <cell r="AF104">
            <v>-1.1983317624224401</v>
          </cell>
          <cell r="AG104">
            <v>699735.95</v>
          </cell>
          <cell r="AH104">
            <v>726358.15</v>
          </cell>
          <cell r="AI104">
            <v>-26622.2</v>
          </cell>
          <cell r="AJ104">
            <v>-3.6651616010641601</v>
          </cell>
          <cell r="AK104">
            <v>46838</v>
          </cell>
          <cell r="AL104">
            <v>49228</v>
          </cell>
          <cell r="AM104">
            <v>-2390</v>
          </cell>
          <cell r="AN104">
            <v>-4.8549605915332696</v>
          </cell>
          <cell r="AO104">
            <v>10276</v>
          </cell>
          <cell r="AP104">
            <v>10388</v>
          </cell>
          <cell r="AQ104">
            <v>-112</v>
          </cell>
          <cell r="AR104">
            <v>-1.07816711590297</v>
          </cell>
          <cell r="AS104">
            <v>18696</v>
          </cell>
          <cell r="AT104">
            <v>19129</v>
          </cell>
          <cell r="AU104">
            <v>-433</v>
          </cell>
          <cell r="AV104">
            <v>-2.2635788593235402</v>
          </cell>
          <cell r="AW104">
            <v>21.644818309919302</v>
          </cell>
          <cell r="AX104">
            <v>21.101811976923699</v>
          </cell>
          <cell r="AY104">
            <v>0.54300633299559597</v>
          </cell>
          <cell r="AZ104">
            <v>2.5732687486241002</v>
          </cell>
          <cell r="BB104">
            <v>-4.4542498380552896E-3</v>
          </cell>
          <cell r="BC104">
            <v>37.427040543431801</v>
          </cell>
          <cell r="BD104">
            <v>37.971569344973602</v>
          </cell>
          <cell r="BE104">
            <v>-0.54452880154185102</v>
          </cell>
          <cell r="BF104">
            <v>-1.4340434460182001</v>
          </cell>
          <cell r="BG104">
            <v>83.369015181004301</v>
          </cell>
          <cell r="BH104">
            <v>80.236811705814404</v>
          </cell>
          <cell r="BI104">
            <v>1.9470487403141099</v>
          </cell>
          <cell r="BJ104">
            <v>2.3859496861155902</v>
          </cell>
          <cell r="BK104">
            <v>-1.64313409936991E-3</v>
          </cell>
          <cell r="BL104">
            <v>-1149.76</v>
          </cell>
          <cell r="BM104">
            <v>-3783.24</v>
          </cell>
        </row>
        <row r="105">
          <cell r="A105">
            <v>258</v>
          </cell>
          <cell r="B105" t="str">
            <v>CROSSVILLE OUTLET CENTER</v>
          </cell>
          <cell r="C105" t="str">
            <v>CROSSVILLE</v>
          </cell>
          <cell r="D105" t="str">
            <v>TN</v>
          </cell>
          <cell r="E105" t="str">
            <v>REBECCA WHITNEY</v>
          </cell>
          <cell r="F105">
            <v>35.981633960000003</v>
          </cell>
          <cell r="G105">
            <v>-85.018319480000002</v>
          </cell>
          <cell r="H105">
            <v>9</v>
          </cell>
          <cell r="I105">
            <v>4</v>
          </cell>
          <cell r="J105" t="str">
            <v>O</v>
          </cell>
          <cell r="K105" t="str">
            <v>O</v>
          </cell>
          <cell r="L105">
            <v>35705</v>
          </cell>
          <cell r="M105" t="str">
            <v>JENNIFER SCANTLAND</v>
          </cell>
          <cell r="N105" t="str">
            <v>SHAWN BROOKS</v>
          </cell>
          <cell r="O105">
            <v>5021</v>
          </cell>
          <cell r="P105">
            <v>43306</v>
          </cell>
          <cell r="Q105">
            <v>98</v>
          </cell>
          <cell r="R105">
            <v>43306</v>
          </cell>
          <cell r="S105">
            <v>100</v>
          </cell>
          <cell r="T105">
            <v>44592</v>
          </cell>
          <cell r="U105">
            <v>1.9</v>
          </cell>
          <cell r="V105" t="str">
            <v>OLD</v>
          </cell>
          <cell r="W105" t="str">
            <v>AUBREY GRAHAM</v>
          </cell>
          <cell r="X105" t="str">
            <v>HEIDI HENNESSE</v>
          </cell>
          <cell r="Y105" t="str">
            <v>BRIAN BYRNE</v>
          </cell>
          <cell r="Z105">
            <v>1</v>
          </cell>
          <cell r="AC105">
            <v>1.7422756981580501</v>
          </cell>
          <cell r="AD105">
            <v>1.75434848947208</v>
          </cell>
          <cell r="AE105">
            <v>-1.2072791314027101E-2</v>
          </cell>
          <cell r="AF105">
            <v>-0.68816380476720596</v>
          </cell>
          <cell r="AG105">
            <v>450486.26</v>
          </cell>
          <cell r="AH105">
            <v>442345.54</v>
          </cell>
          <cell r="AI105">
            <v>8140.72</v>
          </cell>
          <cell r="AJ105">
            <v>1.8403531320786</v>
          </cell>
          <cell r="AK105">
            <v>27999</v>
          </cell>
          <cell r="AL105">
            <v>29192</v>
          </cell>
          <cell r="AM105">
            <v>-1193</v>
          </cell>
          <cell r="AN105">
            <v>-4.0867360920800202</v>
          </cell>
          <cell r="AO105">
            <v>6732</v>
          </cell>
          <cell r="AP105">
            <v>6554</v>
          </cell>
          <cell r="AQ105">
            <v>178</v>
          </cell>
          <cell r="AR105">
            <v>2.7158986878242302</v>
          </cell>
          <cell r="AS105">
            <v>11729</v>
          </cell>
          <cell r="AT105">
            <v>11498</v>
          </cell>
          <cell r="AU105">
            <v>231</v>
          </cell>
          <cell r="AV105">
            <v>2.00904505131327</v>
          </cell>
          <cell r="AW105">
            <v>23.929426050930399</v>
          </cell>
          <cell r="AX105">
            <v>22.451356536037299</v>
          </cell>
          <cell r="AY105">
            <v>1.47806951489312</v>
          </cell>
          <cell r="AZ105">
            <v>6.58343077185841</v>
          </cell>
          <cell r="BB105">
            <v>-4.39621148633148E-3</v>
          </cell>
          <cell r="BC105">
            <v>38.407900076732901</v>
          </cell>
          <cell r="BD105">
            <v>38.471520264393803</v>
          </cell>
          <cell r="BE105">
            <v>-6.36201876609164E-2</v>
          </cell>
          <cell r="BF105">
            <v>-0.165369570070768</v>
          </cell>
          <cell r="BG105">
            <v>70.885323826500297</v>
          </cell>
          <cell r="BH105">
            <v>64.479707049130297</v>
          </cell>
          <cell r="BI105">
            <v>3.1552172090664898</v>
          </cell>
          <cell r="BJ105">
            <v>3.1099624063125</v>
          </cell>
          <cell r="BK105">
            <v>-2.91857958109533E-3</v>
          </cell>
          <cell r="BL105">
            <v>-1314.78</v>
          </cell>
          <cell r="BM105">
            <v>-5438.16</v>
          </cell>
        </row>
        <row r="106">
          <cell r="A106">
            <v>259</v>
          </cell>
          <cell r="B106" t="str">
            <v>TREASURE COAST SQUARE</v>
          </cell>
          <cell r="C106" t="str">
            <v>JENSEN BEACH</v>
          </cell>
          <cell r="D106" t="str">
            <v>FL</v>
          </cell>
          <cell r="E106" t="str">
            <v>ED DARDON</v>
          </cell>
          <cell r="F106">
            <v>27.243525510000001</v>
          </cell>
          <cell r="G106">
            <v>-80.275359940000001</v>
          </cell>
          <cell r="H106">
            <v>1</v>
          </cell>
          <cell r="I106">
            <v>3</v>
          </cell>
          <cell r="J106" t="str">
            <v>M</v>
          </cell>
          <cell r="K106" t="str">
            <v>O</v>
          </cell>
          <cell r="L106">
            <v>35130</v>
          </cell>
          <cell r="M106" t="str">
            <v>EDWIN DARDON</v>
          </cell>
          <cell r="N106" t="str">
            <v>BOB CORCORAN</v>
          </cell>
          <cell r="O106">
            <v>8495</v>
          </cell>
          <cell r="P106">
            <v>43230</v>
          </cell>
          <cell r="Q106">
            <v>88</v>
          </cell>
          <cell r="R106">
            <v>43230</v>
          </cell>
          <cell r="S106">
            <v>95.9</v>
          </cell>
          <cell r="T106">
            <v>45688</v>
          </cell>
          <cell r="U106">
            <v>2</v>
          </cell>
          <cell r="V106" t="str">
            <v>OLD</v>
          </cell>
          <cell r="W106" t="str">
            <v>ASHLEY WIGGINS</v>
          </cell>
          <cell r="X106" t="str">
            <v>DAMEAN CINTRON JONES</v>
          </cell>
          <cell r="Y106" t="str">
            <v>CRAIG SCHULZ</v>
          </cell>
          <cell r="Z106">
            <v>1</v>
          </cell>
          <cell r="AC106">
            <v>1.73278029160382</v>
          </cell>
          <cell r="AD106">
            <v>1.73951921960283</v>
          </cell>
          <cell r="AE106">
            <v>-6.7389279990124297E-3</v>
          </cell>
          <cell r="AF106">
            <v>-0.38740175578807701</v>
          </cell>
          <cell r="AG106">
            <v>514257.29</v>
          </cell>
          <cell r="AH106">
            <v>566543.51</v>
          </cell>
          <cell r="AI106">
            <v>-52286.22</v>
          </cell>
          <cell r="AJ106">
            <v>-9.2289857843398497</v>
          </cell>
          <cell r="AK106">
            <v>44353</v>
          </cell>
          <cell r="AL106">
            <v>51272</v>
          </cell>
          <cell r="AM106">
            <v>-6919</v>
          </cell>
          <cell r="AN106">
            <v>-13.4946949602122</v>
          </cell>
          <cell r="AO106">
            <v>7956</v>
          </cell>
          <cell r="AP106">
            <v>8611</v>
          </cell>
          <cell r="AQ106">
            <v>-655</v>
          </cell>
          <cell r="AR106">
            <v>-7.6065497619324098</v>
          </cell>
          <cell r="AS106">
            <v>13786</v>
          </cell>
          <cell r="AT106">
            <v>14979</v>
          </cell>
          <cell r="AU106">
            <v>-1193</v>
          </cell>
          <cell r="AV106">
            <v>-7.9644836103878802</v>
          </cell>
          <cell r="AW106">
            <v>17.739499019232099</v>
          </cell>
          <cell r="AX106">
            <v>16.7947417693868</v>
          </cell>
          <cell r="AY106">
            <v>0.94475724984527099</v>
          </cell>
          <cell r="AZ106">
            <v>5.6253157257074404</v>
          </cell>
          <cell r="BB106">
            <v>-3.4446169260076102E-3</v>
          </cell>
          <cell r="BC106">
            <v>37.302864500217602</v>
          </cell>
          <cell r="BD106">
            <v>37.822518859737002</v>
          </cell>
          <cell r="BE106">
            <v>-0.51965435951935701</v>
          </cell>
          <cell r="BF106">
            <v>-1.3739284827815701</v>
          </cell>
          <cell r="BG106">
            <v>66.918049270990394</v>
          </cell>
          <cell r="BH106">
            <v>71.513180815236296</v>
          </cell>
          <cell r="BI106">
            <v>2.2830070138626501</v>
          </cell>
          <cell r="BJ106">
            <v>1.8176520987770199</v>
          </cell>
          <cell r="BK106">
            <v>-2.6012659927484899E-3</v>
          </cell>
          <cell r="BL106">
            <v>-1337.72</v>
          </cell>
          <cell r="BM106">
            <v>-3934.62</v>
          </cell>
        </row>
        <row r="107">
          <cell r="A107">
            <v>260</v>
          </cell>
          <cell r="B107" t="str">
            <v>GREENBRIER MALL</v>
          </cell>
          <cell r="C107" t="str">
            <v>CHESAPEAKE</v>
          </cell>
          <cell r="D107" t="str">
            <v>VA</v>
          </cell>
          <cell r="E107" t="str">
            <v>LISA GREEN</v>
          </cell>
          <cell r="F107">
            <v>36.779569780000003</v>
          </cell>
          <cell r="G107">
            <v>-76.227398660000006</v>
          </cell>
          <cell r="H107">
            <v>8</v>
          </cell>
          <cell r="I107">
            <v>4</v>
          </cell>
          <cell r="J107" t="str">
            <v>M</v>
          </cell>
          <cell r="K107" t="str">
            <v>O</v>
          </cell>
          <cell r="L107">
            <v>35179</v>
          </cell>
          <cell r="M107" t="str">
            <v>BRADLEY JOHNSON</v>
          </cell>
          <cell r="N107" t="str">
            <v>GARY LEWIS</v>
          </cell>
          <cell r="O107">
            <v>6000</v>
          </cell>
          <cell r="P107">
            <v>43161</v>
          </cell>
          <cell r="Q107">
            <v>97.8</v>
          </cell>
          <cell r="R107">
            <v>43161</v>
          </cell>
          <cell r="S107">
            <v>99.4</v>
          </cell>
          <cell r="T107">
            <v>44347</v>
          </cell>
          <cell r="U107">
            <v>1.8</v>
          </cell>
          <cell r="V107" t="str">
            <v>OLD</v>
          </cell>
          <cell r="W107" t="str">
            <v>LOUIS AMORY</v>
          </cell>
          <cell r="X107" t="str">
            <v>LYDIA FEDY</v>
          </cell>
          <cell r="Y107" t="str">
            <v>CRAIG SCHULZ</v>
          </cell>
          <cell r="Z107">
            <v>1</v>
          </cell>
          <cell r="AC107">
            <v>1.6694271911663201</v>
          </cell>
          <cell r="AD107">
            <v>1.6972716876327401</v>
          </cell>
          <cell r="AE107">
            <v>-2.7844496466418199E-2</v>
          </cell>
          <cell r="AF107">
            <v>-1.64054444961927</v>
          </cell>
          <cell r="AG107">
            <v>353689.1</v>
          </cell>
          <cell r="AH107">
            <v>370152.88</v>
          </cell>
          <cell r="AI107">
            <v>-16463.78</v>
          </cell>
          <cell r="AJ107">
            <v>-4.4478324739766997</v>
          </cell>
          <cell r="AK107">
            <v>38091</v>
          </cell>
          <cell r="AL107">
            <v>40709.5</v>
          </cell>
          <cell r="AM107">
            <v>-2618.5</v>
          </cell>
          <cell r="AN107">
            <v>-6.4321595696336198</v>
          </cell>
          <cell r="AO107">
            <v>5796</v>
          </cell>
          <cell r="AP107">
            <v>6121</v>
          </cell>
          <cell r="AQ107">
            <v>-325</v>
          </cell>
          <cell r="AR107">
            <v>-5.3095899362849197</v>
          </cell>
          <cell r="AS107">
            <v>9676</v>
          </cell>
          <cell r="AT107">
            <v>10389</v>
          </cell>
          <cell r="AU107">
            <v>-713</v>
          </cell>
          <cell r="AV107">
            <v>-6.8630282029069196</v>
          </cell>
          <cell r="AW107">
            <v>14.9615394712662</v>
          </cell>
          <cell r="AX107">
            <v>15.0358024539727</v>
          </cell>
          <cell r="AY107">
            <v>-7.4262982706482503E-2</v>
          </cell>
          <cell r="AZ107">
            <v>-0.493907677583654</v>
          </cell>
          <cell r="BB107">
            <v>-5.5328030785264304E-3</v>
          </cell>
          <cell r="BC107">
            <v>36.553234807771801</v>
          </cell>
          <cell r="BD107">
            <v>35.6293079218404</v>
          </cell>
          <cell r="BE107">
            <v>0.92392688593139405</v>
          </cell>
          <cell r="BF107">
            <v>2.59316540180405</v>
          </cell>
          <cell r="BG107">
            <v>82.660455486542403</v>
          </cell>
          <cell r="BH107">
            <v>83.417742198987099</v>
          </cell>
          <cell r="BI107">
            <v>2.3651591185592098</v>
          </cell>
          <cell r="BJ107">
            <v>1.8247379299061499</v>
          </cell>
          <cell r="BK107">
            <v>-1.4360069337731899E-3</v>
          </cell>
          <cell r="BL107">
            <v>-507.9</v>
          </cell>
          <cell r="BM107">
            <v>-4311.0200000000004</v>
          </cell>
        </row>
        <row r="108">
          <cell r="A108">
            <v>261</v>
          </cell>
          <cell r="B108" t="str">
            <v>SNELLVILLE PAVILION</v>
          </cell>
          <cell r="C108" t="str">
            <v>SNELLVILLE</v>
          </cell>
          <cell r="D108" t="str">
            <v>GA</v>
          </cell>
          <cell r="E108" t="str">
            <v>TIFFANI EARNSHAW</v>
          </cell>
          <cell r="F108">
            <v>33.866004449999998</v>
          </cell>
          <cell r="G108">
            <v>-84.017883609999998</v>
          </cell>
          <cell r="H108">
            <v>4</v>
          </cell>
          <cell r="I108">
            <v>4</v>
          </cell>
          <cell r="J108" t="str">
            <v>S</v>
          </cell>
          <cell r="K108" t="str">
            <v>O</v>
          </cell>
          <cell r="L108">
            <v>35758</v>
          </cell>
          <cell r="M108" t="str">
            <v>DISTRICT 4</v>
          </cell>
          <cell r="N108" t="str">
            <v>JON COBB</v>
          </cell>
          <cell r="O108">
            <v>6000</v>
          </cell>
          <cell r="P108">
            <v>43265</v>
          </cell>
          <cell r="Q108">
            <v>99.2</v>
          </cell>
          <cell r="R108">
            <v>43265</v>
          </cell>
          <cell r="S108">
            <v>91.4</v>
          </cell>
          <cell r="T108">
            <v>44957</v>
          </cell>
          <cell r="U108">
            <v>1.5</v>
          </cell>
          <cell r="V108" t="str">
            <v>OLD</v>
          </cell>
          <cell r="W108" t="str">
            <v>DARRIAN DAVIS</v>
          </cell>
          <cell r="X108" t="str">
            <v>JASMINE FREEMAN</v>
          </cell>
          <cell r="Y108" t="str">
            <v>BRIAN BYRNE</v>
          </cell>
          <cell r="Z108">
            <v>1</v>
          </cell>
          <cell r="AC108">
            <v>1.56386701662292</v>
          </cell>
          <cell r="AD108">
            <v>1.5844337735094001</v>
          </cell>
          <cell r="AE108">
            <v>-2.05667568864818E-2</v>
          </cell>
          <cell r="AF108">
            <v>-1.29805090186433</v>
          </cell>
          <cell r="AG108">
            <v>262091.03</v>
          </cell>
          <cell r="AH108">
            <v>284823.59000000003</v>
          </cell>
          <cell r="AI108">
            <v>-22732.560000000001</v>
          </cell>
          <cell r="AJ108">
            <v>-7.9812771126155697</v>
          </cell>
          <cell r="AK108">
            <v>19499</v>
          </cell>
          <cell r="AL108">
            <v>21482.5</v>
          </cell>
          <cell r="AM108">
            <v>-1983.5</v>
          </cell>
          <cell r="AN108">
            <v>-9.2330967066216694</v>
          </cell>
          <cell r="AO108">
            <v>4572</v>
          </cell>
          <cell r="AP108">
            <v>4998</v>
          </cell>
          <cell r="AQ108">
            <v>-426</v>
          </cell>
          <cell r="AR108">
            <v>-8.5234093637455004</v>
          </cell>
          <cell r="AS108">
            <v>7150</v>
          </cell>
          <cell r="AT108">
            <v>7919</v>
          </cell>
          <cell r="AU108">
            <v>-769</v>
          </cell>
          <cell r="AV108">
            <v>-9.7108220734941302</v>
          </cell>
          <cell r="AW108">
            <v>23.0011795476691</v>
          </cell>
          <cell r="AX108">
            <v>23.265448620970599</v>
          </cell>
          <cell r="AY108">
            <v>-0.264269073301449</v>
          </cell>
          <cell r="AZ108">
            <v>-1.13588642801088</v>
          </cell>
          <cell r="BB108">
            <v>-6.4324409507260398E-3</v>
          </cell>
          <cell r="BC108">
            <v>36.656088111888103</v>
          </cell>
          <cell r="BD108">
            <v>35.967115797449203</v>
          </cell>
          <cell r="BE108">
            <v>0.68897231443893503</v>
          </cell>
          <cell r="BF108">
            <v>1.9155617545730399</v>
          </cell>
          <cell r="BG108">
            <v>56.496062992125999</v>
          </cell>
          <cell r="BH108">
            <v>47.298919567827099</v>
          </cell>
          <cell r="BI108">
            <v>1.73095202838495</v>
          </cell>
          <cell r="BJ108">
            <v>2.17108070297127</v>
          </cell>
          <cell r="BK108">
            <v>-1.1466817464145899E-2</v>
          </cell>
          <cell r="BL108">
            <v>-3005.35</v>
          </cell>
          <cell r="BM108">
            <v>-5242.89</v>
          </cell>
        </row>
        <row r="109">
          <cell r="A109">
            <v>262</v>
          </cell>
          <cell r="B109" t="str">
            <v>CAROLINA PREMIUM OUTLETS</v>
          </cell>
          <cell r="C109" t="str">
            <v>SMITHFIELD</v>
          </cell>
          <cell r="D109" t="str">
            <v>NC</v>
          </cell>
          <cell r="E109" t="str">
            <v>DANIEL REED</v>
          </cell>
          <cell r="F109">
            <v>35.510411499999996</v>
          </cell>
          <cell r="G109">
            <v>-78.311847150000006</v>
          </cell>
          <cell r="H109">
            <v>7</v>
          </cell>
          <cell r="I109">
            <v>4</v>
          </cell>
          <cell r="J109" t="str">
            <v>O</v>
          </cell>
          <cell r="K109" t="str">
            <v>O</v>
          </cell>
          <cell r="L109">
            <v>35334</v>
          </cell>
          <cell r="M109" t="str">
            <v>DISTRICT 4</v>
          </cell>
          <cell r="N109" t="str">
            <v>T. CLARK</v>
          </cell>
          <cell r="O109">
            <v>7573</v>
          </cell>
          <cell r="P109">
            <v>43222</v>
          </cell>
          <cell r="Q109">
            <v>87.9</v>
          </cell>
          <cell r="R109">
            <v>43222</v>
          </cell>
          <cell r="S109">
            <v>98.9</v>
          </cell>
          <cell r="T109">
            <v>46630</v>
          </cell>
          <cell r="U109">
            <v>2.7</v>
          </cell>
          <cell r="V109" t="str">
            <v>OLD</v>
          </cell>
          <cell r="W109" t="str">
            <v>ANNA ALVAREZ</v>
          </cell>
          <cell r="X109" t="str">
            <v>EDITH AMAYA</v>
          </cell>
          <cell r="Y109" t="str">
            <v>ADRIAN MUNZELL</v>
          </cell>
          <cell r="Z109">
            <v>1</v>
          </cell>
          <cell r="AC109">
            <v>1.8177406308978199</v>
          </cell>
          <cell r="AD109">
            <v>1.8594923131927099</v>
          </cell>
          <cell r="AE109">
            <v>-4.1751682294890499E-2</v>
          </cell>
          <cell r="AF109">
            <v>-2.2453269636379298</v>
          </cell>
          <cell r="AG109">
            <v>1055909.52</v>
          </cell>
          <cell r="AH109">
            <v>794567.68000000005</v>
          </cell>
          <cell r="AI109">
            <v>261341.84</v>
          </cell>
          <cell r="AJ109">
            <v>32.891073545805398</v>
          </cell>
          <cell r="AK109">
            <v>60989</v>
          </cell>
          <cell r="AL109">
            <v>59495</v>
          </cell>
          <cell r="AM109">
            <v>1494</v>
          </cell>
          <cell r="AN109">
            <v>2.5111353895285302</v>
          </cell>
          <cell r="AO109">
            <v>14836</v>
          </cell>
          <cell r="AP109">
            <v>11188</v>
          </cell>
          <cell r="AQ109">
            <v>3648</v>
          </cell>
          <cell r="AR109">
            <v>32.606363961387203</v>
          </cell>
          <cell r="AS109">
            <v>26968</v>
          </cell>
          <cell r="AT109">
            <v>20804</v>
          </cell>
          <cell r="AU109">
            <v>6164</v>
          </cell>
          <cell r="AV109">
            <v>29.628917515862302</v>
          </cell>
          <cell r="AW109">
            <v>20.087228844545699</v>
          </cell>
          <cell r="AX109">
            <v>18.804941591730401</v>
          </cell>
          <cell r="AY109">
            <v>1.28228725281534</v>
          </cell>
          <cell r="AZ109">
            <v>6.8188845286242996</v>
          </cell>
          <cell r="BB109">
            <v>-2.12540580937359E-4</v>
          </cell>
          <cell r="BC109">
            <v>39.154164936220702</v>
          </cell>
          <cell r="BD109">
            <v>38.1930244183811</v>
          </cell>
          <cell r="BE109">
            <v>0.96114051783962395</v>
          </cell>
          <cell r="BF109">
            <v>2.5165341904084899</v>
          </cell>
          <cell r="BG109">
            <v>87.159611755190099</v>
          </cell>
          <cell r="BH109">
            <v>61.244190203789799</v>
          </cell>
          <cell r="BI109">
            <v>2.18082890284008</v>
          </cell>
          <cell r="BJ109">
            <v>2.3935368224390898</v>
          </cell>
          <cell r="BK109">
            <v>-1.51123744011703E-3</v>
          </cell>
          <cell r="BL109">
            <v>-1595.73</v>
          </cell>
          <cell r="BM109">
            <v>-5119.1899999999996</v>
          </cell>
        </row>
        <row r="110">
          <cell r="A110">
            <v>263</v>
          </cell>
          <cell r="B110" t="str">
            <v>VALDOSTA CORNERS CENTER</v>
          </cell>
          <cell r="C110" t="str">
            <v>VALDOSTA</v>
          </cell>
          <cell r="D110" t="str">
            <v>GA</v>
          </cell>
          <cell r="E110" t="str">
            <v>CHARLES JOHNSON</v>
          </cell>
          <cell r="F110">
            <v>30.840791320000001</v>
          </cell>
          <cell r="G110">
            <v>-83.326530779999999</v>
          </cell>
          <cell r="H110">
            <v>2</v>
          </cell>
          <cell r="I110">
            <v>2</v>
          </cell>
          <cell r="J110" t="str">
            <v>S</v>
          </cell>
          <cell r="K110" t="str">
            <v>O</v>
          </cell>
          <cell r="L110">
            <v>35228</v>
          </cell>
          <cell r="M110" t="str">
            <v>CHESTER SIERADZKI</v>
          </cell>
          <cell r="N110" t="str">
            <v>KEN HELM</v>
          </cell>
          <cell r="O110">
            <v>7200</v>
          </cell>
          <cell r="P110">
            <v>43326</v>
          </cell>
          <cell r="Q110">
            <v>94.7</v>
          </cell>
          <cell r="R110">
            <v>43326</v>
          </cell>
          <cell r="S110">
            <v>99.2</v>
          </cell>
          <cell r="T110">
            <v>44561</v>
          </cell>
          <cell r="U110">
            <v>2.2000000000000002</v>
          </cell>
          <cell r="V110" t="str">
            <v>OLD</v>
          </cell>
          <cell r="W110" t="str">
            <v>PAM KHAN</v>
          </cell>
          <cell r="X110" t="str">
            <v>PASHEN WILLIAMS</v>
          </cell>
          <cell r="Y110" t="str">
            <v>ADRIAN MUNZELL</v>
          </cell>
          <cell r="Z110">
            <v>1</v>
          </cell>
          <cell r="AC110">
            <v>1.83593191245888</v>
          </cell>
          <cell r="AD110">
            <v>1.80613090306545</v>
          </cell>
          <cell r="AE110">
            <v>2.9801009393424199E-2</v>
          </cell>
          <cell r="AF110">
            <v>1.6499916668744501</v>
          </cell>
          <cell r="AG110">
            <v>449318.96</v>
          </cell>
          <cell r="AH110">
            <v>454295.24</v>
          </cell>
          <cell r="AI110">
            <v>-4976.28</v>
          </cell>
          <cell r="AJ110">
            <v>-1.09538457853972</v>
          </cell>
          <cell r="AK110">
            <v>23656</v>
          </cell>
          <cell r="AL110">
            <v>25618</v>
          </cell>
          <cell r="AM110">
            <v>-1962</v>
          </cell>
          <cell r="AN110">
            <v>-7.6586774923881604</v>
          </cell>
          <cell r="AO110">
            <v>6991</v>
          </cell>
          <cell r="AP110">
            <v>7242</v>
          </cell>
          <cell r="AQ110">
            <v>-251</v>
          </cell>
          <cell r="AR110">
            <v>-3.4658933996133698</v>
          </cell>
          <cell r="AS110">
            <v>12835</v>
          </cell>
          <cell r="AT110">
            <v>13080</v>
          </cell>
          <cell r="AU110">
            <v>-245</v>
          </cell>
          <cell r="AV110">
            <v>-1.8730886850152899</v>
          </cell>
          <cell r="AW110">
            <v>29.032803517078101</v>
          </cell>
          <cell r="AX110">
            <v>28.034975407916299</v>
          </cell>
          <cell r="AY110">
            <v>0.99782810916181597</v>
          </cell>
          <cell r="AZ110">
            <v>3.55922591207288</v>
          </cell>
          <cell r="BB110">
            <v>-4.0204095917715397E-3</v>
          </cell>
          <cell r="BC110">
            <v>35.007320607713297</v>
          </cell>
          <cell r="BD110">
            <v>34.732051987767598</v>
          </cell>
          <cell r="BE110">
            <v>0.27526861994569901</v>
          </cell>
          <cell r="BF110">
            <v>0.79254925693030398</v>
          </cell>
          <cell r="BG110">
            <v>93.062508940065797</v>
          </cell>
          <cell r="BH110">
            <v>90.375586854460096</v>
          </cell>
          <cell r="BI110">
            <v>5.4385085374541102</v>
          </cell>
          <cell r="BJ110">
            <v>4.01619880498858</v>
          </cell>
          <cell r="BK110">
            <v>-7.8312297348858799E-3</v>
          </cell>
          <cell r="BL110">
            <v>-3518.72</v>
          </cell>
          <cell r="BM110">
            <v>-5788.8</v>
          </cell>
        </row>
        <row r="111">
          <cell r="A111">
            <v>264</v>
          </cell>
          <cell r="B111" t="str">
            <v>WHITE OAK CROSSING</v>
          </cell>
          <cell r="C111" t="str">
            <v>GARNER</v>
          </cell>
          <cell r="D111" t="str">
            <v>NC</v>
          </cell>
          <cell r="E111" t="str">
            <v>EMORY PITTMAN</v>
          </cell>
          <cell r="F111">
            <v>35.695114840000002</v>
          </cell>
          <cell r="G111">
            <v>-78.580719329999994</v>
          </cell>
          <cell r="H111">
            <v>7</v>
          </cell>
          <cell r="I111">
            <v>3</v>
          </cell>
          <cell r="J111" t="str">
            <v>S</v>
          </cell>
          <cell r="K111" t="str">
            <v>O</v>
          </cell>
          <cell r="L111">
            <v>35103</v>
          </cell>
          <cell r="M111" t="str">
            <v>ERIC STEPNOSKI</v>
          </cell>
          <cell r="N111" t="str">
            <v>T. CLARK</v>
          </cell>
          <cell r="O111">
            <v>6300</v>
          </cell>
          <cell r="P111">
            <v>43207</v>
          </cell>
          <cell r="Q111">
            <v>86.4</v>
          </cell>
          <cell r="R111">
            <v>43207</v>
          </cell>
          <cell r="S111">
            <v>99.1</v>
          </cell>
          <cell r="T111">
            <v>44074</v>
          </cell>
          <cell r="U111">
            <v>2.4</v>
          </cell>
          <cell r="V111" t="str">
            <v>OLD</v>
          </cell>
          <cell r="W111" t="str">
            <v>DANAISHA MAXSON</v>
          </cell>
          <cell r="X111" t="str">
            <v>JEFF COBLE</v>
          </cell>
          <cell r="Y111" t="str">
            <v>ADRIAN MUNZELL</v>
          </cell>
          <cell r="Z111">
            <v>1</v>
          </cell>
          <cell r="AC111">
            <v>1.7018018018018</v>
          </cell>
          <cell r="AD111">
            <v>1.676268718802</v>
          </cell>
          <cell r="AE111">
            <v>2.5533082999805098E-2</v>
          </cell>
          <cell r="AF111">
            <v>1.5232094182401199</v>
          </cell>
          <cell r="AG111">
            <v>656193.44999999995</v>
          </cell>
          <cell r="AH111">
            <v>615371.43999999994</v>
          </cell>
          <cell r="AI111">
            <v>40822.01</v>
          </cell>
          <cell r="AJ111">
            <v>6.6337186529163601</v>
          </cell>
          <cell r="AK111">
            <v>32289</v>
          </cell>
          <cell r="AL111">
            <v>32473</v>
          </cell>
          <cell r="AM111">
            <v>-184</v>
          </cell>
          <cell r="AN111">
            <v>-0.566624580420657</v>
          </cell>
          <cell r="AO111">
            <v>9990</v>
          </cell>
          <cell r="AP111">
            <v>9616</v>
          </cell>
          <cell r="AQ111">
            <v>374</v>
          </cell>
          <cell r="AR111">
            <v>3.8893510815307799</v>
          </cell>
          <cell r="AS111">
            <v>17001</v>
          </cell>
          <cell r="AT111">
            <v>16119</v>
          </cell>
          <cell r="AU111">
            <v>882</v>
          </cell>
          <cell r="AV111">
            <v>5.4718034617532103</v>
          </cell>
          <cell r="AW111">
            <v>30.124810306915698</v>
          </cell>
          <cell r="AX111">
            <v>29.5599421057494</v>
          </cell>
          <cell r="AY111">
            <v>0.56486820116627401</v>
          </cell>
          <cell r="AZ111">
            <v>1.9109245855268699</v>
          </cell>
          <cell r="BB111">
            <v>4.0070429771458599E-4</v>
          </cell>
          <cell r="BC111">
            <v>38.597344273866199</v>
          </cell>
          <cell r="BD111">
            <v>38.176775234195702</v>
          </cell>
          <cell r="BE111">
            <v>0.42056903967057502</v>
          </cell>
          <cell r="BF111">
            <v>1.1016358429715201</v>
          </cell>
          <cell r="BG111">
            <v>66.036036036035995</v>
          </cell>
          <cell r="BH111">
            <v>62.385607321131403</v>
          </cell>
          <cell r="BI111">
            <v>3.0621335827110099</v>
          </cell>
          <cell r="BJ111">
            <v>2.4433519371649699</v>
          </cell>
          <cell r="BK111">
            <v>-1.84822021615729E-3</v>
          </cell>
          <cell r="BL111">
            <v>-1212.79</v>
          </cell>
          <cell r="BM111">
            <v>-2724.51</v>
          </cell>
        </row>
        <row r="112">
          <cell r="A112">
            <v>265</v>
          </cell>
          <cell r="B112" t="str">
            <v>RIVERCHASE GALLERIA</v>
          </cell>
          <cell r="C112" t="str">
            <v>HOOVER</v>
          </cell>
          <cell r="D112" t="str">
            <v>AL</v>
          </cell>
          <cell r="E112" t="str">
            <v>ASHLEY CICHON</v>
          </cell>
          <cell r="F112">
            <v>33.378799999999998</v>
          </cell>
          <cell r="G112">
            <v>-86.808499999999995</v>
          </cell>
          <cell r="H112">
            <v>3</v>
          </cell>
          <cell r="I112">
            <v>2</v>
          </cell>
          <cell r="J112" t="str">
            <v>M</v>
          </cell>
          <cell r="K112" t="str">
            <v>O</v>
          </cell>
          <cell r="L112">
            <v>35179</v>
          </cell>
          <cell r="M112" t="str">
            <v>COURTNEY O'DELL</v>
          </cell>
          <cell r="N112" t="str">
            <v>ALLEN MCCLURE</v>
          </cell>
          <cell r="O112">
            <v>12519</v>
          </cell>
          <cell r="P112">
            <v>43216</v>
          </cell>
          <cell r="Q112">
            <v>91</v>
          </cell>
          <cell r="R112">
            <v>43216</v>
          </cell>
          <cell r="S112">
            <v>98.8</v>
          </cell>
          <cell r="T112">
            <v>44866</v>
          </cell>
          <cell r="U112">
            <v>1.9</v>
          </cell>
          <cell r="V112" t="str">
            <v>OLD</v>
          </cell>
          <cell r="W112" t="str">
            <v>DA'JIAH BELL</v>
          </cell>
          <cell r="X112" t="str">
            <v>EMILY REIDENBACH</v>
          </cell>
          <cell r="Y112" t="str">
            <v>BRIAN BYRNE</v>
          </cell>
          <cell r="Z112">
            <v>1</v>
          </cell>
          <cell r="AC112">
            <v>1.6240246180899001</v>
          </cell>
          <cell r="AD112">
            <v>1.6294536817102101</v>
          </cell>
          <cell r="AE112">
            <v>-5.4290636203138103E-3</v>
          </cell>
          <cell r="AF112">
            <v>-0.333183058914302</v>
          </cell>
          <cell r="AG112">
            <v>554926.17000000004</v>
          </cell>
          <cell r="AH112">
            <v>605452.06000000006</v>
          </cell>
          <cell r="AI112">
            <v>-50525.89</v>
          </cell>
          <cell r="AJ112">
            <v>-8.3451512246898591</v>
          </cell>
          <cell r="AK112">
            <v>53837</v>
          </cell>
          <cell r="AL112">
            <v>60580</v>
          </cell>
          <cell r="AM112">
            <v>-6743</v>
          </cell>
          <cell r="AN112">
            <v>-11.1307362165731</v>
          </cell>
          <cell r="AO112">
            <v>9099</v>
          </cell>
          <cell r="AP112">
            <v>10104</v>
          </cell>
          <cell r="AQ112">
            <v>-1005</v>
          </cell>
          <cell r="AR112">
            <v>-9.9465558194774406</v>
          </cell>
          <cell r="AS112">
            <v>14777</v>
          </cell>
          <cell r="AT112">
            <v>16464</v>
          </cell>
          <cell r="AU112">
            <v>-1687</v>
          </cell>
          <cell r="AV112">
            <v>-10.246598639455801</v>
          </cell>
          <cell r="AW112">
            <v>16.6855508293553</v>
          </cell>
          <cell r="AX112">
            <v>16.6787718719049</v>
          </cell>
          <cell r="AY112">
            <v>6.7789574503578399E-3</v>
          </cell>
          <cell r="AZ112">
            <v>4.0644224301531799E-2</v>
          </cell>
          <cell r="BB112">
            <v>-1.0021475157637001E-2</v>
          </cell>
          <cell r="BC112">
            <v>37.553371455640502</v>
          </cell>
          <cell r="BD112">
            <v>36.774299076773602</v>
          </cell>
          <cell r="BE112">
            <v>0.77907237886695002</v>
          </cell>
          <cell r="BF112">
            <v>2.1185240736757001</v>
          </cell>
          <cell r="BG112">
            <v>58.445983075063197</v>
          </cell>
          <cell r="BH112">
            <v>62.757323832145701</v>
          </cell>
          <cell r="BI112">
            <v>2.54583416024514</v>
          </cell>
          <cell r="BJ112">
            <v>1.99443206122711</v>
          </cell>
          <cell r="BK112">
            <v>-5.0191721900590801E-3</v>
          </cell>
          <cell r="BL112">
            <v>-2785.27</v>
          </cell>
          <cell r="BM112">
            <v>-14867.83</v>
          </cell>
        </row>
        <row r="113">
          <cell r="A113">
            <v>266</v>
          </cell>
          <cell r="B113" t="str">
            <v>WOLFCHASE GALLERIA</v>
          </cell>
          <cell r="C113" t="str">
            <v>MEMPHIS</v>
          </cell>
          <cell r="D113" t="str">
            <v>TN</v>
          </cell>
          <cell r="E113" t="str">
            <v>JULIE COLSTON</v>
          </cell>
          <cell r="F113">
            <v>35.200694800000001</v>
          </cell>
          <cell r="G113">
            <v>-89.787597739999995</v>
          </cell>
          <cell r="H113">
            <v>3</v>
          </cell>
          <cell r="I113">
            <v>7</v>
          </cell>
          <cell r="J113" t="str">
            <v>M</v>
          </cell>
          <cell r="K113" t="str">
            <v>O</v>
          </cell>
          <cell r="L113">
            <v>35487</v>
          </cell>
          <cell r="M113" t="str">
            <v>STEPHANIE MCGEHEE</v>
          </cell>
          <cell r="N113" t="str">
            <v>ALLEN MCCLURE</v>
          </cell>
          <cell r="O113">
            <v>5118</v>
          </cell>
          <cell r="P113">
            <v>43328</v>
          </cell>
          <cell r="Q113">
            <v>66.400000000000006</v>
          </cell>
          <cell r="R113">
            <v>43328</v>
          </cell>
          <cell r="S113">
            <v>88.4</v>
          </cell>
          <cell r="T113">
            <v>43861</v>
          </cell>
          <cell r="U113">
            <v>2.2000000000000002</v>
          </cell>
          <cell r="V113" t="str">
            <v>OLD</v>
          </cell>
          <cell r="W113" t="str">
            <v>CHANEL BAILEY</v>
          </cell>
          <cell r="X113" t="str">
            <v>JESSICA INGOLDSBY</v>
          </cell>
          <cell r="Y113" t="str">
            <v>CRAIG SCHULZ</v>
          </cell>
          <cell r="Z113">
            <v>1</v>
          </cell>
          <cell r="AC113">
            <v>1.6744326777609699</v>
          </cell>
          <cell r="AD113">
            <v>1.70141451414514</v>
          </cell>
          <cell r="AE113">
            <v>-2.69818363841734E-2</v>
          </cell>
          <cell r="AF113">
            <v>-1.5858473146815799</v>
          </cell>
          <cell r="AG113">
            <v>416642.55</v>
          </cell>
          <cell r="AH113">
            <v>417786.93</v>
          </cell>
          <cell r="AI113">
            <v>-1144.3800000000001</v>
          </cell>
          <cell r="AJ113">
            <v>-0.27391474405386501</v>
          </cell>
          <cell r="AK113">
            <v>53476</v>
          </cell>
          <cell r="AL113">
            <v>54240</v>
          </cell>
          <cell r="AM113">
            <v>-764</v>
          </cell>
          <cell r="AN113">
            <v>-1.4085545722713899</v>
          </cell>
          <cell r="AO113">
            <v>6610</v>
          </cell>
          <cell r="AP113">
            <v>6504</v>
          </cell>
          <cell r="AQ113">
            <v>106</v>
          </cell>
          <cell r="AR113">
            <v>1.6297662976629801</v>
          </cell>
          <cell r="AS113">
            <v>11068</v>
          </cell>
          <cell r="AT113">
            <v>11066</v>
          </cell>
          <cell r="AU113">
            <v>2</v>
          </cell>
          <cell r="AV113">
            <v>1.8073377914332198E-2</v>
          </cell>
          <cell r="AW113">
            <v>12.100755479093401</v>
          </cell>
          <cell r="AX113">
            <v>11.991150442477901</v>
          </cell>
          <cell r="AY113">
            <v>0.10960503661555</v>
          </cell>
          <cell r="AZ113">
            <v>0.91404938284554504</v>
          </cell>
          <cell r="BB113">
            <v>-2.82746608527128E-2</v>
          </cell>
          <cell r="BC113">
            <v>37.643887784604303</v>
          </cell>
          <cell r="BD113">
            <v>37.754105367793201</v>
          </cell>
          <cell r="BE113">
            <v>-0.11021758318897699</v>
          </cell>
          <cell r="BF113">
            <v>-0.29193535938743098</v>
          </cell>
          <cell r="BG113">
            <v>90.030257186081698</v>
          </cell>
          <cell r="BH113">
            <v>78.613161131611307</v>
          </cell>
          <cell r="BI113">
            <v>3.24422457571844</v>
          </cell>
          <cell r="BJ113">
            <v>2.3613136964337298</v>
          </cell>
          <cell r="BK113">
            <v>-1.0795800860953801E-2</v>
          </cell>
          <cell r="BL113">
            <v>-4497.99</v>
          </cell>
          <cell r="BM113">
            <v>-33089.53</v>
          </cell>
        </row>
        <row r="114">
          <cell r="A114">
            <v>268</v>
          </cell>
          <cell r="B114" t="str">
            <v>PADDOCK MALL</v>
          </cell>
          <cell r="C114" t="str">
            <v>OCALA</v>
          </cell>
          <cell r="D114" t="str">
            <v>FL</v>
          </cell>
          <cell r="E114" t="str">
            <v>CHESTER SIERADZKI</v>
          </cell>
          <cell r="F114">
            <v>29.15836758</v>
          </cell>
          <cell r="G114">
            <v>-82.173775689999999</v>
          </cell>
          <cell r="H114">
            <v>2</v>
          </cell>
          <cell r="I114">
            <v>2</v>
          </cell>
          <cell r="J114" t="str">
            <v>M</v>
          </cell>
          <cell r="K114" t="str">
            <v>O</v>
          </cell>
          <cell r="L114">
            <v>35312</v>
          </cell>
          <cell r="M114" t="str">
            <v>CHESTER SIERADZKI</v>
          </cell>
          <cell r="N114" t="str">
            <v>KEN HELM</v>
          </cell>
          <cell r="O114">
            <v>7341</v>
          </cell>
          <cell r="P114">
            <v>43328</v>
          </cell>
          <cell r="Q114">
            <v>100</v>
          </cell>
          <cell r="R114">
            <v>43328</v>
          </cell>
          <cell r="S114">
            <v>99.9</v>
          </cell>
          <cell r="T114">
            <v>45322</v>
          </cell>
          <cell r="U114">
            <v>2.9</v>
          </cell>
          <cell r="V114" t="str">
            <v>OLD</v>
          </cell>
          <cell r="W114" t="str">
            <v>KEN WAGNER</v>
          </cell>
          <cell r="X114" t="str">
            <v>MARY ROSE LOCKWOOD</v>
          </cell>
          <cell r="Y114" t="str">
            <v>ADRIAN MUNZELL</v>
          </cell>
          <cell r="Z114">
            <v>1</v>
          </cell>
          <cell r="AC114">
            <v>1.7620913868353101</v>
          </cell>
          <cell r="AD114">
            <v>1.70924016800305</v>
          </cell>
          <cell r="AE114">
            <v>5.2851218832253001E-2</v>
          </cell>
          <cell r="AF114">
            <v>3.0920885093638</v>
          </cell>
          <cell r="AG114">
            <v>749033.21</v>
          </cell>
          <cell r="AH114">
            <v>680770.99</v>
          </cell>
          <cell r="AI114">
            <v>68262.22</v>
          </cell>
          <cell r="AJ114">
            <v>10.027192844983</v>
          </cell>
          <cell r="AK114">
            <v>52839</v>
          </cell>
          <cell r="AL114">
            <v>55680</v>
          </cell>
          <cell r="AM114">
            <v>-2841</v>
          </cell>
          <cell r="AN114">
            <v>-5.1023706896551699</v>
          </cell>
          <cell r="AO114">
            <v>11227</v>
          </cell>
          <cell r="AP114">
            <v>10476</v>
          </cell>
          <cell r="AQ114">
            <v>751</v>
          </cell>
          <cell r="AR114">
            <v>7.1687667048491797</v>
          </cell>
          <cell r="AS114">
            <v>19783</v>
          </cell>
          <cell r="AT114">
            <v>17906</v>
          </cell>
          <cell r="AU114">
            <v>1877</v>
          </cell>
          <cell r="AV114">
            <v>10.4825198257567</v>
          </cell>
          <cell r="AW114">
            <v>20.978822460682501</v>
          </cell>
          <cell r="AX114">
            <v>18.814655172413801</v>
          </cell>
          <cell r="AY114">
            <v>2.16416728826866</v>
          </cell>
          <cell r="AZ114">
            <v>11.502561532149601</v>
          </cell>
          <cell r="BB114">
            <v>-3.4672576188571999E-3</v>
          </cell>
          <cell r="BC114">
            <v>37.862468280847203</v>
          </cell>
          <cell r="BD114">
            <v>38.019155031832902</v>
          </cell>
          <cell r="BE114">
            <v>-0.156686750985713</v>
          </cell>
          <cell r="BF114">
            <v>-0.41212581093536099</v>
          </cell>
          <cell r="BG114">
            <v>69.511000267213007</v>
          </cell>
          <cell r="BH114">
            <v>64.757541046200799</v>
          </cell>
          <cell r="BI114">
            <v>3.03380006341775</v>
          </cell>
          <cell r="BJ114">
            <v>2.9904432326060202</v>
          </cell>
          <cell r="BK114">
            <v>-1.3454677129736299E-3</v>
          </cell>
          <cell r="BL114">
            <v>-1007.8</v>
          </cell>
          <cell r="BM114">
            <v>-2483.59</v>
          </cell>
        </row>
        <row r="115">
          <cell r="A115">
            <v>272</v>
          </cell>
          <cell r="B115" t="str">
            <v>HAGERSTOWN PREMIUM OUTLETS</v>
          </cell>
          <cell r="C115" t="str">
            <v>HAGERSTOWN</v>
          </cell>
          <cell r="D115" t="str">
            <v>MD</v>
          </cell>
          <cell r="E115" t="str">
            <v>RACHAEL MALLERY</v>
          </cell>
          <cell r="F115">
            <v>39.609529879999997</v>
          </cell>
          <cell r="G115">
            <v>-77.733651429999995</v>
          </cell>
          <cell r="H115">
            <v>14</v>
          </cell>
          <cell r="I115">
            <v>1</v>
          </cell>
          <cell r="J115" t="str">
            <v>O</v>
          </cell>
          <cell r="K115" t="str">
            <v>O</v>
          </cell>
          <cell r="L115">
            <v>36000</v>
          </cell>
          <cell r="M115" t="str">
            <v>EMMANUEL HAYFORD</v>
          </cell>
          <cell r="N115" t="str">
            <v>OTEAL BAKER</v>
          </cell>
          <cell r="O115">
            <v>5500</v>
          </cell>
          <cell r="P115">
            <v>43266</v>
          </cell>
          <cell r="Q115">
            <v>98.5</v>
          </cell>
          <cell r="R115">
            <v>43266</v>
          </cell>
          <cell r="S115">
            <v>85</v>
          </cell>
          <cell r="T115">
            <v>45322</v>
          </cell>
          <cell r="U115">
            <v>1.4</v>
          </cell>
          <cell r="V115" t="str">
            <v>OLD</v>
          </cell>
          <cell r="W115" t="str">
            <v>ISABELLA VIDETTI</v>
          </cell>
          <cell r="X115" t="str">
            <v>JAMES CURRY</v>
          </cell>
          <cell r="Y115" t="str">
            <v>CRAIG SCHULZ</v>
          </cell>
          <cell r="Z115">
            <v>1</v>
          </cell>
          <cell r="AC115">
            <v>1.9069516407599301</v>
          </cell>
          <cell r="AD115">
            <v>1.9087696045946501</v>
          </cell>
          <cell r="AE115">
            <v>-1.8179638347233199E-3</v>
          </cell>
          <cell r="AF115">
            <v>-9.5242706628775403E-2</v>
          </cell>
          <cell r="AG115">
            <v>314517.71000000002</v>
          </cell>
          <cell r="AH115">
            <v>294092.86</v>
          </cell>
          <cell r="AI115">
            <v>20424.849999999999</v>
          </cell>
          <cell r="AJ115">
            <v>6.94503429971064</v>
          </cell>
          <cell r="AK115">
            <v>23047</v>
          </cell>
          <cell r="AL115">
            <v>24000</v>
          </cell>
          <cell r="AM115">
            <v>-953</v>
          </cell>
          <cell r="AN115">
            <v>-3.9708333333333301</v>
          </cell>
          <cell r="AO115">
            <v>4632</v>
          </cell>
          <cell r="AP115">
            <v>4527</v>
          </cell>
          <cell r="AQ115">
            <v>105</v>
          </cell>
          <cell r="AR115">
            <v>2.3194168323393001</v>
          </cell>
          <cell r="AS115">
            <v>8833</v>
          </cell>
          <cell r="AT115">
            <v>8641</v>
          </cell>
          <cell r="AU115">
            <v>192</v>
          </cell>
          <cell r="AV115">
            <v>2.2219650503413999</v>
          </cell>
          <cell r="AW115">
            <v>19.6511476547924</v>
          </cell>
          <cell r="AX115">
            <v>18.504166666666698</v>
          </cell>
          <cell r="AY115">
            <v>1.14698098812572</v>
          </cell>
          <cell r="AZ115">
            <v>6.19850117428894</v>
          </cell>
          <cell r="BB115">
            <v>-9.0575082331968391E-3</v>
          </cell>
          <cell r="BC115">
            <v>35.607122155553</v>
          </cell>
          <cell r="BD115">
            <v>34.034586274736697</v>
          </cell>
          <cell r="BE115">
            <v>1.5725358808163299</v>
          </cell>
          <cell r="BF115">
            <v>4.6204054549756401</v>
          </cell>
          <cell r="BG115">
            <v>75.4533678756477</v>
          </cell>
          <cell r="BH115">
            <v>75.635078418378598</v>
          </cell>
          <cell r="BI115">
            <v>3.6654088572627601</v>
          </cell>
          <cell r="BJ115">
            <v>2.8515891205247201</v>
          </cell>
          <cell r="BK115">
            <v>-2.4501958888102E-3</v>
          </cell>
          <cell r="BL115">
            <v>-770.63</v>
          </cell>
          <cell r="BM115">
            <v>-8035.3</v>
          </cell>
        </row>
        <row r="116">
          <cell r="A116">
            <v>273</v>
          </cell>
          <cell r="B116" t="str">
            <v>TIPPECANOE MALL</v>
          </cell>
          <cell r="C116" t="str">
            <v>LAFAYETTE</v>
          </cell>
          <cell r="D116" t="str">
            <v>IN</v>
          </cell>
          <cell r="E116" t="str">
            <v>YVONNE SHERY</v>
          </cell>
          <cell r="F116">
            <v>40.392614199999997</v>
          </cell>
          <cell r="G116">
            <v>-86.850691670000003</v>
          </cell>
          <cell r="H116">
            <v>9</v>
          </cell>
          <cell r="I116">
            <v>1</v>
          </cell>
          <cell r="J116" t="str">
            <v>M</v>
          </cell>
          <cell r="K116" t="str">
            <v>O</v>
          </cell>
          <cell r="L116">
            <v>35243</v>
          </cell>
          <cell r="M116" t="str">
            <v>AMY LINZIE</v>
          </cell>
          <cell r="N116" t="str">
            <v>SHAWN BROOKS</v>
          </cell>
          <cell r="O116">
            <v>6355</v>
          </cell>
          <cell r="P116">
            <v>43312</v>
          </cell>
          <cell r="Q116">
            <v>89.5</v>
          </cell>
          <cell r="R116">
            <v>43312</v>
          </cell>
          <cell r="T116">
            <v>44227</v>
          </cell>
          <cell r="U116">
            <v>1.6</v>
          </cell>
          <cell r="V116" t="str">
            <v>OLD</v>
          </cell>
          <cell r="W116" t="str">
            <v>BRIANNA HESS</v>
          </cell>
          <cell r="X116" t="str">
            <v>FELICIA MAKOWSKE</v>
          </cell>
          <cell r="Y116" t="str">
            <v>BRIAN BYRNE</v>
          </cell>
          <cell r="Z116">
            <v>1</v>
          </cell>
          <cell r="AC116">
            <v>1.6084729981378001</v>
          </cell>
          <cell r="AD116">
            <v>1.68360655737705</v>
          </cell>
          <cell r="AE116">
            <v>-7.5133559239246597E-2</v>
          </cell>
          <cell r="AF116">
            <v>-4.4626554173262303</v>
          </cell>
          <cell r="AG116">
            <v>399249.69</v>
          </cell>
          <cell r="AH116">
            <v>465418.05</v>
          </cell>
          <cell r="AI116">
            <v>-66168.36</v>
          </cell>
          <cell r="AJ116">
            <v>-14.216973321082</v>
          </cell>
          <cell r="AK116">
            <v>40288</v>
          </cell>
          <cell r="AL116">
            <v>45177</v>
          </cell>
          <cell r="AM116">
            <v>-4889</v>
          </cell>
          <cell r="AN116">
            <v>-10.821878389446001</v>
          </cell>
          <cell r="AO116">
            <v>6444</v>
          </cell>
          <cell r="AP116">
            <v>7320</v>
          </cell>
          <cell r="AQ116">
            <v>-876</v>
          </cell>
          <cell r="AR116">
            <v>-11.967213114754101</v>
          </cell>
          <cell r="AS116">
            <v>10365</v>
          </cell>
          <cell r="AT116">
            <v>12324</v>
          </cell>
          <cell r="AU116">
            <v>-1959</v>
          </cell>
          <cell r="AV116">
            <v>-15.895813047711799</v>
          </cell>
          <cell r="AW116">
            <v>15.7540706910246</v>
          </cell>
          <cell r="AX116">
            <v>16.202935121854001</v>
          </cell>
          <cell r="AY116">
            <v>-0.44886443082941901</v>
          </cell>
          <cell r="AZ116">
            <v>-2.7702661737132002</v>
          </cell>
          <cell r="BB116">
            <v>-1.38491298230326E-2</v>
          </cell>
          <cell r="BC116">
            <v>38.5190246020261</v>
          </cell>
          <cell r="BD116">
            <v>37.765177702044802</v>
          </cell>
          <cell r="BE116">
            <v>0.75384689998126198</v>
          </cell>
          <cell r="BF116">
            <v>1.9961428645427599</v>
          </cell>
          <cell r="BG116">
            <v>73.137802607076395</v>
          </cell>
          <cell r="BH116">
            <v>56.215846994535497</v>
          </cell>
          <cell r="BI116">
            <v>2.9576027973872701</v>
          </cell>
          <cell r="BJ116">
            <v>3.2848983832921799</v>
          </cell>
          <cell r="BK116">
            <v>-1.17038037023899E-2</v>
          </cell>
          <cell r="BL116">
            <v>-4672.74</v>
          </cell>
          <cell r="BM116">
            <v>-16434.939999999999</v>
          </cell>
        </row>
        <row r="117">
          <cell r="A117">
            <v>275</v>
          </cell>
          <cell r="B117" t="str">
            <v>GAFFNEY PREMIUM OUTLETS</v>
          </cell>
          <cell r="C117" t="str">
            <v>GAFFNEY</v>
          </cell>
          <cell r="D117" t="str">
            <v>SC</v>
          </cell>
          <cell r="E117" t="str">
            <v>SARAH HORVATH</v>
          </cell>
          <cell r="F117">
            <v>35.082167259999999</v>
          </cell>
          <cell r="G117">
            <v>-81.711621230000006</v>
          </cell>
          <cell r="H117">
            <v>5</v>
          </cell>
          <cell r="I117">
            <v>2</v>
          </cell>
          <cell r="J117" t="str">
            <v>O</v>
          </cell>
          <cell r="K117" t="str">
            <v>O</v>
          </cell>
          <cell r="L117">
            <v>35354</v>
          </cell>
          <cell r="M117" t="str">
            <v>LAMONTE HENDRICKS</v>
          </cell>
          <cell r="N117" t="str">
            <v>ANGIE MOLLOHAN</v>
          </cell>
          <cell r="O117">
            <v>5534</v>
          </cell>
          <cell r="P117">
            <v>43350</v>
          </cell>
          <cell r="Q117">
            <v>89.6</v>
          </cell>
          <cell r="R117">
            <v>43350</v>
          </cell>
          <cell r="S117">
            <v>98.3</v>
          </cell>
          <cell r="T117">
            <v>43769</v>
          </cell>
          <cell r="U117">
            <v>1.8</v>
          </cell>
          <cell r="V117" t="str">
            <v>OLD</v>
          </cell>
          <cell r="W117" t="str">
            <v>AUSTIN PHILLIPS</v>
          </cell>
          <cell r="X117" t="str">
            <v>CRYSTAL DEESE</v>
          </cell>
          <cell r="Y117" t="str">
            <v>ADRIAN MUNZELL</v>
          </cell>
          <cell r="Z117">
            <v>1</v>
          </cell>
          <cell r="AC117">
            <v>1.7938305349472901</v>
          </cell>
          <cell r="AD117">
            <v>1.7574634146341499</v>
          </cell>
          <cell r="AE117">
            <v>3.6367120313139899E-2</v>
          </cell>
          <cell r="AF117">
            <v>2.0692960098239399</v>
          </cell>
          <cell r="AG117">
            <v>326452.15000000002</v>
          </cell>
          <cell r="AH117">
            <v>318154.21000000002</v>
          </cell>
          <cell r="AI117">
            <v>8297.94</v>
          </cell>
          <cell r="AJ117">
            <v>2.6081503054760802</v>
          </cell>
          <cell r="AK117">
            <v>29009</v>
          </cell>
          <cell r="AL117">
            <v>32986</v>
          </cell>
          <cell r="AM117">
            <v>-3977</v>
          </cell>
          <cell r="AN117">
            <v>-12.0566300854908</v>
          </cell>
          <cell r="AO117">
            <v>5122</v>
          </cell>
          <cell r="AP117">
            <v>5125</v>
          </cell>
          <cell r="AQ117">
            <v>-3</v>
          </cell>
          <cell r="AR117">
            <v>-5.8536585365853697E-2</v>
          </cell>
          <cell r="AS117">
            <v>9188</v>
          </cell>
          <cell r="AT117">
            <v>9007</v>
          </cell>
          <cell r="AU117">
            <v>181</v>
          </cell>
          <cell r="AV117">
            <v>2.0095481292328201</v>
          </cell>
          <cell r="AW117">
            <v>17.601434037712401</v>
          </cell>
          <cell r="AX117">
            <v>15.536894440065501</v>
          </cell>
          <cell r="AY117">
            <v>2.0645395976469501</v>
          </cell>
          <cell r="AZ117">
            <v>13.2879811059478</v>
          </cell>
          <cell r="BB117">
            <v>-5.86301303550544E-3</v>
          </cell>
          <cell r="BC117">
            <v>35.530273182411797</v>
          </cell>
          <cell r="BD117">
            <v>35.322994337737299</v>
          </cell>
          <cell r="BE117">
            <v>0.20727884467452601</v>
          </cell>
          <cell r="BF117">
            <v>0.58680994791282504</v>
          </cell>
          <cell r="BG117">
            <v>72.608356110894206</v>
          </cell>
          <cell r="BH117">
            <v>72.351219512195101</v>
          </cell>
          <cell r="BI117">
            <v>3.2515485041222698</v>
          </cell>
          <cell r="BJ117">
            <v>2.8354268830828899</v>
          </cell>
          <cell r="BK117">
            <v>-5.2862571130256001E-3</v>
          </cell>
          <cell r="BL117">
            <v>-1725.71</v>
          </cell>
          <cell r="BM117">
            <v>-7881.96</v>
          </cell>
        </row>
        <row r="118">
          <cell r="A118">
            <v>276</v>
          </cell>
          <cell r="B118" t="str">
            <v>GRAPEVINE MILLS</v>
          </cell>
          <cell r="C118" t="str">
            <v>GRAPEVINE</v>
          </cell>
          <cell r="D118" t="str">
            <v>TX</v>
          </cell>
          <cell r="E118" t="str">
            <v>JAMES NORWINE</v>
          </cell>
          <cell r="F118">
            <v>32.964922000000001</v>
          </cell>
          <cell r="G118">
            <v>-97.042382000000003</v>
          </cell>
          <cell r="H118">
            <v>12</v>
          </cell>
          <cell r="I118">
            <v>2</v>
          </cell>
          <cell r="J118" t="str">
            <v>O</v>
          </cell>
          <cell r="K118" t="str">
            <v>O</v>
          </cell>
          <cell r="L118">
            <v>35733</v>
          </cell>
          <cell r="M118" t="str">
            <v>JAMES NORWINE</v>
          </cell>
          <cell r="N118" t="str">
            <v>CHARLES MCGOWEN</v>
          </cell>
          <cell r="O118">
            <v>9742</v>
          </cell>
          <cell r="P118">
            <v>43292</v>
          </cell>
          <cell r="Q118">
            <v>98.8</v>
          </cell>
          <cell r="R118">
            <v>43292</v>
          </cell>
          <cell r="S118">
            <v>88.7</v>
          </cell>
          <cell r="T118">
            <v>44865</v>
          </cell>
          <cell r="U118">
            <v>1.9</v>
          </cell>
          <cell r="V118" t="str">
            <v>OLD</v>
          </cell>
          <cell r="W118" t="str">
            <v>ASHLEY GOODWIN</v>
          </cell>
          <cell r="X118" t="str">
            <v>CHARLES BERRY</v>
          </cell>
          <cell r="Y118" t="str">
            <v>MARSHALL POE</v>
          </cell>
          <cell r="Z118">
            <v>1</v>
          </cell>
          <cell r="AC118">
            <v>1.78349600709849</v>
          </cell>
          <cell r="AD118">
            <v>1.77104677060134</v>
          </cell>
          <cell r="AE118">
            <v>1.24492364971553E-2</v>
          </cell>
          <cell r="AF118">
            <v>0.70293098430869605</v>
          </cell>
          <cell r="AG118">
            <v>427208.97</v>
          </cell>
          <cell r="AH118">
            <v>424592.85</v>
          </cell>
          <cell r="AI118">
            <v>2616.12</v>
          </cell>
          <cell r="AJ118">
            <v>0.616147916763083</v>
          </cell>
          <cell r="AK118">
            <v>65473</v>
          </cell>
          <cell r="AL118">
            <v>68752</v>
          </cell>
          <cell r="AM118">
            <v>-3279</v>
          </cell>
          <cell r="AN118">
            <v>-4.7693158017221302</v>
          </cell>
          <cell r="AO118">
            <v>6762</v>
          </cell>
          <cell r="AP118">
            <v>6735</v>
          </cell>
          <cell r="AQ118">
            <v>27</v>
          </cell>
          <cell r="AR118">
            <v>0.400890868596882</v>
          </cell>
          <cell r="AS118">
            <v>12060</v>
          </cell>
          <cell r="AT118">
            <v>11928</v>
          </cell>
          <cell r="AU118">
            <v>132</v>
          </cell>
          <cell r="AV118">
            <v>1.10663983903421</v>
          </cell>
          <cell r="AW118">
            <v>10.327921433262601</v>
          </cell>
          <cell r="AX118">
            <v>9.7960786595299005</v>
          </cell>
          <cell r="AY118">
            <v>0.53184277373266098</v>
          </cell>
          <cell r="AZ118">
            <v>5.4291394773077801</v>
          </cell>
          <cell r="BB118">
            <v>-3.68290859689308E-3</v>
          </cell>
          <cell r="BC118">
            <v>35.4236293532338</v>
          </cell>
          <cell r="BD118">
            <v>35.5963153923541</v>
          </cell>
          <cell r="BE118">
            <v>-0.17268603912029301</v>
          </cell>
          <cell r="BF118">
            <v>-0.48512335396765599</v>
          </cell>
          <cell r="BG118">
            <v>50.384501626737702</v>
          </cell>
          <cell r="BH118">
            <v>57.936154417223499</v>
          </cell>
          <cell r="BI118">
            <v>2.700746194538</v>
          </cell>
          <cell r="BJ118">
            <v>2.2210501189551399</v>
          </cell>
          <cell r="BK118">
            <v>-3.0939659342827E-3</v>
          </cell>
          <cell r="BL118">
            <v>-1321.77</v>
          </cell>
          <cell r="BM118">
            <v>-5937.33</v>
          </cell>
        </row>
        <row r="119">
          <cell r="A119">
            <v>277</v>
          </cell>
          <cell r="B119" t="str">
            <v>ALAMO QUARRY MARKET</v>
          </cell>
          <cell r="C119" t="str">
            <v>SAN ANTONIO</v>
          </cell>
          <cell r="D119" t="str">
            <v>TX</v>
          </cell>
          <cell r="E119" t="str">
            <v>TIFFANY PEW</v>
          </cell>
          <cell r="F119">
            <v>29.492394319999999</v>
          </cell>
          <cell r="G119">
            <v>-98.481036529999997</v>
          </cell>
          <cell r="H119">
            <v>11</v>
          </cell>
          <cell r="I119">
            <v>5</v>
          </cell>
          <cell r="J119" t="str">
            <v>S</v>
          </cell>
          <cell r="K119" t="str">
            <v>O</v>
          </cell>
          <cell r="L119">
            <v>36027</v>
          </cell>
          <cell r="M119" t="str">
            <v>SYLVIA BOSQUEZ</v>
          </cell>
          <cell r="N119" t="str">
            <v>MANUEL TARIN</v>
          </cell>
          <cell r="O119">
            <v>6206</v>
          </cell>
          <cell r="P119">
            <v>43327</v>
          </cell>
          <cell r="Q119">
            <v>91.6</v>
          </cell>
          <cell r="R119">
            <v>43327</v>
          </cell>
          <cell r="S119">
            <v>99.1</v>
          </cell>
          <cell r="T119">
            <v>45322</v>
          </cell>
          <cell r="U119">
            <v>2.1</v>
          </cell>
          <cell r="V119" t="str">
            <v>OLD</v>
          </cell>
          <cell r="W119" t="str">
            <v>AVERY PLATA</v>
          </cell>
          <cell r="X119" t="str">
            <v>JULIE JIMINEZ</v>
          </cell>
          <cell r="Y119" t="str">
            <v>MARSHALL POE</v>
          </cell>
          <cell r="Z119">
            <v>1</v>
          </cell>
          <cell r="AC119">
            <v>1.7695454545454501</v>
          </cell>
          <cell r="AD119">
            <v>1.75798438608943</v>
          </cell>
          <cell r="AE119">
            <v>1.1561068456029401E-2</v>
          </cell>
          <cell r="AF119">
            <v>0.65763203288435601</v>
          </cell>
          <cell r="AG119">
            <v>406856.97</v>
          </cell>
          <cell r="AH119">
            <v>435292.37</v>
          </cell>
          <cell r="AI119">
            <v>-28435.4</v>
          </cell>
          <cell r="AJ119">
            <v>-6.5324829837931704</v>
          </cell>
          <cell r="AK119">
            <v>20893</v>
          </cell>
          <cell r="AL119">
            <v>23249</v>
          </cell>
          <cell r="AM119">
            <v>-2356</v>
          </cell>
          <cell r="AN119">
            <v>-10.133769194374</v>
          </cell>
          <cell r="AO119">
            <v>6600</v>
          </cell>
          <cell r="AP119">
            <v>7045</v>
          </cell>
          <cell r="AQ119">
            <v>-445</v>
          </cell>
          <cell r="AR119">
            <v>-6.3165365507452096</v>
          </cell>
          <cell r="AS119">
            <v>11679</v>
          </cell>
          <cell r="AT119">
            <v>12385</v>
          </cell>
          <cell r="AU119">
            <v>-706</v>
          </cell>
          <cell r="AV119">
            <v>-5.7004440855874003</v>
          </cell>
          <cell r="AW119">
            <v>31.436366247068399</v>
          </cell>
          <cell r="AX119">
            <v>30.3023785969289</v>
          </cell>
          <cell r="AY119">
            <v>1.1339876501395001</v>
          </cell>
          <cell r="AZ119">
            <v>3.7422397271956198</v>
          </cell>
          <cell r="BB119">
            <v>-1.04673299484382E-2</v>
          </cell>
          <cell r="BC119">
            <v>34.836627279732902</v>
          </cell>
          <cell r="BD119">
            <v>35.1467396043601</v>
          </cell>
          <cell r="BE119">
            <v>-0.31011232462726201</v>
          </cell>
          <cell r="BF119">
            <v>-0.88233596663057601</v>
          </cell>
          <cell r="BG119">
            <v>79.424242424242394</v>
          </cell>
          <cell r="BH119">
            <v>74.265436479772902</v>
          </cell>
          <cell r="BI119">
            <v>2.5687675941744299</v>
          </cell>
          <cell r="BJ119">
            <v>1.80170858496785</v>
          </cell>
          <cell r="BK119">
            <v>-7.0344131009971401E-3</v>
          </cell>
          <cell r="BL119">
            <v>-2862</v>
          </cell>
          <cell r="BM119">
            <v>-8429.8799999999992</v>
          </cell>
        </row>
        <row r="120">
          <cell r="A120">
            <v>278</v>
          </cell>
          <cell r="B120" t="str">
            <v>PEMBROKE CROSSING</v>
          </cell>
          <cell r="C120" t="str">
            <v>PEMBROKE PINES</v>
          </cell>
          <cell r="D120" t="str">
            <v>FL</v>
          </cell>
          <cell r="E120" t="str">
            <v>CLEMENTE BARRERAS</v>
          </cell>
          <cell r="F120">
            <v>26.006205309999999</v>
          </cell>
          <cell r="G120">
            <v>-80.308251960000007</v>
          </cell>
          <cell r="H120">
            <v>1</v>
          </cell>
          <cell r="I120">
            <v>4</v>
          </cell>
          <cell r="J120" t="str">
            <v>S</v>
          </cell>
          <cell r="K120" t="str">
            <v>O</v>
          </cell>
          <cell r="L120">
            <v>35565</v>
          </cell>
          <cell r="M120" t="str">
            <v>SANDRA MARRERO</v>
          </cell>
          <cell r="N120" t="str">
            <v>BOB CORCORAN</v>
          </cell>
          <cell r="O120">
            <v>5600</v>
          </cell>
          <cell r="P120">
            <v>43299</v>
          </cell>
          <cell r="Q120">
            <v>99.5</v>
          </cell>
          <cell r="R120">
            <v>43299</v>
          </cell>
          <cell r="S120">
            <v>89</v>
          </cell>
          <cell r="T120">
            <v>44012</v>
          </cell>
          <cell r="U120">
            <v>1.9</v>
          </cell>
          <cell r="V120" t="str">
            <v>OLD</v>
          </cell>
          <cell r="W120" t="str">
            <v>ANGELO OLIVA</v>
          </cell>
          <cell r="X120" t="str">
            <v>NICHOLAS MATTHEWS</v>
          </cell>
          <cell r="Y120" t="str">
            <v>CRAIG SCHULZ</v>
          </cell>
          <cell r="Z120">
            <v>1</v>
          </cell>
          <cell r="AC120">
            <v>1.77484015897702</v>
          </cell>
          <cell r="AD120">
            <v>1.8206094879044901</v>
          </cell>
          <cell r="AE120">
            <v>-4.5769328927474998E-2</v>
          </cell>
          <cell r="AF120">
            <v>-2.5139564102873702</v>
          </cell>
          <cell r="AG120">
            <v>362624.76</v>
          </cell>
          <cell r="AH120">
            <v>402367.4</v>
          </cell>
          <cell r="AI120">
            <v>-39742.639999999999</v>
          </cell>
          <cell r="AJ120">
            <v>-9.8772017812576305</v>
          </cell>
          <cell r="AK120">
            <v>21834</v>
          </cell>
          <cell r="AL120">
            <v>24738.5</v>
          </cell>
          <cell r="AM120">
            <v>-2904.5</v>
          </cell>
          <cell r="AN120">
            <v>-11.7408088606827</v>
          </cell>
          <cell r="AO120">
            <v>5787</v>
          </cell>
          <cell r="AP120">
            <v>6366</v>
          </cell>
          <cell r="AQ120">
            <v>-579</v>
          </cell>
          <cell r="AR120">
            <v>-9.0951932139491003</v>
          </cell>
          <cell r="AS120">
            <v>10271</v>
          </cell>
          <cell r="AT120">
            <v>11590</v>
          </cell>
          <cell r="AU120">
            <v>-1319</v>
          </cell>
          <cell r="AV120">
            <v>-11.3805004314064</v>
          </cell>
          <cell r="AW120">
            <v>26.202253366309399</v>
          </cell>
          <cell r="AX120">
            <v>25.7331689471876</v>
          </cell>
          <cell r="AY120">
            <v>0.46908441912183801</v>
          </cell>
          <cell r="AZ120">
            <v>1.82287855834835</v>
          </cell>
          <cell r="BB120">
            <v>-1.2368613108674599E-2</v>
          </cell>
          <cell r="BC120">
            <v>35.305691753480701</v>
          </cell>
          <cell r="BD120">
            <v>34.716773080241602</v>
          </cell>
          <cell r="BE120">
            <v>0.58891867323908498</v>
          </cell>
          <cell r="BF120">
            <v>1.69635199641944</v>
          </cell>
          <cell r="BG120">
            <v>92.984275099360602</v>
          </cell>
          <cell r="BH120">
            <v>87.935909519321399</v>
          </cell>
          <cell r="BI120">
            <v>3.95875339565892</v>
          </cell>
          <cell r="BJ120">
            <v>3.1345332648718598</v>
          </cell>
          <cell r="BK120">
            <v>-4.3880346173824402E-3</v>
          </cell>
          <cell r="BL120">
            <v>-1591.21</v>
          </cell>
          <cell r="BM120">
            <v>-9894.94</v>
          </cell>
        </row>
        <row r="121">
          <cell r="A121">
            <v>279</v>
          </cell>
          <cell r="B121" t="str">
            <v>VOLUSIA MALL</v>
          </cell>
          <cell r="C121" t="str">
            <v>DAYTONA BEACH</v>
          </cell>
          <cell r="D121" t="str">
            <v>FL</v>
          </cell>
          <cell r="E121" t="str">
            <v>CARSSIE JACKSON</v>
          </cell>
          <cell r="F121">
            <v>29.19670313</v>
          </cell>
          <cell r="G121">
            <v>-81.064529449999995</v>
          </cell>
          <cell r="H121">
            <v>1</v>
          </cell>
          <cell r="I121">
            <v>2</v>
          </cell>
          <cell r="J121" t="str">
            <v>M</v>
          </cell>
          <cell r="K121" t="str">
            <v>O</v>
          </cell>
          <cell r="L121">
            <v>35494</v>
          </cell>
          <cell r="M121" t="str">
            <v>MICHAEL JAPP</v>
          </cell>
          <cell r="N121" t="str">
            <v>BOB CORCORAN</v>
          </cell>
          <cell r="O121">
            <v>5082</v>
          </cell>
          <cell r="P121">
            <v>43215</v>
          </cell>
          <cell r="Q121">
            <v>84.5</v>
          </cell>
          <cell r="R121">
            <v>43215</v>
          </cell>
          <cell r="S121">
            <v>99</v>
          </cell>
          <cell r="T121">
            <v>44316</v>
          </cell>
          <cell r="U121">
            <v>1.4</v>
          </cell>
          <cell r="V121" t="str">
            <v>OLD</v>
          </cell>
          <cell r="W121" t="str">
            <v>DUJUAN MCMEEKIN</v>
          </cell>
          <cell r="Y121" t="str">
            <v>CRAIG SCHULZ</v>
          </cell>
          <cell r="Z121">
            <v>1</v>
          </cell>
          <cell r="AC121">
            <v>1.7289473684210499</v>
          </cell>
          <cell r="AD121">
            <v>1.6925916161349901</v>
          </cell>
          <cell r="AE121">
            <v>3.6355752286067099E-2</v>
          </cell>
          <cell r="AF121">
            <v>2.1479340875553401</v>
          </cell>
          <cell r="AG121">
            <v>208880.76</v>
          </cell>
          <cell r="AH121">
            <v>226165.61</v>
          </cell>
          <cell r="AI121">
            <v>-17284.849999999999</v>
          </cell>
          <cell r="AJ121">
            <v>-7.6425633410844398</v>
          </cell>
          <cell r="AK121">
            <v>21859</v>
          </cell>
          <cell r="AL121">
            <v>26175</v>
          </cell>
          <cell r="AM121">
            <v>-4316</v>
          </cell>
          <cell r="AN121">
            <v>-16.489016236867201</v>
          </cell>
          <cell r="AO121">
            <v>3420</v>
          </cell>
          <cell r="AP121">
            <v>3793</v>
          </cell>
          <cell r="AQ121">
            <v>-373</v>
          </cell>
          <cell r="AR121">
            <v>-9.8339045610334797</v>
          </cell>
          <cell r="AS121">
            <v>5913</v>
          </cell>
          <cell r="AT121">
            <v>6420</v>
          </cell>
          <cell r="AU121">
            <v>-507</v>
          </cell>
          <cell r="AV121">
            <v>-7.8971962616822404</v>
          </cell>
          <cell r="AW121">
            <v>15.4764627842079</v>
          </cell>
          <cell r="AX121">
            <v>14.4909264565425</v>
          </cell>
          <cell r="AY121">
            <v>0.98553632766537702</v>
          </cell>
          <cell r="AZ121">
            <v>6.8010581008809003</v>
          </cell>
          <cell r="BB121">
            <v>-3.867428770523E-3</v>
          </cell>
          <cell r="BC121">
            <v>35.325682394723501</v>
          </cell>
          <cell r="BD121">
            <v>35.228288161993802</v>
          </cell>
          <cell r="BE121">
            <v>9.7394232729726596E-2</v>
          </cell>
          <cell r="BF121">
            <v>0.27646598177540999</v>
          </cell>
          <cell r="BG121">
            <v>85.175438596491205</v>
          </cell>
          <cell r="BH121">
            <v>68.362773530187198</v>
          </cell>
          <cell r="BI121">
            <v>3.4944721572250099</v>
          </cell>
          <cell r="BJ121">
            <v>2.52736921409051</v>
          </cell>
          <cell r="BK121">
            <v>-2.3119410327691299E-3</v>
          </cell>
          <cell r="BL121">
            <v>-482.92</v>
          </cell>
          <cell r="BM121">
            <v>-1363.77</v>
          </cell>
        </row>
        <row r="122">
          <cell r="A122">
            <v>281</v>
          </cell>
          <cell r="B122" t="str">
            <v>NORTH GEORGIA PREMIUM OUTLETS</v>
          </cell>
          <cell r="C122" t="str">
            <v>DAWSONVILLE</v>
          </cell>
          <cell r="D122" t="str">
            <v>GA</v>
          </cell>
          <cell r="E122" t="str">
            <v>REGGIE CRAWFORD</v>
          </cell>
          <cell r="F122">
            <v>34.3570706</v>
          </cell>
          <cell r="G122">
            <v>-84.047663990000004</v>
          </cell>
          <cell r="H122">
            <v>4</v>
          </cell>
          <cell r="I122">
            <v>3</v>
          </cell>
          <cell r="J122" t="str">
            <v>O</v>
          </cell>
          <cell r="K122" t="str">
            <v>O</v>
          </cell>
          <cell r="L122">
            <v>35242</v>
          </cell>
          <cell r="M122" t="str">
            <v>REGINALD CRAWFORD</v>
          </cell>
          <cell r="N122" t="str">
            <v>JON COBB</v>
          </cell>
          <cell r="O122">
            <v>5000</v>
          </cell>
          <cell r="P122">
            <v>43202</v>
          </cell>
          <cell r="Q122">
            <v>78.5</v>
          </cell>
          <cell r="R122">
            <v>43202</v>
          </cell>
          <cell r="S122">
            <v>99.6</v>
          </cell>
          <cell r="T122">
            <v>46418</v>
          </cell>
          <cell r="U122">
            <v>1.8</v>
          </cell>
          <cell r="V122" t="str">
            <v>OLD</v>
          </cell>
          <cell r="W122" t="str">
            <v>JOHNNY DALE</v>
          </cell>
          <cell r="X122" t="str">
            <v>VICENTE SOTO</v>
          </cell>
          <cell r="Y122" t="str">
            <v>BRIAN BYRNE</v>
          </cell>
          <cell r="Z122">
            <v>1</v>
          </cell>
          <cell r="AC122">
            <v>1.77287268074216</v>
          </cell>
          <cell r="AD122">
            <v>1.8140061458838801</v>
          </cell>
          <cell r="AE122">
            <v>-4.1133465141712802E-2</v>
          </cell>
          <cell r="AF122">
            <v>-2.2675482789872499</v>
          </cell>
          <cell r="AG122">
            <v>417466.68</v>
          </cell>
          <cell r="AH122">
            <v>413757.48</v>
          </cell>
          <cell r="AI122">
            <v>3709.2</v>
          </cell>
          <cell r="AJ122">
            <v>0.89646717685925603</v>
          </cell>
          <cell r="AK122">
            <v>37026</v>
          </cell>
          <cell r="AL122">
            <v>41345</v>
          </cell>
          <cell r="AM122">
            <v>-4319</v>
          </cell>
          <cell r="AN122">
            <v>-10.446245011488701</v>
          </cell>
          <cell r="AO122">
            <v>6252</v>
          </cell>
          <cell r="AP122">
            <v>6183</v>
          </cell>
          <cell r="AQ122">
            <v>69</v>
          </cell>
          <cell r="AR122">
            <v>1.1159631246967501</v>
          </cell>
          <cell r="AS122">
            <v>11084</v>
          </cell>
          <cell r="AT122">
            <v>11216</v>
          </cell>
          <cell r="AU122">
            <v>-132</v>
          </cell>
          <cell r="AV122">
            <v>-1.17689015691869</v>
          </cell>
          <cell r="AW122">
            <v>16.7990061038189</v>
          </cell>
          <cell r="AX122">
            <v>14.9546498972064</v>
          </cell>
          <cell r="AY122">
            <v>1.8443562066125001</v>
          </cell>
          <cell r="AZ122">
            <v>12.332994883130199</v>
          </cell>
          <cell r="BB122">
            <v>-7.9067288857418306E-3</v>
          </cell>
          <cell r="BC122">
            <v>37.663901118729697</v>
          </cell>
          <cell r="BD122">
            <v>36.889932239657597</v>
          </cell>
          <cell r="BE122">
            <v>0.77396887907206502</v>
          </cell>
          <cell r="BF122">
            <v>2.0980490667316198</v>
          </cell>
          <cell r="BG122">
            <v>37.236084452975</v>
          </cell>
          <cell r="BH122">
            <v>31.3925278990781</v>
          </cell>
          <cell r="BI122">
            <v>2.6325454285357601</v>
          </cell>
          <cell r="BJ122">
            <v>2.6881834257111201</v>
          </cell>
          <cell r="BK122">
            <v>-2.7853240886194799E-3</v>
          </cell>
          <cell r="BL122">
            <v>-1162.78</v>
          </cell>
          <cell r="BM122">
            <v>-6333.76</v>
          </cell>
        </row>
        <row r="123">
          <cell r="A123">
            <v>284</v>
          </cell>
          <cell r="B123" t="str">
            <v>ORANGE PARK MALL</v>
          </cell>
          <cell r="C123" t="str">
            <v>ORANGE PARK</v>
          </cell>
          <cell r="D123" t="str">
            <v>FL</v>
          </cell>
          <cell r="E123" t="str">
            <v>DAWN DION</v>
          </cell>
          <cell r="F123">
            <v>30.184627370000001</v>
          </cell>
          <cell r="G123">
            <v>-81.735674560000007</v>
          </cell>
          <cell r="H123">
            <v>2</v>
          </cell>
          <cell r="I123">
            <v>1</v>
          </cell>
          <cell r="J123" t="str">
            <v>M</v>
          </cell>
          <cell r="K123" t="str">
            <v>O</v>
          </cell>
          <cell r="L123">
            <v>35472</v>
          </cell>
          <cell r="M123" t="str">
            <v>PAUL BARBARISI</v>
          </cell>
          <cell r="N123" t="str">
            <v>KEN HELM</v>
          </cell>
          <cell r="O123">
            <v>8072</v>
          </cell>
          <cell r="P123">
            <v>43321</v>
          </cell>
          <cell r="Q123">
            <v>96.9</v>
          </cell>
          <cell r="R123">
            <v>43321</v>
          </cell>
          <cell r="S123">
            <v>99.7</v>
          </cell>
          <cell r="T123">
            <v>45688</v>
          </cell>
          <cell r="U123">
            <v>2.5</v>
          </cell>
          <cell r="V123" t="str">
            <v>OLD</v>
          </cell>
          <cell r="W123" t="str">
            <v>FREDDIE TORRES</v>
          </cell>
          <cell r="X123" t="str">
            <v>JELENA CORTES</v>
          </cell>
          <cell r="Y123" t="str">
            <v>ADRIAN MUNZELL</v>
          </cell>
          <cell r="Z123">
            <v>1</v>
          </cell>
          <cell r="AC123">
            <v>1.7329177937198601</v>
          </cell>
          <cell r="AD123">
            <v>1.69858555513832</v>
          </cell>
          <cell r="AE123">
            <v>3.4332238581548498E-2</v>
          </cell>
          <cell r="AF123">
            <v>2.021225158644</v>
          </cell>
          <cell r="AG123">
            <v>545447.6</v>
          </cell>
          <cell r="AH123">
            <v>498989.12</v>
          </cell>
          <cell r="AI123">
            <v>46458.48</v>
          </cell>
          <cell r="AJ123">
            <v>9.3105196361796398</v>
          </cell>
          <cell r="AK123">
            <v>45029.5</v>
          </cell>
          <cell r="AL123">
            <v>44568.5</v>
          </cell>
          <cell r="AM123">
            <v>461</v>
          </cell>
          <cell r="AN123">
            <v>1.03436283473754</v>
          </cell>
          <cell r="AO123">
            <v>8503</v>
          </cell>
          <cell r="AP123">
            <v>7989</v>
          </cell>
          <cell r="AQ123">
            <v>514</v>
          </cell>
          <cell r="AR123">
            <v>6.4338465389911104</v>
          </cell>
          <cell r="AS123">
            <v>14735</v>
          </cell>
          <cell r="AT123">
            <v>13570</v>
          </cell>
          <cell r="AU123">
            <v>1165</v>
          </cell>
          <cell r="AV123">
            <v>8.5851142225497394</v>
          </cell>
          <cell r="AW123">
            <v>18.025960759058002</v>
          </cell>
          <cell r="AX123">
            <v>16.8639285594085</v>
          </cell>
          <cell r="AY123">
            <v>1.1620321996494001</v>
          </cell>
          <cell r="AZ123">
            <v>6.8906375851615804</v>
          </cell>
          <cell r="BB123">
            <v>-7.7017346564849298E-3</v>
          </cell>
          <cell r="BC123">
            <v>37.0171428571429</v>
          </cell>
          <cell r="BD123">
            <v>36.771490051584401</v>
          </cell>
          <cell r="BE123">
            <v>0.24565280555847799</v>
          </cell>
          <cell r="BF123">
            <v>0.66805235581660605</v>
          </cell>
          <cell r="BG123">
            <v>65.917911325414593</v>
          </cell>
          <cell r="BH123">
            <v>59.782200525722899</v>
          </cell>
          <cell r="BI123">
            <v>3.1141543202316799</v>
          </cell>
          <cell r="BJ123">
            <v>1.87926542366294</v>
          </cell>
          <cell r="BK123">
            <v>-4.7328102644506997E-3</v>
          </cell>
          <cell r="BL123">
            <v>-2581.5</v>
          </cell>
          <cell r="BM123">
            <v>-8056.05</v>
          </cell>
        </row>
        <row r="124">
          <cell r="A124">
            <v>286</v>
          </cell>
          <cell r="B124" t="str">
            <v>VALLEY MALL</v>
          </cell>
          <cell r="C124" t="str">
            <v>HARRISONBURG</v>
          </cell>
          <cell r="D124" t="str">
            <v>VA</v>
          </cell>
          <cell r="E124" t="str">
            <v>YESENIA OROSCO</v>
          </cell>
          <cell r="F124">
            <v>38.427957980000002</v>
          </cell>
          <cell r="G124">
            <v>-78.843612469999997</v>
          </cell>
          <cell r="H124">
            <v>8</v>
          </cell>
          <cell r="I124">
            <v>3</v>
          </cell>
          <cell r="J124" t="str">
            <v>M</v>
          </cell>
          <cell r="K124" t="str">
            <v>O</v>
          </cell>
          <cell r="L124">
            <v>35529</v>
          </cell>
          <cell r="M124" t="str">
            <v>DOUGLAS ELLER</v>
          </cell>
          <cell r="N124" t="str">
            <v>GARY LEWIS</v>
          </cell>
          <cell r="O124">
            <v>5487</v>
          </cell>
          <cell r="P124">
            <v>43314</v>
          </cell>
          <cell r="Q124">
            <v>94.4</v>
          </cell>
          <cell r="R124">
            <v>43314</v>
          </cell>
          <cell r="S124">
            <v>98.8</v>
          </cell>
          <cell r="T124">
            <v>43861</v>
          </cell>
          <cell r="U124">
            <v>2</v>
          </cell>
          <cell r="V124" t="str">
            <v>OLD</v>
          </cell>
          <cell r="W124" t="str">
            <v>JENNIFER CHINDEINST</v>
          </cell>
          <cell r="X124" t="str">
            <v>RACHEL CORSON</v>
          </cell>
          <cell r="Y124" t="str">
            <v>CRAIG SCHULZ</v>
          </cell>
          <cell r="Z124">
            <v>1</v>
          </cell>
          <cell r="AC124">
            <v>1.5558163797600399</v>
          </cell>
          <cell r="AD124">
            <v>1.58282452880276</v>
          </cell>
          <cell r="AE124">
            <v>-2.7008149042719198E-2</v>
          </cell>
          <cell r="AF124">
            <v>-1.70632616258152</v>
          </cell>
          <cell r="AG124">
            <v>469619.5</v>
          </cell>
          <cell r="AH124">
            <v>476410.82</v>
          </cell>
          <cell r="AI124">
            <v>-6791.32</v>
          </cell>
          <cell r="AJ124">
            <v>-1.4255175816535799</v>
          </cell>
          <cell r="AK124">
            <v>49841</v>
          </cell>
          <cell r="AL124">
            <v>53795</v>
          </cell>
          <cell r="AM124">
            <v>-3954</v>
          </cell>
          <cell r="AN124">
            <v>-7.35012547634539</v>
          </cell>
          <cell r="AO124">
            <v>7668</v>
          </cell>
          <cell r="AP124">
            <v>7534</v>
          </cell>
          <cell r="AQ124">
            <v>134</v>
          </cell>
          <cell r="AR124">
            <v>1.7786036633926201</v>
          </cell>
          <cell r="AS124">
            <v>11930</v>
          </cell>
          <cell r="AT124">
            <v>11925</v>
          </cell>
          <cell r="AU124">
            <v>5</v>
          </cell>
          <cell r="AV124">
            <v>4.1928721174004202E-2</v>
          </cell>
          <cell r="AW124">
            <v>15.085973395397399</v>
          </cell>
          <cell r="AX124">
            <v>13.9102147039688</v>
          </cell>
          <cell r="AY124">
            <v>1.17575869142859</v>
          </cell>
          <cell r="AZ124">
            <v>8.4524841380998392</v>
          </cell>
          <cell r="BB124">
            <v>-6.0755739947779396E-3</v>
          </cell>
          <cell r="BC124">
            <v>39.364585079631198</v>
          </cell>
          <cell r="BD124">
            <v>39.950592872117397</v>
          </cell>
          <cell r="BE124">
            <v>-0.58600779248622104</v>
          </cell>
          <cell r="BF124">
            <v>-1.4668312792304301</v>
          </cell>
          <cell r="BG124">
            <v>87.649973917579501</v>
          </cell>
          <cell r="BH124">
            <v>88.279798247942693</v>
          </cell>
          <cell r="BI124">
            <v>3.9177270109098998</v>
          </cell>
          <cell r="BJ124">
            <v>3.5333832258469702</v>
          </cell>
          <cell r="BK124">
            <v>-5.1201451387772401E-3</v>
          </cell>
          <cell r="BL124">
            <v>-2404.52</v>
          </cell>
          <cell r="BM124">
            <v>-5004.1099999999997</v>
          </cell>
        </row>
        <row r="125">
          <cell r="A125">
            <v>287</v>
          </cell>
          <cell r="B125" t="str">
            <v>THE COMMONS</v>
          </cell>
          <cell r="C125" t="str">
            <v>MEMPHIS</v>
          </cell>
          <cell r="D125" t="str">
            <v>TN</v>
          </cell>
          <cell r="E125" t="str">
            <v>SCOTT LYNCH</v>
          </cell>
          <cell r="F125">
            <v>35.197566389999999</v>
          </cell>
          <cell r="G125">
            <v>-89.794177509999997</v>
          </cell>
          <cell r="H125">
            <v>3</v>
          </cell>
          <cell r="I125">
            <v>7</v>
          </cell>
          <cell r="J125" t="str">
            <v>S</v>
          </cell>
          <cell r="K125" t="str">
            <v>O</v>
          </cell>
          <cell r="L125">
            <v>35565</v>
          </cell>
          <cell r="M125" t="str">
            <v>STEPHANIE MCGEHEE</v>
          </cell>
          <cell r="N125" t="str">
            <v>ALLEN MCCLURE</v>
          </cell>
          <cell r="O125">
            <v>5450</v>
          </cell>
          <cell r="P125">
            <v>43194</v>
          </cell>
          <cell r="Q125">
            <v>94</v>
          </cell>
          <cell r="R125">
            <v>43194</v>
          </cell>
          <cell r="S125">
            <v>99</v>
          </cell>
          <cell r="T125">
            <v>44592</v>
          </cell>
          <cell r="U125">
            <v>1.7</v>
          </cell>
          <cell r="V125" t="str">
            <v>OLD</v>
          </cell>
          <cell r="W125" t="str">
            <v>ALEXIS BLACK</v>
          </cell>
          <cell r="X125" t="str">
            <v>BETHANIE MATKINS</v>
          </cell>
          <cell r="Y125" t="str">
            <v>CRAIG SCHULZ</v>
          </cell>
          <cell r="Z125">
            <v>1</v>
          </cell>
          <cell r="AC125">
            <v>1.60910518053375</v>
          </cell>
          <cell r="AD125">
            <v>1.5863610955841301</v>
          </cell>
          <cell r="AE125">
            <v>2.2744084949626799E-2</v>
          </cell>
          <cell r="AF125">
            <v>1.4337268490092401</v>
          </cell>
          <cell r="AG125">
            <v>289410.96999999997</v>
          </cell>
          <cell r="AH125">
            <v>295837.07</v>
          </cell>
          <cell r="AI125">
            <v>-6426.1</v>
          </cell>
          <cell r="AJ125">
            <v>-2.1721753801847798</v>
          </cell>
          <cell r="AK125">
            <v>22315</v>
          </cell>
          <cell r="AL125">
            <v>23869.5</v>
          </cell>
          <cell r="AM125">
            <v>-1554.5</v>
          </cell>
          <cell r="AN125">
            <v>-6.5124950250319404</v>
          </cell>
          <cell r="AO125">
            <v>5096</v>
          </cell>
          <cell r="AP125">
            <v>5367</v>
          </cell>
          <cell r="AQ125">
            <v>-271</v>
          </cell>
          <cell r="AR125">
            <v>-5.0493758151667603</v>
          </cell>
          <cell r="AS125">
            <v>8200</v>
          </cell>
          <cell r="AT125">
            <v>8514</v>
          </cell>
          <cell r="AU125">
            <v>-314</v>
          </cell>
          <cell r="AV125">
            <v>-3.68804322292694</v>
          </cell>
          <cell r="AW125">
            <v>22.289939502576701</v>
          </cell>
          <cell r="AX125">
            <v>22.4847608873248</v>
          </cell>
          <cell r="AY125">
            <v>-0.194821384748085</v>
          </cell>
          <cell r="AZ125">
            <v>-0.86645966894809301</v>
          </cell>
          <cell r="BB125">
            <v>-1.62458622317691E-2</v>
          </cell>
          <cell r="BC125">
            <v>35.294020731707299</v>
          </cell>
          <cell r="BD125">
            <v>34.747130608409698</v>
          </cell>
          <cell r="BE125">
            <v>0.54689012329763598</v>
          </cell>
          <cell r="BF125">
            <v>1.57391448940326</v>
          </cell>
          <cell r="BG125">
            <v>83.751962323390899</v>
          </cell>
          <cell r="BH125">
            <v>60.480715483510302</v>
          </cell>
          <cell r="BI125">
            <v>3.2030333888172899</v>
          </cell>
          <cell r="BJ125">
            <v>2.0180736646695401</v>
          </cell>
          <cell r="BK125">
            <v>-6.8954193408770903E-3</v>
          </cell>
          <cell r="BL125">
            <v>-1995.61</v>
          </cell>
          <cell r="BM125">
            <v>-13441.67</v>
          </cell>
        </row>
        <row r="126">
          <cell r="A126">
            <v>288</v>
          </cell>
          <cell r="B126" t="str">
            <v>FAYETTE PAVILION</v>
          </cell>
          <cell r="C126" t="str">
            <v>FAYETTEVILLE</v>
          </cell>
          <cell r="D126" t="str">
            <v>GA</v>
          </cell>
          <cell r="E126" t="str">
            <v>CHA'RIKA JENKINS</v>
          </cell>
          <cell r="F126">
            <v>33.479971589999998</v>
          </cell>
          <cell r="G126">
            <v>-84.43965043</v>
          </cell>
          <cell r="H126">
            <v>4</v>
          </cell>
          <cell r="I126">
            <v>5</v>
          </cell>
          <cell r="J126" t="str">
            <v>S</v>
          </cell>
          <cell r="K126" t="str">
            <v>O</v>
          </cell>
          <cell r="L126">
            <v>35662</v>
          </cell>
          <cell r="M126" t="str">
            <v>MICHAEL BRADY</v>
          </cell>
          <cell r="N126" t="str">
            <v>JON COBB</v>
          </cell>
          <cell r="O126">
            <v>6000</v>
          </cell>
          <cell r="P126">
            <v>43244</v>
          </cell>
          <cell r="Q126">
            <v>83.3</v>
          </cell>
          <cell r="R126">
            <v>43244</v>
          </cell>
          <cell r="S126">
            <v>97</v>
          </cell>
          <cell r="T126">
            <v>44469</v>
          </cell>
          <cell r="U126">
            <v>1.9</v>
          </cell>
          <cell r="V126" t="str">
            <v>OLD</v>
          </cell>
          <cell r="W126" t="str">
            <v>ALISIA ALSTON</v>
          </cell>
          <cell r="X126" t="str">
            <v>ARLENCIA NEELY</v>
          </cell>
          <cell r="Y126" t="str">
            <v>BRIAN BYRNE</v>
          </cell>
          <cell r="Z126">
            <v>1</v>
          </cell>
          <cell r="AC126">
            <v>1.5941128372853599</v>
          </cell>
          <cell r="AD126">
            <v>1.6398136967396899</v>
          </cell>
          <cell r="AE126">
            <v>-4.5700859454329099E-2</v>
          </cell>
          <cell r="AF126">
            <v>-2.78695436836467</v>
          </cell>
          <cell r="AG126">
            <v>348039.94</v>
          </cell>
          <cell r="AH126">
            <v>332608.94</v>
          </cell>
          <cell r="AI126">
            <v>15431</v>
          </cell>
          <cell r="AJ126">
            <v>4.6393822126368596</v>
          </cell>
          <cell r="AK126">
            <v>22042</v>
          </cell>
          <cell r="AL126">
            <v>22162.5</v>
          </cell>
          <cell r="AM126">
            <v>-120.5</v>
          </cell>
          <cell r="AN126">
            <v>-0.54371122391426996</v>
          </cell>
          <cell r="AO126">
            <v>6115</v>
          </cell>
          <cell r="AP126">
            <v>5797</v>
          </cell>
          <cell r="AQ126">
            <v>318</v>
          </cell>
          <cell r="AR126">
            <v>5.48559599792996</v>
          </cell>
          <cell r="AS126">
            <v>9748</v>
          </cell>
          <cell r="AT126">
            <v>9506</v>
          </cell>
          <cell r="AU126">
            <v>242</v>
          </cell>
          <cell r="AV126">
            <v>2.54576057227015</v>
          </cell>
          <cell r="AW126">
            <v>27.257054713728301</v>
          </cell>
          <cell r="AX126">
            <v>26.156796390298901</v>
          </cell>
          <cell r="AY126">
            <v>1.1002583234294001</v>
          </cell>
          <cell r="AZ126">
            <v>4.2063955654656198</v>
          </cell>
          <cell r="BB126">
            <v>-5.9698159187897802E-3</v>
          </cell>
          <cell r="BC126">
            <v>35.703727944193702</v>
          </cell>
          <cell r="BD126">
            <v>34.9893688196928</v>
          </cell>
          <cell r="BE126">
            <v>0.71435912450085204</v>
          </cell>
          <cell r="BF126">
            <v>2.0416462159751601</v>
          </cell>
          <cell r="BG126">
            <v>94.717906786590405</v>
          </cell>
          <cell r="BH126">
            <v>76.332585820251893</v>
          </cell>
          <cell r="BI126">
            <v>4.2296467468647396</v>
          </cell>
          <cell r="BJ126">
            <v>2.6095570371620198</v>
          </cell>
          <cell r="BK126">
            <v>-2.5567180594273202E-3</v>
          </cell>
          <cell r="BL126">
            <v>-889.84</v>
          </cell>
          <cell r="BM126">
            <v>-3468.19</v>
          </cell>
        </row>
        <row r="127">
          <cell r="A127">
            <v>289</v>
          </cell>
          <cell r="B127" t="str">
            <v>CONYERS CROSSROADS</v>
          </cell>
          <cell r="C127" t="str">
            <v>CONYERS</v>
          </cell>
          <cell r="D127" t="str">
            <v>GA</v>
          </cell>
          <cell r="E127" t="str">
            <v>MICHAEL THORNTON</v>
          </cell>
          <cell r="F127">
            <v>33.650830139999997</v>
          </cell>
          <cell r="G127">
            <v>-83.995079129999993</v>
          </cell>
          <cell r="H127">
            <v>4</v>
          </cell>
          <cell r="I127">
            <v>4</v>
          </cell>
          <cell r="J127" t="str">
            <v>S</v>
          </cell>
          <cell r="K127" t="str">
            <v>O</v>
          </cell>
          <cell r="L127">
            <v>35758</v>
          </cell>
          <cell r="M127" t="str">
            <v>DISTRICT 4</v>
          </cell>
          <cell r="N127" t="str">
            <v>JON COBB</v>
          </cell>
          <cell r="O127">
            <v>6000</v>
          </cell>
          <cell r="P127">
            <v>43265</v>
          </cell>
          <cell r="Q127">
            <v>99.3</v>
          </cell>
          <cell r="R127">
            <v>43265</v>
          </cell>
          <cell r="S127">
            <v>84</v>
          </cell>
          <cell r="T127">
            <v>44286</v>
          </cell>
          <cell r="U127">
            <v>1.9</v>
          </cell>
          <cell r="V127" t="str">
            <v>OLD</v>
          </cell>
          <cell r="W127" t="str">
            <v>LAQUITA BARNEY</v>
          </cell>
          <cell r="X127" t="str">
            <v>TAMARA SPRAGIN</v>
          </cell>
          <cell r="Y127" t="str">
            <v>BRIAN BYRNE</v>
          </cell>
          <cell r="Z127">
            <v>1</v>
          </cell>
          <cell r="AC127">
            <v>1.6366290385364</v>
          </cell>
          <cell r="AD127">
            <v>1.6303223239156399</v>
          </cell>
          <cell r="AE127">
            <v>6.3067146207569404E-3</v>
          </cell>
          <cell r="AF127">
            <v>0.386838512129904</v>
          </cell>
          <cell r="AG127">
            <v>297825.21000000002</v>
          </cell>
          <cell r="AH127">
            <v>290387.40999999997</v>
          </cell>
          <cell r="AI127">
            <v>7437.8</v>
          </cell>
          <cell r="AJ127">
            <v>2.5613369395043701</v>
          </cell>
          <cell r="AK127">
            <v>20016</v>
          </cell>
          <cell r="AL127">
            <v>20210</v>
          </cell>
          <cell r="AM127">
            <v>-194</v>
          </cell>
          <cell r="AN127">
            <v>-0.95992083127164796</v>
          </cell>
          <cell r="AO127">
            <v>5138</v>
          </cell>
          <cell r="AP127">
            <v>5026</v>
          </cell>
          <cell r="AQ127">
            <v>112</v>
          </cell>
          <cell r="AR127">
            <v>2.22841225626741</v>
          </cell>
          <cell r="AS127">
            <v>8409</v>
          </cell>
          <cell r="AT127">
            <v>8194</v>
          </cell>
          <cell r="AU127">
            <v>215</v>
          </cell>
          <cell r="AV127">
            <v>2.62387112521357</v>
          </cell>
          <cell r="AW127">
            <v>25.2448041566747</v>
          </cell>
          <cell r="AX127">
            <v>24.868876793666502</v>
          </cell>
          <cell r="AY127">
            <v>0.37592736300815899</v>
          </cell>
          <cell r="AZ127">
            <v>1.5116378842807201</v>
          </cell>
          <cell r="BB127">
            <v>-6.4888062201584502E-3</v>
          </cell>
          <cell r="BC127">
            <v>35.417434891188002</v>
          </cell>
          <cell r="BD127">
            <v>35.439029777886297</v>
          </cell>
          <cell r="BE127">
            <v>-2.15948866982387E-2</v>
          </cell>
          <cell r="BF127">
            <v>-6.0935321405762098E-2</v>
          </cell>
          <cell r="BG127">
            <v>75.243285325029206</v>
          </cell>
          <cell r="BH127">
            <v>53.183446080381998</v>
          </cell>
          <cell r="BI127">
            <v>3.76320056989131</v>
          </cell>
          <cell r="BJ127">
            <v>2.7996633876103698</v>
          </cell>
          <cell r="BK127">
            <v>-5.8646815022811499E-3</v>
          </cell>
          <cell r="BL127">
            <v>-1746.65</v>
          </cell>
          <cell r="BM127">
            <v>-6143.82</v>
          </cell>
        </row>
        <row r="128">
          <cell r="A128">
            <v>294</v>
          </cell>
          <cell r="B128" t="str">
            <v>BROADWAY AT THE BEACH</v>
          </cell>
          <cell r="C128" t="str">
            <v>MYRTLE BEACH</v>
          </cell>
          <cell r="D128" t="str">
            <v>SC</v>
          </cell>
          <cell r="E128" t="str">
            <v>LISA HICKS</v>
          </cell>
          <cell r="F128">
            <v>33.714829119999997</v>
          </cell>
          <cell r="G128">
            <v>-78.880180030000005</v>
          </cell>
          <cell r="H128">
            <v>5</v>
          </cell>
          <cell r="I128">
            <v>4</v>
          </cell>
          <cell r="J128" t="str">
            <v>S</v>
          </cell>
          <cell r="K128" t="str">
            <v>O</v>
          </cell>
          <cell r="L128">
            <v>35501</v>
          </cell>
          <cell r="M128" t="str">
            <v>MICHAEL JONES</v>
          </cell>
          <cell r="N128" t="str">
            <v>ANGIE MOLLOHAN</v>
          </cell>
          <cell r="O128">
            <v>5750</v>
          </cell>
          <cell r="P128">
            <v>43299</v>
          </cell>
          <cell r="Q128">
            <v>99.4</v>
          </cell>
          <cell r="R128">
            <v>43299</v>
          </cell>
          <cell r="S128">
            <v>100</v>
          </cell>
          <cell r="T128">
            <v>44651</v>
          </cell>
          <cell r="U128">
            <v>1.2</v>
          </cell>
          <cell r="V128" t="str">
            <v>OLD</v>
          </cell>
          <cell r="W128" t="str">
            <v>BRADLEY STEELE</v>
          </cell>
          <cell r="X128" t="str">
            <v>CHELSEY PAGE</v>
          </cell>
          <cell r="Y128" t="str">
            <v>ADRIAN MUNZELL</v>
          </cell>
          <cell r="Z128">
            <v>1</v>
          </cell>
          <cell r="AC128">
            <v>1.88665679847748</v>
          </cell>
          <cell r="AD128">
            <v>1.9007118087242201</v>
          </cell>
          <cell r="AE128">
            <v>-1.4055010246740499E-2</v>
          </cell>
          <cell r="AF128">
            <v>-0.73946035281247502</v>
          </cell>
          <cell r="AG128">
            <v>315186.42</v>
          </cell>
          <cell r="AH128">
            <v>366571.34</v>
          </cell>
          <cell r="AI128">
            <v>-51384.92</v>
          </cell>
          <cell r="AJ128">
            <v>-14.017713441536401</v>
          </cell>
          <cell r="AK128">
            <v>29142</v>
          </cell>
          <cell r="AL128">
            <v>43502</v>
          </cell>
          <cell r="AM128">
            <v>-14360</v>
          </cell>
          <cell r="AN128">
            <v>-33.0099765528022</v>
          </cell>
          <cell r="AO128">
            <v>4729</v>
          </cell>
          <cell r="AP128">
            <v>5479</v>
          </cell>
          <cell r="AQ128">
            <v>-750</v>
          </cell>
          <cell r="AR128">
            <v>-13.6886293119182</v>
          </cell>
          <cell r="AS128">
            <v>8922</v>
          </cell>
          <cell r="AT128">
            <v>10414</v>
          </cell>
          <cell r="AU128">
            <v>-1492</v>
          </cell>
          <cell r="AV128">
            <v>-14.3268676781256</v>
          </cell>
          <cell r="AW128">
            <v>15.6440875712031</v>
          </cell>
          <cell r="AX128">
            <v>12.197140361362701</v>
          </cell>
          <cell r="AY128">
            <v>3.4469472098403799</v>
          </cell>
          <cell r="AZ128">
            <v>28.2602897705383</v>
          </cell>
          <cell r="BB128">
            <v>-4.2592492696267303E-3</v>
          </cell>
          <cell r="BC128">
            <v>35.326879623402803</v>
          </cell>
          <cell r="BD128">
            <v>35.199859804109899</v>
          </cell>
          <cell r="BE128">
            <v>0.12701981929296799</v>
          </cell>
          <cell r="BF128">
            <v>0.360853196574771</v>
          </cell>
          <cell r="BG128">
            <v>80.947346161979297</v>
          </cell>
          <cell r="BH128">
            <v>79.193283445884305</v>
          </cell>
          <cell r="BI128">
            <v>2.0786555461367899</v>
          </cell>
          <cell r="BJ128">
            <v>1.85228065020031</v>
          </cell>
          <cell r="BK128">
            <v>-1.84928652700202E-3</v>
          </cell>
          <cell r="BL128">
            <v>-582.87</v>
          </cell>
          <cell r="BM128">
            <v>-4347.5600000000004</v>
          </cell>
        </row>
        <row r="129">
          <cell r="A129">
            <v>295</v>
          </cell>
          <cell r="B129" t="str">
            <v>FOUNTAINS ON THE LAKE</v>
          </cell>
          <cell r="C129" t="str">
            <v>STAFFORD</v>
          </cell>
          <cell r="D129" t="str">
            <v>TX</v>
          </cell>
          <cell r="E129" t="str">
            <v>ARMIDA FLORES</v>
          </cell>
          <cell r="F129">
            <v>29.638553420000001</v>
          </cell>
          <cell r="G129">
            <v>-95.587361819999998</v>
          </cell>
          <cell r="H129">
            <v>11</v>
          </cell>
          <cell r="I129">
            <v>2</v>
          </cell>
          <cell r="J129" t="str">
            <v>S</v>
          </cell>
          <cell r="K129" t="str">
            <v>O</v>
          </cell>
          <cell r="L129">
            <v>35488</v>
          </cell>
          <cell r="M129" t="str">
            <v>JESUS GONZALEZ</v>
          </cell>
          <cell r="N129" t="str">
            <v>MANUEL TARIN</v>
          </cell>
          <cell r="O129">
            <v>6700</v>
          </cell>
          <cell r="P129">
            <v>43279</v>
          </cell>
          <cell r="Q129">
            <v>100</v>
          </cell>
          <cell r="R129">
            <v>43279</v>
          </cell>
          <cell r="S129">
            <v>98.1</v>
          </cell>
          <cell r="T129">
            <v>44255</v>
          </cell>
          <cell r="U129">
            <v>1.7</v>
          </cell>
          <cell r="V129" t="str">
            <v>OLD</v>
          </cell>
          <cell r="W129" t="str">
            <v>JENNIFER CAMACHO</v>
          </cell>
          <cell r="X129" t="str">
            <v>KENDALE MARTIN</v>
          </cell>
          <cell r="Y129" t="str">
            <v>MARSHALL POE</v>
          </cell>
          <cell r="Z129">
            <v>1</v>
          </cell>
          <cell r="AC129">
            <v>1.75481277766025</v>
          </cell>
          <cell r="AD129">
            <v>1.7634365634365601</v>
          </cell>
          <cell r="AE129">
            <v>-8.6237857763138397E-3</v>
          </cell>
          <cell r="AF129">
            <v>-0.48903294596024</v>
          </cell>
          <cell r="AG129">
            <v>285343.83</v>
          </cell>
          <cell r="AH129">
            <v>300924.71999999997</v>
          </cell>
          <cell r="AI129">
            <v>-15580.89</v>
          </cell>
          <cell r="AJ129">
            <v>-5.1776703489165001</v>
          </cell>
          <cell r="AK129">
            <v>18442</v>
          </cell>
          <cell r="AL129">
            <v>20078</v>
          </cell>
          <cell r="AM129">
            <v>-1636</v>
          </cell>
          <cell r="AN129">
            <v>-8.1482219344556199</v>
          </cell>
          <cell r="AO129">
            <v>4727</v>
          </cell>
          <cell r="AP129">
            <v>5005</v>
          </cell>
          <cell r="AQ129">
            <v>-278</v>
          </cell>
          <cell r="AR129">
            <v>-5.5544455544455502</v>
          </cell>
          <cell r="AS129">
            <v>8295</v>
          </cell>
          <cell r="AT129">
            <v>8826</v>
          </cell>
          <cell r="AU129">
            <v>-531</v>
          </cell>
          <cell r="AV129">
            <v>-6.0163154316791303</v>
          </cell>
          <cell r="AW129">
            <v>25.2684090662618</v>
          </cell>
          <cell r="AX129">
            <v>24.9078593485407</v>
          </cell>
          <cell r="AY129">
            <v>0.36054971772109901</v>
          </cell>
          <cell r="AZ129">
            <v>1.4475339396929101</v>
          </cell>
          <cell r="BB129">
            <v>-3.2784521611064102E-3</v>
          </cell>
          <cell r="BC129">
            <v>34.3994972875226</v>
          </cell>
          <cell r="BD129">
            <v>34.095254928620001</v>
          </cell>
          <cell r="BE129">
            <v>0.30424235890262702</v>
          </cell>
          <cell r="BF129">
            <v>0.89233050035722805</v>
          </cell>
          <cell r="BG129">
            <v>68.2885551089486</v>
          </cell>
          <cell r="BH129">
            <v>64.315684315684294</v>
          </cell>
          <cell r="BI129">
            <v>3.1078821644750501</v>
          </cell>
          <cell r="BJ129">
            <v>2.6336586771601902</v>
          </cell>
          <cell r="BK129">
            <v>-1.1982736756564901E-3</v>
          </cell>
          <cell r="BL129">
            <v>-341.92</v>
          </cell>
          <cell r="BM129">
            <v>-3436.19</v>
          </cell>
        </row>
        <row r="130">
          <cell r="A130">
            <v>300</v>
          </cell>
          <cell r="B130" t="str">
            <v>FRIENDLY CENTER</v>
          </cell>
          <cell r="C130" t="str">
            <v>GREENSBORO</v>
          </cell>
          <cell r="D130" t="str">
            <v>NC</v>
          </cell>
          <cell r="E130" t="str">
            <v>RANDALL HODGE</v>
          </cell>
          <cell r="F130">
            <v>36.084015899999997</v>
          </cell>
          <cell r="G130">
            <v>-79.830251610000005</v>
          </cell>
          <cell r="H130">
            <v>7</v>
          </cell>
          <cell r="I130">
            <v>1</v>
          </cell>
          <cell r="J130" t="str">
            <v>S</v>
          </cell>
          <cell r="K130" t="str">
            <v>O</v>
          </cell>
          <cell r="L130">
            <v>35640</v>
          </cell>
          <cell r="M130" t="str">
            <v>IVEY PETERSON</v>
          </cell>
          <cell r="N130" t="str">
            <v>T. CLARK</v>
          </cell>
          <cell r="O130">
            <v>7000</v>
          </cell>
          <cell r="P130">
            <v>43209</v>
          </cell>
          <cell r="Q130">
            <v>98.3</v>
          </cell>
          <cell r="R130">
            <v>43209</v>
          </cell>
          <cell r="S130">
            <v>99.7</v>
          </cell>
          <cell r="T130">
            <v>43861</v>
          </cell>
          <cell r="U130">
            <v>1.9</v>
          </cell>
          <cell r="V130" t="str">
            <v>OLD</v>
          </cell>
          <cell r="W130" t="str">
            <v>JUSTIN MOSTILLO</v>
          </cell>
          <cell r="X130" t="str">
            <v>MICHELLE COOPER</v>
          </cell>
          <cell r="Y130" t="str">
            <v>ADRIAN MUNZELL</v>
          </cell>
          <cell r="Z130">
            <v>1</v>
          </cell>
          <cell r="AC130">
            <v>1.58202328093124</v>
          </cell>
          <cell r="AD130">
            <v>1.6134117352683599</v>
          </cell>
          <cell r="AE130">
            <v>-3.1388454337122597E-2</v>
          </cell>
          <cell r="AF130">
            <v>-1.9454708089068</v>
          </cell>
          <cell r="AG130">
            <v>476521.08</v>
          </cell>
          <cell r="AH130">
            <v>453302.78</v>
          </cell>
          <cell r="AI130">
            <v>23218.3</v>
          </cell>
          <cell r="AJ130">
            <v>5.1220290332214597</v>
          </cell>
          <cell r="AK130">
            <v>34158.5</v>
          </cell>
          <cell r="AL130">
            <v>36747.5</v>
          </cell>
          <cell r="AM130">
            <v>-2589</v>
          </cell>
          <cell r="AN130">
            <v>-7.0453772365466998</v>
          </cell>
          <cell r="AO130">
            <v>8333</v>
          </cell>
          <cell r="AP130">
            <v>7993</v>
          </cell>
          <cell r="AQ130">
            <v>340</v>
          </cell>
          <cell r="AR130">
            <v>4.2537220067559103</v>
          </cell>
          <cell r="AS130">
            <v>13183</v>
          </cell>
          <cell r="AT130">
            <v>12896</v>
          </cell>
          <cell r="AU130">
            <v>287</v>
          </cell>
          <cell r="AV130">
            <v>2.2254962779156302</v>
          </cell>
          <cell r="AW130">
            <v>23.7656805773087</v>
          </cell>
          <cell r="AX130">
            <v>21.721205524185301</v>
          </cell>
          <cell r="AY130">
            <v>2.0444750531234002</v>
          </cell>
          <cell r="AZ130">
            <v>9.4123461556818206</v>
          </cell>
          <cell r="BB130">
            <v>-7.0986192618721702E-3</v>
          </cell>
          <cell r="BC130">
            <v>36.1466343017523</v>
          </cell>
          <cell r="BD130">
            <v>35.150649813895797</v>
          </cell>
          <cell r="BE130">
            <v>0.99598448785647498</v>
          </cell>
          <cell r="BF130">
            <v>2.83347389914465</v>
          </cell>
          <cell r="BG130">
            <v>59.630385215408602</v>
          </cell>
          <cell r="BH130">
            <v>58.551232328287199</v>
          </cell>
          <cell r="BI130">
            <v>2.22642196647418</v>
          </cell>
          <cell r="BJ130">
            <v>2.0067448075213701</v>
          </cell>
          <cell r="BK130">
            <v>-5.4637456962029901E-3</v>
          </cell>
          <cell r="BL130">
            <v>-2603.59</v>
          </cell>
          <cell r="BM130">
            <v>-9605.2999999999993</v>
          </cell>
        </row>
        <row r="131">
          <cell r="A131">
            <v>303</v>
          </cell>
          <cell r="B131" t="str">
            <v>BOYNTON BEACH MALL</v>
          </cell>
          <cell r="C131" t="str">
            <v>BOYNTON BEACH</v>
          </cell>
          <cell r="D131" t="str">
            <v>FL</v>
          </cell>
          <cell r="E131" t="str">
            <v>JAMES BOSTON</v>
          </cell>
          <cell r="F131">
            <v>26.53653499</v>
          </cell>
          <cell r="G131">
            <v>-80.095806519999996</v>
          </cell>
          <cell r="H131">
            <v>1</v>
          </cell>
          <cell r="I131">
            <v>3</v>
          </cell>
          <cell r="J131" t="str">
            <v>M</v>
          </cell>
          <cell r="K131" t="str">
            <v>O</v>
          </cell>
          <cell r="L131">
            <v>35779</v>
          </cell>
          <cell r="M131" t="str">
            <v>EDWIN DARDON</v>
          </cell>
          <cell r="N131" t="str">
            <v>BOB CORCORAN</v>
          </cell>
          <cell r="O131">
            <v>5042</v>
          </cell>
          <cell r="P131">
            <v>43152</v>
          </cell>
          <cell r="Q131">
            <v>91.1</v>
          </cell>
          <cell r="R131">
            <v>43152</v>
          </cell>
          <cell r="S131">
            <v>99.3</v>
          </cell>
          <cell r="T131">
            <v>43496</v>
          </cell>
          <cell r="U131">
            <v>1.8</v>
          </cell>
          <cell r="V131" t="str">
            <v>OLD</v>
          </cell>
          <cell r="W131" t="str">
            <v>EMMANUEL FENE</v>
          </cell>
          <cell r="X131" t="str">
            <v>KAYANA FAIR</v>
          </cell>
          <cell r="Y131" t="str">
            <v>CRAIG SCHULZ</v>
          </cell>
          <cell r="Z131">
            <v>1</v>
          </cell>
          <cell r="AC131">
            <v>1.6873132842063301</v>
          </cell>
          <cell r="AD131">
            <v>1.65950738916256</v>
          </cell>
          <cell r="AE131">
            <v>2.7805895043771799E-2</v>
          </cell>
          <cell r="AF131">
            <v>1.6755511439936099</v>
          </cell>
          <cell r="AG131">
            <v>292327.34000000003</v>
          </cell>
          <cell r="AH131">
            <v>290232.52</v>
          </cell>
          <cell r="AI131">
            <v>2094.8200000000002</v>
          </cell>
          <cell r="AJ131">
            <v>0.72177301151504303</v>
          </cell>
          <cell r="AK131">
            <v>32459</v>
          </cell>
          <cell r="AL131">
            <v>35542</v>
          </cell>
          <cell r="AM131">
            <v>-3083</v>
          </cell>
          <cell r="AN131">
            <v>-8.6742445557368804</v>
          </cell>
          <cell r="AO131">
            <v>5021</v>
          </cell>
          <cell r="AP131">
            <v>5075</v>
          </cell>
          <cell r="AQ131">
            <v>-54</v>
          </cell>
          <cell r="AR131">
            <v>-1.064039408867</v>
          </cell>
          <cell r="AS131">
            <v>8472</v>
          </cell>
          <cell r="AT131">
            <v>8422</v>
          </cell>
          <cell r="AU131">
            <v>50</v>
          </cell>
          <cell r="AV131">
            <v>0.59368321063880303</v>
          </cell>
          <cell r="AW131">
            <v>15.268492559844701</v>
          </cell>
          <cell r="AX131">
            <v>14.278881323504599</v>
          </cell>
          <cell r="AY131">
            <v>0.98961123634014203</v>
          </cell>
          <cell r="AZ131">
            <v>6.9305936082761299</v>
          </cell>
          <cell r="BB131">
            <v>3.2635022653844498E-3</v>
          </cell>
          <cell r="BC131">
            <v>34.5051156751652</v>
          </cell>
          <cell r="BD131">
            <v>34.461234861078097</v>
          </cell>
          <cell r="BE131">
            <v>4.3880814087117401E-2</v>
          </cell>
          <cell r="BF131">
            <v>0.127333841239329</v>
          </cell>
          <cell r="BG131">
            <v>77.394941246763594</v>
          </cell>
          <cell r="BH131">
            <v>64.945812807881794</v>
          </cell>
          <cell r="BI131">
            <v>3.3165149725646601</v>
          </cell>
          <cell r="BJ131">
            <v>2.4907098625612298</v>
          </cell>
          <cell r="BK131">
            <v>-6.1899786725387997E-4</v>
          </cell>
          <cell r="BL131">
            <v>-180.95</v>
          </cell>
          <cell r="BM131">
            <v>-794.64</v>
          </cell>
        </row>
        <row r="132">
          <cell r="A132">
            <v>305</v>
          </cell>
          <cell r="B132" t="str">
            <v>COLONIAL PALMS PLAZA</v>
          </cell>
          <cell r="C132" t="str">
            <v>MIAMI</v>
          </cell>
          <cell r="D132" t="str">
            <v>FL</v>
          </cell>
          <cell r="E132" t="str">
            <v>MILADYS LEYVA</v>
          </cell>
          <cell r="F132">
            <v>25.643447590000001</v>
          </cell>
          <cell r="G132">
            <v>-80.332986390000002</v>
          </cell>
          <cell r="H132">
            <v>1</v>
          </cell>
          <cell r="I132">
            <v>4</v>
          </cell>
          <cell r="J132" t="str">
            <v>S</v>
          </cell>
          <cell r="K132" t="str">
            <v>O</v>
          </cell>
          <cell r="L132">
            <v>35873</v>
          </cell>
          <cell r="M132" t="str">
            <v>SANDRA MARRERO</v>
          </cell>
          <cell r="N132" t="str">
            <v>BOB CORCORAN</v>
          </cell>
          <cell r="O132">
            <v>5000</v>
          </cell>
          <cell r="P132">
            <v>43153</v>
          </cell>
          <cell r="Q132">
            <v>95.2</v>
          </cell>
          <cell r="R132">
            <v>43153</v>
          </cell>
          <cell r="S132">
            <v>98.9</v>
          </cell>
          <cell r="T132">
            <v>44592</v>
          </cell>
          <cell r="U132">
            <v>1.6</v>
          </cell>
          <cell r="V132" t="str">
            <v>OLD</v>
          </cell>
          <cell r="W132" t="str">
            <v>JESENIA DIAZ</v>
          </cell>
          <cell r="Y132" t="str">
            <v>CRAIG SCHULZ</v>
          </cell>
          <cell r="Z132">
            <v>1</v>
          </cell>
          <cell r="AC132">
            <v>1.7348959385734499</v>
          </cell>
          <cell r="AD132">
            <v>1.79978567601357</v>
          </cell>
          <cell r="AE132">
            <v>-6.4889737440124495E-2</v>
          </cell>
          <cell r="AF132">
            <v>-3.6054147060360902</v>
          </cell>
          <cell r="AG132">
            <v>306335.62</v>
          </cell>
          <cell r="AH132">
            <v>353849.28</v>
          </cell>
          <cell r="AI132">
            <v>-47513.66</v>
          </cell>
          <cell r="AJ132">
            <v>-13.427654847849301</v>
          </cell>
          <cell r="AK132">
            <v>15713</v>
          </cell>
          <cell r="AL132">
            <v>17586</v>
          </cell>
          <cell r="AM132">
            <v>-1873</v>
          </cell>
          <cell r="AN132">
            <v>-10.6505174570681</v>
          </cell>
          <cell r="AO132">
            <v>4949</v>
          </cell>
          <cell r="AP132">
            <v>5599</v>
          </cell>
          <cell r="AQ132">
            <v>-650</v>
          </cell>
          <cell r="AR132">
            <v>-11.609215931416299</v>
          </cell>
          <cell r="AS132">
            <v>8586</v>
          </cell>
          <cell r="AT132">
            <v>10077</v>
          </cell>
          <cell r="AU132">
            <v>-1491</v>
          </cell>
          <cell r="AV132">
            <v>-14.796070259005701</v>
          </cell>
          <cell r="AW132">
            <v>31.165277159040301</v>
          </cell>
          <cell r="AX132">
            <v>31.8378255430456</v>
          </cell>
          <cell r="AY132">
            <v>-0.67254838400532402</v>
          </cell>
          <cell r="AZ132">
            <v>-2.1124193393673201</v>
          </cell>
          <cell r="BB132">
            <v>-2.0957743550910901E-3</v>
          </cell>
          <cell r="BC132">
            <v>35.678502212904696</v>
          </cell>
          <cell r="BD132">
            <v>35.114545995832103</v>
          </cell>
          <cell r="BE132">
            <v>0.563956217072629</v>
          </cell>
          <cell r="BF132">
            <v>1.6060472977197799</v>
          </cell>
          <cell r="BG132">
            <v>58.537078197615699</v>
          </cell>
          <cell r="BH132">
            <v>61.1001964636542</v>
          </cell>
          <cell r="BI132">
            <v>2.74510029228726</v>
          </cell>
          <cell r="BJ132">
            <v>3.0349729692822902</v>
          </cell>
          <cell r="BK132">
            <v>-4.56949799047202E-4</v>
          </cell>
          <cell r="BL132">
            <v>-139.97999999999999</v>
          </cell>
          <cell r="BM132">
            <v>-1790.68</v>
          </cell>
        </row>
        <row r="133">
          <cell r="A133">
            <v>309</v>
          </cell>
          <cell r="B133" t="str">
            <v>PIGEON FORGE FACTORY OUTLET</v>
          </cell>
          <cell r="C133" t="str">
            <v>PIGEON FORGE</v>
          </cell>
          <cell r="D133" t="str">
            <v>TN</v>
          </cell>
          <cell r="E133" t="str">
            <v>JORDAN MERRY</v>
          </cell>
          <cell r="F133">
            <v>35.797999500000003</v>
          </cell>
          <cell r="G133">
            <v>-83.568636209999994</v>
          </cell>
          <cell r="H133">
            <v>9</v>
          </cell>
          <cell r="I133">
            <v>4</v>
          </cell>
          <cell r="J133" t="str">
            <v>O</v>
          </cell>
          <cell r="K133" t="str">
            <v>O</v>
          </cell>
          <cell r="L133">
            <v>35845</v>
          </cell>
          <cell r="M133" t="str">
            <v>JENNIFER SCANTLAND</v>
          </cell>
          <cell r="N133" t="str">
            <v>SHAWN BROOKS</v>
          </cell>
          <cell r="O133">
            <v>5435</v>
          </cell>
          <cell r="P133">
            <v>43291</v>
          </cell>
          <cell r="Q133">
            <v>99.2</v>
          </cell>
          <cell r="R133">
            <v>43291</v>
          </cell>
          <cell r="S133">
            <v>97</v>
          </cell>
          <cell r="T133">
            <v>43496</v>
          </cell>
          <cell r="U133">
            <v>1.4</v>
          </cell>
          <cell r="V133" t="str">
            <v>OLD</v>
          </cell>
          <cell r="W133" t="str">
            <v>AFTIN HALE</v>
          </cell>
          <cell r="X133" t="str">
            <v>PATRICIA BAKER</v>
          </cell>
          <cell r="Y133" t="str">
            <v>BRIAN BYRNE</v>
          </cell>
          <cell r="Z133">
            <v>1</v>
          </cell>
          <cell r="AC133">
            <v>1.9802435723951299</v>
          </cell>
          <cell r="AD133">
            <v>1.9045776918117301</v>
          </cell>
          <cell r="AE133">
            <v>7.5665880583394296E-2</v>
          </cell>
          <cell r="AF133">
            <v>3.9728429514165402</v>
          </cell>
          <cell r="AG133">
            <v>249431.85</v>
          </cell>
          <cell r="AH133">
            <v>195095.48</v>
          </cell>
          <cell r="AI133">
            <v>54336.37</v>
          </cell>
          <cell r="AJ133">
            <v>27.851168053714002</v>
          </cell>
          <cell r="AK133">
            <v>23144.5</v>
          </cell>
          <cell r="AL133">
            <v>18887.5</v>
          </cell>
          <cell r="AM133">
            <v>4257</v>
          </cell>
          <cell r="AN133">
            <v>22.538716082064902</v>
          </cell>
          <cell r="AO133">
            <v>3695</v>
          </cell>
          <cell r="AP133">
            <v>3102</v>
          </cell>
          <cell r="AQ133">
            <v>593</v>
          </cell>
          <cell r="AR133">
            <v>19.1166989039329</v>
          </cell>
          <cell r="AS133">
            <v>7317</v>
          </cell>
          <cell r="AT133">
            <v>5908</v>
          </cell>
          <cell r="AU133">
            <v>1409</v>
          </cell>
          <cell r="AV133">
            <v>23.849018280297901</v>
          </cell>
          <cell r="AW133">
            <v>15.463717081812099</v>
          </cell>
          <cell r="AX133">
            <v>16.047650562541399</v>
          </cell>
          <cell r="AY133">
            <v>-0.58393348072927198</v>
          </cell>
          <cell r="AZ133">
            <v>-3.6387474817796499</v>
          </cell>
          <cell r="BB133">
            <v>-5.41263306054246E-3</v>
          </cell>
          <cell r="BC133">
            <v>34.089360393603897</v>
          </cell>
          <cell r="BD133">
            <v>33.022254570074502</v>
          </cell>
          <cell r="BE133">
            <v>1.0671058235294599</v>
          </cell>
          <cell r="BF133">
            <v>3.2314747657977798</v>
          </cell>
          <cell r="BG133">
            <v>85.033829499323403</v>
          </cell>
          <cell r="BH133">
            <v>84.7195357833656</v>
          </cell>
          <cell r="BI133">
            <v>1.6080304099095599</v>
          </cell>
          <cell r="BJ133">
            <v>0.95332295755903695</v>
          </cell>
          <cell r="BK133">
            <v>-6.4133750361070605E-4</v>
          </cell>
          <cell r="BL133">
            <v>-159.97</v>
          </cell>
          <cell r="BM133">
            <v>-3099.85</v>
          </cell>
        </row>
        <row r="134">
          <cell r="A134">
            <v>313</v>
          </cell>
          <cell r="B134" t="str">
            <v>MERRITT SQUARE</v>
          </cell>
          <cell r="C134" t="str">
            <v>MERRITT ISLAND</v>
          </cell>
          <cell r="D134" t="str">
            <v>FL</v>
          </cell>
          <cell r="E134" t="str">
            <v>KIM KRAMER</v>
          </cell>
          <cell r="F134">
            <v>28.35434047</v>
          </cell>
          <cell r="G134">
            <v>-80.686755680000005</v>
          </cell>
          <cell r="H134">
            <v>1</v>
          </cell>
          <cell r="I134">
            <v>2</v>
          </cell>
          <cell r="J134" t="str">
            <v>M</v>
          </cell>
          <cell r="K134" t="str">
            <v>O</v>
          </cell>
          <cell r="L134">
            <v>35817</v>
          </cell>
          <cell r="M134" t="str">
            <v>MICHAEL JAPP</v>
          </cell>
          <cell r="N134" t="str">
            <v>BOB CORCORAN</v>
          </cell>
          <cell r="O134">
            <v>8100</v>
          </cell>
          <cell r="P134">
            <v>43216</v>
          </cell>
          <cell r="Q134">
            <v>96.3</v>
          </cell>
          <cell r="R134">
            <v>43216</v>
          </cell>
          <cell r="S134">
            <v>99.9</v>
          </cell>
          <cell r="T134">
            <v>44957</v>
          </cell>
          <cell r="U134">
            <v>2.6</v>
          </cell>
          <cell r="V134" t="str">
            <v>OLD</v>
          </cell>
          <cell r="W134" t="str">
            <v>ANGEL WINFORD</v>
          </cell>
          <cell r="X134" t="str">
            <v>MICHELLE LAMONTAGNE</v>
          </cell>
          <cell r="Y134" t="str">
            <v>CRAIG SCHULZ</v>
          </cell>
          <cell r="Z134">
            <v>1</v>
          </cell>
          <cell r="AC134">
            <v>1.74154171472511</v>
          </cell>
          <cell r="AD134">
            <v>1.7570969702231101</v>
          </cell>
          <cell r="AE134">
            <v>-1.5555255498003901E-2</v>
          </cell>
          <cell r="AF134">
            <v>-0.88528156166752203</v>
          </cell>
          <cell r="AG134">
            <v>696101.07</v>
          </cell>
          <cell r="AH134">
            <v>777926.36</v>
          </cell>
          <cell r="AI134">
            <v>-81825.289999999994</v>
          </cell>
          <cell r="AJ134">
            <v>-10.518385056395299</v>
          </cell>
          <cell r="AK134">
            <v>43850</v>
          </cell>
          <cell r="AL134">
            <v>50511</v>
          </cell>
          <cell r="AM134">
            <v>-6661</v>
          </cell>
          <cell r="AN134">
            <v>-13.187226544713001</v>
          </cell>
          <cell r="AO134">
            <v>10404</v>
          </cell>
          <cell r="AP134">
            <v>11519</v>
          </cell>
          <cell r="AQ134">
            <v>-1115</v>
          </cell>
          <cell r="AR134">
            <v>-9.6796596926816605</v>
          </cell>
          <cell r="AS134">
            <v>18119</v>
          </cell>
          <cell r="AT134">
            <v>20240</v>
          </cell>
          <cell r="AU134">
            <v>-2121</v>
          </cell>
          <cell r="AV134">
            <v>-10.4792490118577</v>
          </cell>
          <cell r="AW134">
            <v>22.5974914481186</v>
          </cell>
          <cell r="AX134">
            <v>22.0526222011047</v>
          </cell>
          <cell r="AY134">
            <v>0.54486924701387496</v>
          </cell>
          <cell r="AZ134">
            <v>2.4707685192492899</v>
          </cell>
          <cell r="BB134">
            <v>-1.14713265162884E-3</v>
          </cell>
          <cell r="BC134">
            <v>38.418294055963401</v>
          </cell>
          <cell r="BD134">
            <v>38.435096837944698</v>
          </cell>
          <cell r="BE134">
            <v>-1.6802781981311899E-2</v>
          </cell>
          <cell r="BF134">
            <v>-4.3717288009337198E-2</v>
          </cell>
          <cell r="BG134">
            <v>59.390618992695103</v>
          </cell>
          <cell r="BH134">
            <v>55.4562027953816</v>
          </cell>
          <cell r="BI134">
            <v>2.44424706889188</v>
          </cell>
          <cell r="BJ134">
            <v>2.6110286325816201</v>
          </cell>
          <cell r="BK134">
            <v>-6.4629982539748205E-4</v>
          </cell>
          <cell r="BL134">
            <v>-449.89</v>
          </cell>
          <cell r="BM134">
            <v>-2323.56</v>
          </cell>
        </row>
        <row r="135">
          <cell r="A135">
            <v>315</v>
          </cell>
          <cell r="B135" t="str">
            <v>AUGUSTA EXCHANGE</v>
          </cell>
          <cell r="C135" t="str">
            <v>AUGUSTA</v>
          </cell>
          <cell r="D135" t="str">
            <v>GA</v>
          </cell>
          <cell r="E135" t="str">
            <v>ROSONIA KING</v>
          </cell>
          <cell r="F135">
            <v>33.492223840000001</v>
          </cell>
          <cell r="G135">
            <v>-82.080810040000003</v>
          </cell>
          <cell r="H135">
            <v>5</v>
          </cell>
          <cell r="I135">
            <v>3</v>
          </cell>
          <cell r="J135" t="str">
            <v>S</v>
          </cell>
          <cell r="K135" t="str">
            <v>O</v>
          </cell>
          <cell r="L135">
            <v>35824</v>
          </cell>
          <cell r="M135" t="str">
            <v>ADRIENNE PEARSON</v>
          </cell>
          <cell r="N135" t="str">
            <v>ANGIE MOLLOHAN</v>
          </cell>
          <cell r="O135">
            <v>7020</v>
          </cell>
          <cell r="P135">
            <v>43256</v>
          </cell>
          <cell r="Q135">
            <v>98.1</v>
          </cell>
          <cell r="R135">
            <v>43256</v>
          </cell>
          <cell r="S135">
            <v>90.4</v>
          </cell>
          <cell r="T135">
            <v>44957</v>
          </cell>
          <cell r="U135">
            <v>2.2000000000000002</v>
          </cell>
          <cell r="V135" t="str">
            <v>OLD</v>
          </cell>
          <cell r="W135" t="str">
            <v>ERIN RATLIFF</v>
          </cell>
          <cell r="X135" t="str">
            <v>JAKORIA MOSS</v>
          </cell>
          <cell r="Y135" t="str">
            <v>ADRIAN MUNZELL</v>
          </cell>
          <cell r="Z135">
            <v>1</v>
          </cell>
          <cell r="AC135">
            <v>1.6798647996137099</v>
          </cell>
          <cell r="AD135">
            <v>1.69747692307692</v>
          </cell>
          <cell r="AE135">
            <v>-1.7612123463209801E-2</v>
          </cell>
          <cell r="AF135">
            <v>-1.03754715152683</v>
          </cell>
          <cell r="AG135">
            <v>496842.72</v>
          </cell>
          <cell r="AH135">
            <v>473496.6</v>
          </cell>
          <cell r="AI135">
            <v>23346.12</v>
          </cell>
          <cell r="AJ135">
            <v>4.9305781709942602</v>
          </cell>
          <cell r="AK135">
            <v>28512</v>
          </cell>
          <cell r="AL135">
            <v>28807</v>
          </cell>
          <cell r="AM135">
            <v>-295</v>
          </cell>
          <cell r="AN135">
            <v>-1.02405665289687</v>
          </cell>
          <cell r="AO135">
            <v>8284</v>
          </cell>
          <cell r="AP135">
            <v>8125</v>
          </cell>
          <cell r="AQ135">
            <v>159</v>
          </cell>
          <cell r="AR135">
            <v>1.9569230769230801</v>
          </cell>
          <cell r="AS135">
            <v>13916</v>
          </cell>
          <cell r="AT135">
            <v>13792</v>
          </cell>
          <cell r="AU135">
            <v>124</v>
          </cell>
          <cell r="AV135">
            <v>0.89907192575406003</v>
          </cell>
          <cell r="AW135">
            <v>28.738776655443299</v>
          </cell>
          <cell r="AX135">
            <v>28.204950185718701</v>
          </cell>
          <cell r="AY135">
            <v>0.53382646972457304</v>
          </cell>
          <cell r="AZ135">
            <v>1.8926694293360999</v>
          </cell>
          <cell r="BB135">
            <v>-4.3337019308985602E-3</v>
          </cell>
          <cell r="BC135">
            <v>35.702983615981601</v>
          </cell>
          <cell r="BD135">
            <v>34.331249999999997</v>
          </cell>
          <cell r="BE135">
            <v>1.3717336159816</v>
          </cell>
          <cell r="BF135">
            <v>3.9955830795022198</v>
          </cell>
          <cell r="BG135">
            <v>72.658136166103304</v>
          </cell>
          <cell r="BH135">
            <v>69.513846153846202</v>
          </cell>
          <cell r="BI135">
            <v>3.0005149315662698</v>
          </cell>
          <cell r="BJ135">
            <v>3.0372699613893701</v>
          </cell>
          <cell r="BK135">
            <v>-3.6946903438577101E-3</v>
          </cell>
          <cell r="BL135">
            <v>-1835.68</v>
          </cell>
          <cell r="BM135">
            <v>-5507.03</v>
          </cell>
        </row>
        <row r="136">
          <cell r="A136">
            <v>319</v>
          </cell>
          <cell r="B136" t="str">
            <v>LEXINGTON PLACE II</v>
          </cell>
          <cell r="C136" t="str">
            <v>LEXINGTON</v>
          </cell>
          <cell r="D136" t="str">
            <v>SC</v>
          </cell>
          <cell r="E136" t="str">
            <v>CHARLENE TODD</v>
          </cell>
          <cell r="F136">
            <v>34.00008596</v>
          </cell>
          <cell r="G136">
            <v>-81.218124410000001</v>
          </cell>
          <cell r="H136">
            <v>5</v>
          </cell>
          <cell r="I136">
            <v>3</v>
          </cell>
          <cell r="J136" t="str">
            <v>S</v>
          </cell>
          <cell r="K136" t="str">
            <v>O</v>
          </cell>
          <cell r="L136">
            <v>37832</v>
          </cell>
          <cell r="M136" t="str">
            <v>ADRIENNE PEARSON</v>
          </cell>
          <cell r="N136" t="str">
            <v>ANGIE MOLLOHAN</v>
          </cell>
          <cell r="O136">
            <v>7000</v>
          </cell>
          <cell r="P136">
            <v>43305</v>
          </cell>
          <cell r="Q136">
            <v>95.3</v>
          </cell>
          <cell r="R136">
            <v>43305</v>
          </cell>
          <cell r="S136">
            <v>99.7</v>
          </cell>
          <cell r="T136">
            <v>45138</v>
          </cell>
          <cell r="U136">
            <v>2.7</v>
          </cell>
          <cell r="V136" t="str">
            <v>OLD</v>
          </cell>
          <cell r="W136" t="str">
            <v>ANNA PUTNAM</v>
          </cell>
          <cell r="X136" t="str">
            <v>BRITTANY DANIELS</v>
          </cell>
          <cell r="Y136" t="str">
            <v>ADRIAN MUNZELL</v>
          </cell>
          <cell r="Z136">
            <v>1</v>
          </cell>
          <cell r="AC136">
            <v>1.7008547008546999</v>
          </cell>
          <cell r="AD136">
            <v>1.6690715777482401</v>
          </cell>
          <cell r="AE136">
            <v>3.1783123106456902E-2</v>
          </cell>
          <cell r="AF136">
            <v>1.9042396701366</v>
          </cell>
          <cell r="AG136">
            <v>723925.16</v>
          </cell>
          <cell r="AH136">
            <v>643522.21</v>
          </cell>
          <cell r="AI136">
            <v>80402.95</v>
          </cell>
          <cell r="AJ136">
            <v>12.494199695143401</v>
          </cell>
          <cell r="AK136">
            <v>35759</v>
          </cell>
          <cell r="AL136">
            <v>34982</v>
          </cell>
          <cell r="AM136">
            <v>777</v>
          </cell>
          <cell r="AN136">
            <v>2.2211423017551901</v>
          </cell>
          <cell r="AO136">
            <v>11583</v>
          </cell>
          <cell r="AP136">
            <v>10534</v>
          </cell>
          <cell r="AQ136">
            <v>1049</v>
          </cell>
          <cell r="AR136">
            <v>9.9582304917410305</v>
          </cell>
          <cell r="AS136">
            <v>19701</v>
          </cell>
          <cell r="AT136">
            <v>17582</v>
          </cell>
          <cell r="AU136">
            <v>2119</v>
          </cell>
          <cell r="AV136">
            <v>12.052098737345</v>
          </cell>
          <cell r="AW136">
            <v>31.994742582287</v>
          </cell>
          <cell r="AX136">
            <v>30.112629352238301</v>
          </cell>
          <cell r="AY136">
            <v>1.88211323004868</v>
          </cell>
          <cell r="AZ136">
            <v>6.2502453971485599</v>
          </cell>
          <cell r="BB136">
            <v>-2.4186354532114299E-3</v>
          </cell>
          <cell r="BC136">
            <v>36.745604791634896</v>
          </cell>
          <cell r="BD136">
            <v>36.6011949721306</v>
          </cell>
          <cell r="BE136">
            <v>0.14440981950436099</v>
          </cell>
          <cell r="BF136">
            <v>0.39454946652512202</v>
          </cell>
          <cell r="BG136">
            <v>94.4919278252612</v>
          </cell>
          <cell r="BH136">
            <v>78.080501234099103</v>
          </cell>
          <cell r="BI136">
            <v>3.1224912807285201</v>
          </cell>
          <cell r="BJ136">
            <v>2.6182297577577001</v>
          </cell>
          <cell r="BK136">
            <v>-1.38251860178475E-3</v>
          </cell>
          <cell r="BL136">
            <v>-1000.84</v>
          </cell>
          <cell r="BM136">
            <v>-3339.88</v>
          </cell>
        </row>
        <row r="137">
          <cell r="A137">
            <v>320</v>
          </cell>
          <cell r="B137" t="str">
            <v>MALL OF THE AMERICAS</v>
          </cell>
          <cell r="C137" t="str">
            <v>MIAMI</v>
          </cell>
          <cell r="D137" t="str">
            <v>FL</v>
          </cell>
          <cell r="E137" t="str">
            <v>SANDRA MARRERO</v>
          </cell>
          <cell r="F137">
            <v>25.774702009999999</v>
          </cell>
          <cell r="G137">
            <v>-80.322220830000006</v>
          </cell>
          <cell r="H137">
            <v>1</v>
          </cell>
          <cell r="I137">
            <v>4</v>
          </cell>
          <cell r="J137" t="str">
            <v>M</v>
          </cell>
          <cell r="K137" t="str">
            <v>O</v>
          </cell>
          <cell r="L137">
            <v>35851</v>
          </cell>
          <cell r="M137" t="str">
            <v>SANDRA MARRERO</v>
          </cell>
          <cell r="N137" t="str">
            <v>BOB CORCORAN</v>
          </cell>
          <cell r="O137">
            <v>8121</v>
          </cell>
          <cell r="P137">
            <v>43231</v>
          </cell>
          <cell r="Q137">
            <v>99.6</v>
          </cell>
          <cell r="R137">
            <v>43231</v>
          </cell>
          <cell r="S137">
            <v>99.3</v>
          </cell>
          <cell r="T137">
            <v>45688</v>
          </cell>
          <cell r="U137">
            <v>2.1</v>
          </cell>
          <cell r="V137" t="str">
            <v>OLD</v>
          </cell>
          <cell r="W137" t="str">
            <v>JACQUELINE RUBIO</v>
          </cell>
          <cell r="X137" t="str">
            <v>LAURA GONZALEZ</v>
          </cell>
          <cell r="Y137" t="str">
            <v>CRAIG SCHULZ</v>
          </cell>
          <cell r="Z137">
            <v>1</v>
          </cell>
          <cell r="AC137">
            <v>1.8323166936387401</v>
          </cell>
          <cell r="AD137">
            <v>1.8452449237122901</v>
          </cell>
          <cell r="AE137">
            <v>-1.2928230073546E-2</v>
          </cell>
          <cell r="AF137">
            <v>-0.70062406932608601</v>
          </cell>
          <cell r="AG137">
            <v>542190.23</v>
          </cell>
          <cell r="AH137">
            <v>590195.37</v>
          </cell>
          <cell r="AI137">
            <v>-48005.14</v>
          </cell>
          <cell r="AJ137">
            <v>-8.1337710256859506</v>
          </cell>
          <cell r="AK137">
            <v>43782</v>
          </cell>
          <cell r="AL137">
            <v>47213</v>
          </cell>
          <cell r="AM137">
            <v>-3431</v>
          </cell>
          <cell r="AN137">
            <v>-7.2670662741194203</v>
          </cell>
          <cell r="AO137">
            <v>8033</v>
          </cell>
          <cell r="AP137">
            <v>8717</v>
          </cell>
          <cell r="AQ137">
            <v>-684</v>
          </cell>
          <cell r="AR137">
            <v>-7.8467362624756198</v>
          </cell>
          <cell r="AS137">
            <v>14719</v>
          </cell>
          <cell r="AT137">
            <v>16085</v>
          </cell>
          <cell r="AU137">
            <v>-1366</v>
          </cell>
          <cell r="AV137">
            <v>-8.4923842088902699</v>
          </cell>
          <cell r="AW137">
            <v>18.110182266684902</v>
          </cell>
          <cell r="AX137">
            <v>18.4631351534535</v>
          </cell>
          <cell r="AY137">
            <v>-0.35295288676855902</v>
          </cell>
          <cell r="AZ137">
            <v>-1.91166280176712</v>
          </cell>
          <cell r="BB137">
            <v>-3.0804773626492898E-3</v>
          </cell>
          <cell r="BC137">
            <v>36.836077858550198</v>
          </cell>
          <cell r="BD137">
            <v>36.692282872241201</v>
          </cell>
          <cell r="BE137">
            <v>0.14379498630895399</v>
          </cell>
          <cell r="BF137">
            <v>0.391894357758098</v>
          </cell>
          <cell r="BG137">
            <v>93.227934769077606</v>
          </cell>
          <cell r="BH137">
            <v>91.637031088677304</v>
          </cell>
          <cell r="BI137">
            <v>2.3475653554288498</v>
          </cell>
          <cell r="BJ137">
            <v>2.84344318051834</v>
          </cell>
          <cell r="BK137">
            <v>-1.39777509454569E-3</v>
          </cell>
          <cell r="BL137">
            <v>-757.86</v>
          </cell>
          <cell r="BM137">
            <v>-3948.25</v>
          </cell>
        </row>
        <row r="138">
          <cell r="A138">
            <v>323</v>
          </cell>
          <cell r="B138" t="str">
            <v>MONTICELLO MARKETPLACE</v>
          </cell>
          <cell r="C138" t="str">
            <v>WILLIAMSBURG</v>
          </cell>
          <cell r="D138" t="str">
            <v>VA</v>
          </cell>
          <cell r="E138" t="str">
            <v>LEONARD CARTER</v>
          </cell>
          <cell r="F138">
            <v>37.27215142</v>
          </cell>
          <cell r="G138">
            <v>-76.7607316</v>
          </cell>
          <cell r="H138">
            <v>8</v>
          </cell>
          <cell r="I138">
            <v>2</v>
          </cell>
          <cell r="J138" t="str">
            <v>S</v>
          </cell>
          <cell r="K138" t="str">
            <v>O</v>
          </cell>
          <cell r="L138">
            <v>36097</v>
          </cell>
          <cell r="M138" t="str">
            <v>PATRICIA VEALE</v>
          </cell>
          <cell r="N138" t="str">
            <v>GARY LEWIS</v>
          </cell>
          <cell r="O138">
            <v>5000</v>
          </cell>
          <cell r="P138">
            <v>43257</v>
          </cell>
          <cell r="Q138">
            <v>99.5</v>
          </cell>
          <cell r="R138">
            <v>43257</v>
          </cell>
          <cell r="S138">
            <v>97</v>
          </cell>
          <cell r="T138">
            <v>43404</v>
          </cell>
          <cell r="U138">
            <v>1.6</v>
          </cell>
          <cell r="V138" t="str">
            <v>OLD</v>
          </cell>
          <cell r="W138" t="str">
            <v>ASHLEY PRESTON</v>
          </cell>
          <cell r="X138" t="str">
            <v>CARLY ANDERSON</v>
          </cell>
          <cell r="Y138" t="str">
            <v>CRAIG SCHULZ</v>
          </cell>
          <cell r="Z138">
            <v>1</v>
          </cell>
          <cell r="AC138">
            <v>1.62121212121212</v>
          </cell>
          <cell r="AD138">
            <v>1.63939105613701</v>
          </cell>
          <cell r="AE138">
            <v>-1.81789349248913E-2</v>
          </cell>
          <cell r="AF138">
            <v>-1.10888337818112</v>
          </cell>
          <cell r="AG138">
            <v>267959.90000000002</v>
          </cell>
          <cell r="AH138">
            <v>233417.17</v>
          </cell>
          <cell r="AI138">
            <v>34542.730000000003</v>
          </cell>
          <cell r="AJ138">
            <v>14.7987099663662</v>
          </cell>
          <cell r="AK138">
            <v>16911.5</v>
          </cell>
          <cell r="AL138">
            <v>15230.5</v>
          </cell>
          <cell r="AM138">
            <v>1681</v>
          </cell>
          <cell r="AN138">
            <v>11.037063786481101</v>
          </cell>
          <cell r="AO138">
            <v>4752</v>
          </cell>
          <cell r="AP138">
            <v>4204</v>
          </cell>
          <cell r="AQ138">
            <v>548</v>
          </cell>
          <cell r="AR138">
            <v>13.035204567079001</v>
          </cell>
          <cell r="AS138">
            <v>7704</v>
          </cell>
          <cell r="AT138">
            <v>6892</v>
          </cell>
          <cell r="AU138">
            <v>812</v>
          </cell>
          <cell r="AV138">
            <v>11.781775972141601</v>
          </cell>
          <cell r="AW138">
            <v>27.330514738491601</v>
          </cell>
          <cell r="AX138">
            <v>27.517153080988798</v>
          </cell>
          <cell r="AY138">
            <v>-0.18663834249724701</v>
          </cell>
          <cell r="AZ138">
            <v>-0.67826181708525901</v>
          </cell>
          <cell r="BB138">
            <v>-3.1110506567136099E-3</v>
          </cell>
          <cell r="BC138">
            <v>34.781918483904498</v>
          </cell>
          <cell r="BD138">
            <v>33.867842426001197</v>
          </cell>
          <cell r="BE138">
            <v>0.91407605790330904</v>
          </cell>
          <cell r="BF138">
            <v>2.6989497778032399</v>
          </cell>
          <cell r="BG138">
            <v>78.535353535353494</v>
          </cell>
          <cell r="BH138">
            <v>74.690770694576599</v>
          </cell>
          <cell r="BI138">
            <v>3.6457208709213602</v>
          </cell>
          <cell r="BJ138">
            <v>3.2627419825199699</v>
          </cell>
          <cell r="BK138">
            <v>-7.8358739497962201E-4</v>
          </cell>
          <cell r="BL138">
            <v>-209.97</v>
          </cell>
          <cell r="BM138">
            <v>-2020.64</v>
          </cell>
        </row>
        <row r="139">
          <cell r="A139">
            <v>324</v>
          </cell>
          <cell r="B139" t="str">
            <v>WESTFIELD CITRUS PARK</v>
          </cell>
          <cell r="C139" t="str">
            <v>TAMPA</v>
          </cell>
          <cell r="D139" t="str">
            <v>FL</v>
          </cell>
          <cell r="E139" t="str">
            <v>STEVE BERNSTEIN</v>
          </cell>
          <cell r="F139">
            <v>28.068630429999999</v>
          </cell>
          <cell r="G139">
            <v>-82.574172309999994</v>
          </cell>
          <cell r="H139">
            <v>2</v>
          </cell>
          <cell r="I139">
            <v>4</v>
          </cell>
          <cell r="J139" t="str">
            <v>M</v>
          </cell>
          <cell r="K139" t="str">
            <v>O</v>
          </cell>
          <cell r="L139">
            <v>36222</v>
          </cell>
          <cell r="M139" t="str">
            <v>BRAD FLINT</v>
          </cell>
          <cell r="N139" t="str">
            <v>KEN HELM</v>
          </cell>
          <cell r="O139">
            <v>6325</v>
          </cell>
          <cell r="P139">
            <v>43174</v>
          </cell>
          <cell r="Q139">
            <v>85</v>
          </cell>
          <cell r="R139">
            <v>43174</v>
          </cell>
          <cell r="S139">
            <v>99.2</v>
          </cell>
          <cell r="T139">
            <v>46053</v>
          </cell>
          <cell r="U139">
            <v>2.1</v>
          </cell>
          <cell r="V139" t="str">
            <v>OLD</v>
          </cell>
          <cell r="W139" t="str">
            <v>GERALD KIZIOL</v>
          </cell>
          <cell r="X139" t="str">
            <v>MIKE SHORTRIDGE</v>
          </cell>
          <cell r="Y139" t="str">
            <v>ADRIAN MUNZELL</v>
          </cell>
          <cell r="Z139">
            <v>1</v>
          </cell>
          <cell r="AC139">
            <v>1.7185126996596001</v>
          </cell>
          <cell r="AD139">
            <v>1.68574247656635</v>
          </cell>
          <cell r="AE139">
            <v>3.2770223093242498E-2</v>
          </cell>
          <cell r="AF139">
            <v>1.9439637755341701</v>
          </cell>
          <cell r="AG139">
            <v>483121.53</v>
          </cell>
          <cell r="AH139">
            <v>509800.15</v>
          </cell>
          <cell r="AI139">
            <v>-26678.62</v>
          </cell>
          <cell r="AJ139">
            <v>-5.2331526383426903</v>
          </cell>
          <cell r="AK139">
            <v>37180</v>
          </cell>
          <cell r="AL139">
            <v>40807</v>
          </cell>
          <cell r="AM139">
            <v>-3627</v>
          </cell>
          <cell r="AN139">
            <v>-8.8881809493469301</v>
          </cell>
          <cell r="AO139">
            <v>7638</v>
          </cell>
          <cell r="AP139">
            <v>8108</v>
          </cell>
          <cell r="AQ139">
            <v>-470</v>
          </cell>
          <cell r="AR139">
            <v>-5.7967439565860897</v>
          </cell>
          <cell r="AS139">
            <v>13126</v>
          </cell>
          <cell r="AT139">
            <v>13668</v>
          </cell>
          <cell r="AU139">
            <v>-542</v>
          </cell>
          <cell r="AV139">
            <v>-3.9654667837284201</v>
          </cell>
          <cell r="AW139">
            <v>17.323830016137698</v>
          </cell>
          <cell r="AX139">
            <v>17.097556791726898</v>
          </cell>
          <cell r="AY139">
            <v>0.2262732244108</v>
          </cell>
          <cell r="AZ139">
            <v>1.32342431826451</v>
          </cell>
          <cell r="BB139">
            <v>-8.2502988085197699E-3</v>
          </cell>
          <cell r="BC139">
            <v>36.806455127228404</v>
          </cell>
          <cell r="BD139">
            <v>37.298811091600797</v>
          </cell>
          <cell r="BE139">
            <v>-0.49235596437241502</v>
          </cell>
          <cell r="BF139">
            <v>-1.3200312555895</v>
          </cell>
          <cell r="BG139">
            <v>72.872479706729493</v>
          </cell>
          <cell r="BH139">
            <v>63.307844104588099</v>
          </cell>
          <cell r="BI139">
            <v>3.4608828134817302</v>
          </cell>
          <cell r="BJ139">
            <v>3.2528629110838798</v>
          </cell>
          <cell r="BK139">
            <v>-3.22525473041949E-3</v>
          </cell>
          <cell r="BL139">
            <v>-1558.19</v>
          </cell>
          <cell r="BM139">
            <v>-7277.57</v>
          </cell>
        </row>
        <row r="140">
          <cell r="A140">
            <v>326</v>
          </cell>
          <cell r="B140" t="str">
            <v>JACKSON PLAZA</v>
          </cell>
          <cell r="C140" t="str">
            <v>COOKEVILLE</v>
          </cell>
          <cell r="D140" t="str">
            <v>TN</v>
          </cell>
          <cell r="E140" t="str">
            <v>MELISSA DAWS</v>
          </cell>
          <cell r="F140">
            <v>36.157241089999999</v>
          </cell>
          <cell r="G140">
            <v>-85.518388689999995</v>
          </cell>
          <cell r="H140">
            <v>9</v>
          </cell>
          <cell r="I140">
            <v>4</v>
          </cell>
          <cell r="J140" t="str">
            <v>S</v>
          </cell>
          <cell r="K140" t="str">
            <v>O</v>
          </cell>
          <cell r="L140">
            <v>36020</v>
          </cell>
          <cell r="M140" t="str">
            <v>JENNIFER SCANTLAND</v>
          </cell>
          <cell r="N140" t="str">
            <v>SHAWN BROOKS</v>
          </cell>
          <cell r="O140">
            <v>5548</v>
          </cell>
          <cell r="P140">
            <v>43306</v>
          </cell>
          <cell r="Q140">
            <v>97.5</v>
          </cell>
          <cell r="R140">
            <v>43306</v>
          </cell>
          <cell r="S140">
            <v>99.6</v>
          </cell>
          <cell r="T140">
            <v>43343</v>
          </cell>
          <cell r="U140">
            <v>2.1</v>
          </cell>
          <cell r="V140" t="str">
            <v>OLD</v>
          </cell>
          <cell r="W140" t="str">
            <v>ABBY PAUL</v>
          </cell>
          <cell r="X140" t="str">
            <v>KATELYN LEE</v>
          </cell>
          <cell r="Y140" t="str">
            <v>BRIAN BYRNE</v>
          </cell>
          <cell r="Z140">
            <v>1</v>
          </cell>
          <cell r="AC140">
            <v>1.6702877275396399</v>
          </cell>
          <cell r="AD140">
            <v>1.7301356589147301</v>
          </cell>
          <cell r="AE140">
            <v>-5.9847931375092797E-2</v>
          </cell>
          <cell r="AF140">
            <v>-3.45914674763908</v>
          </cell>
          <cell r="AG140">
            <v>450184.11</v>
          </cell>
          <cell r="AH140">
            <v>709092.16</v>
          </cell>
          <cell r="AI140">
            <v>-258908.05</v>
          </cell>
          <cell r="AJ140">
            <v>-36.512609305961</v>
          </cell>
          <cell r="AK140">
            <v>27072</v>
          </cell>
          <cell r="AL140">
            <v>38334.5</v>
          </cell>
          <cell r="AM140">
            <v>-11262.5</v>
          </cell>
          <cell r="AN140">
            <v>-29.3795406226767</v>
          </cell>
          <cell r="AO140">
            <v>6812</v>
          </cell>
          <cell r="AP140">
            <v>10320</v>
          </cell>
          <cell r="AQ140">
            <v>-3508</v>
          </cell>
          <cell r="AR140">
            <v>-33.992248062015499</v>
          </cell>
          <cell r="AS140">
            <v>11378</v>
          </cell>
          <cell r="AT140">
            <v>17855</v>
          </cell>
          <cell r="AU140">
            <v>-6477</v>
          </cell>
          <cell r="AV140">
            <v>-36.275553066367998</v>
          </cell>
          <cell r="AW140">
            <v>24.9187352245863</v>
          </cell>
          <cell r="AX140">
            <v>26.920919798093099</v>
          </cell>
          <cell r="AY140">
            <v>-2.0021845735068098</v>
          </cell>
          <cell r="AZ140">
            <v>-7.4372814470055202</v>
          </cell>
          <cell r="BB140">
            <v>-1.46231814734472E-3</v>
          </cell>
          <cell r="BC140">
            <v>39.566190015819998</v>
          </cell>
          <cell r="BD140">
            <v>39.713926631195697</v>
          </cell>
          <cell r="BE140">
            <v>-0.14773661537574201</v>
          </cell>
          <cell r="BF140">
            <v>-0.37200203532554399</v>
          </cell>
          <cell r="BG140">
            <v>73.634762184380506</v>
          </cell>
          <cell r="BH140">
            <v>63.905038759689901</v>
          </cell>
          <cell r="BI140">
            <v>4.6331488688039197</v>
          </cell>
          <cell r="BJ140">
            <v>3.12971729937051</v>
          </cell>
          <cell r="BK140">
            <v>-1.50134130678224E-3</v>
          </cell>
          <cell r="BL140">
            <v>-675.88</v>
          </cell>
          <cell r="BM140">
            <v>-2672</v>
          </cell>
        </row>
        <row r="141">
          <cell r="A141">
            <v>327</v>
          </cell>
          <cell r="B141" t="str">
            <v>CHESAPEAKE SQUARE</v>
          </cell>
          <cell r="C141" t="str">
            <v>CHESAPEAKE</v>
          </cell>
          <cell r="D141" t="str">
            <v>VA</v>
          </cell>
          <cell r="E141" t="str">
            <v>CLIFF PETTUS</v>
          </cell>
          <cell r="F141">
            <v>36.826057390000003</v>
          </cell>
          <cell r="G141">
            <v>-76.415662859999998</v>
          </cell>
          <cell r="H141">
            <v>8</v>
          </cell>
          <cell r="I141">
            <v>4</v>
          </cell>
          <cell r="J141" t="str">
            <v>M</v>
          </cell>
          <cell r="K141" t="str">
            <v>O</v>
          </cell>
          <cell r="L141">
            <v>35915</v>
          </cell>
          <cell r="M141" t="str">
            <v>BRADLEY JOHNSON</v>
          </cell>
          <cell r="N141" t="str">
            <v>GARY LEWIS</v>
          </cell>
          <cell r="O141">
            <v>7307</v>
          </cell>
          <cell r="P141">
            <v>43160</v>
          </cell>
          <cell r="Q141">
            <v>92.7</v>
          </cell>
          <cell r="R141">
            <v>43160</v>
          </cell>
          <cell r="S141">
            <v>99.6</v>
          </cell>
          <cell r="T141">
            <v>43496</v>
          </cell>
          <cell r="U141">
            <v>1.5</v>
          </cell>
          <cell r="V141" t="str">
            <v>OLD</v>
          </cell>
          <cell r="W141" t="str">
            <v>DENISE ROBINSON</v>
          </cell>
          <cell r="X141" t="str">
            <v>KEELY TOMINSON</v>
          </cell>
          <cell r="Y141" t="str">
            <v>CRAIG SCHULZ</v>
          </cell>
          <cell r="Z141">
            <v>1</v>
          </cell>
          <cell r="AC141">
            <v>1.5939912372209499</v>
          </cell>
          <cell r="AD141">
            <v>1.64100058628102</v>
          </cell>
          <cell r="AE141">
            <v>-4.7009349060076699E-2</v>
          </cell>
          <cell r="AF141">
            <v>-2.8646759454616202</v>
          </cell>
          <cell r="AG141">
            <v>289428.8</v>
          </cell>
          <cell r="AH141">
            <v>310085.64</v>
          </cell>
          <cell r="AI141">
            <v>-20656.84</v>
          </cell>
          <cell r="AJ141">
            <v>-6.6616564378795502</v>
          </cell>
          <cell r="AK141">
            <v>25281</v>
          </cell>
          <cell r="AL141">
            <v>29925</v>
          </cell>
          <cell r="AM141">
            <v>-4644</v>
          </cell>
          <cell r="AN141">
            <v>-15.518796992481199</v>
          </cell>
          <cell r="AO141">
            <v>4793</v>
          </cell>
          <cell r="AP141">
            <v>5117</v>
          </cell>
          <cell r="AQ141">
            <v>-324</v>
          </cell>
          <cell r="AR141">
            <v>-6.3318350596052397</v>
          </cell>
          <cell r="AS141">
            <v>7640</v>
          </cell>
          <cell r="AT141">
            <v>8397</v>
          </cell>
          <cell r="AU141">
            <v>-757</v>
          </cell>
          <cell r="AV141">
            <v>-9.0151244492080505</v>
          </cell>
          <cell r="AW141">
            <v>18.353704362960301</v>
          </cell>
          <cell r="AX141">
            <v>17.099415204678401</v>
          </cell>
          <cell r="AY141">
            <v>1.25428915828196</v>
          </cell>
          <cell r="AZ141">
            <v>7.3352751732631898</v>
          </cell>
          <cell r="BB141">
            <v>-2.70422909602067E-3</v>
          </cell>
          <cell r="BC141">
            <v>37.883350785340298</v>
          </cell>
          <cell r="BD141">
            <v>36.928145766345096</v>
          </cell>
          <cell r="BE141">
            <v>0.95520501899518695</v>
          </cell>
          <cell r="BF141">
            <v>2.5866584936027999</v>
          </cell>
          <cell r="BG141">
            <v>90.632171917379495</v>
          </cell>
          <cell r="BH141">
            <v>87.961696306429502</v>
          </cell>
          <cell r="BI141">
            <v>4.2447365293294901</v>
          </cell>
          <cell r="BJ141">
            <v>3.8013337218711598</v>
          </cell>
          <cell r="BK141">
            <v>-4.3526076188686097E-3</v>
          </cell>
          <cell r="BL141">
            <v>-1259.77</v>
          </cell>
          <cell r="BM141">
            <v>-4898.43</v>
          </cell>
        </row>
        <row r="142">
          <cell r="A142">
            <v>328</v>
          </cell>
          <cell r="B142" t="str">
            <v>EDISON MALL</v>
          </cell>
          <cell r="C142" t="str">
            <v>FORT MYERS</v>
          </cell>
          <cell r="D142" t="str">
            <v>FL</v>
          </cell>
          <cell r="E142" t="str">
            <v>DIANE ROBARTS</v>
          </cell>
          <cell r="F142">
            <v>26.600920049999999</v>
          </cell>
          <cell r="G142">
            <v>-81.868620419999999</v>
          </cell>
          <cell r="H142">
            <v>2</v>
          </cell>
          <cell r="I142">
            <v>6</v>
          </cell>
          <cell r="J142" t="str">
            <v>M</v>
          </cell>
          <cell r="K142" t="str">
            <v>O</v>
          </cell>
          <cell r="L142">
            <v>36082</v>
          </cell>
          <cell r="M142" t="str">
            <v>RYAN BASS</v>
          </cell>
          <cell r="N142" t="str">
            <v>KEN HELM</v>
          </cell>
          <cell r="O142">
            <v>8720</v>
          </cell>
          <cell r="P142">
            <v>43200</v>
          </cell>
          <cell r="Q142">
            <v>95.7</v>
          </cell>
          <cell r="R142">
            <v>43200</v>
          </cell>
          <cell r="S142">
            <v>98.5</v>
          </cell>
          <cell r="T142">
            <v>45596</v>
          </cell>
          <cell r="U142">
            <v>2.6</v>
          </cell>
          <cell r="V142" t="str">
            <v>OLD</v>
          </cell>
          <cell r="W142" t="str">
            <v>ARELIS LOPEZ</v>
          </cell>
          <cell r="X142" t="str">
            <v>CASSANDRA COCCHEIN</v>
          </cell>
          <cell r="Y142" t="str">
            <v>ADRIAN MUNZELL</v>
          </cell>
          <cell r="Z142">
            <v>1</v>
          </cell>
          <cell r="AC142">
            <v>1.74772141014617</v>
          </cell>
          <cell r="AD142">
            <v>1.7337651122625199</v>
          </cell>
          <cell r="AE142">
            <v>1.39562978836523E-2</v>
          </cell>
          <cell r="AF142">
            <v>0.80497051099613104</v>
          </cell>
          <cell r="AG142">
            <v>745631.02</v>
          </cell>
          <cell r="AH142">
            <v>754053</v>
          </cell>
          <cell r="AI142">
            <v>-8421.98</v>
          </cell>
          <cell r="AJ142">
            <v>-1.11689496626895</v>
          </cell>
          <cell r="AK142">
            <v>61961</v>
          </cell>
          <cell r="AL142">
            <v>64454</v>
          </cell>
          <cell r="AM142">
            <v>-2493</v>
          </cell>
          <cell r="AN142">
            <v>-3.86787476339715</v>
          </cell>
          <cell r="AO142">
            <v>11630</v>
          </cell>
          <cell r="AP142">
            <v>11580</v>
          </cell>
          <cell r="AQ142">
            <v>50</v>
          </cell>
          <cell r="AR142">
            <v>0.431778929188256</v>
          </cell>
          <cell r="AS142">
            <v>20326</v>
          </cell>
          <cell r="AT142">
            <v>20077</v>
          </cell>
          <cell r="AU142">
            <v>249</v>
          </cell>
          <cell r="AV142">
            <v>1.24022513323704</v>
          </cell>
          <cell r="AW142">
            <v>18.5390810348445</v>
          </cell>
          <cell r="AX142">
            <v>17.966301548391101</v>
          </cell>
          <cell r="AY142">
            <v>0.57277948645339904</v>
          </cell>
          <cell r="AZ142">
            <v>3.18807677200927</v>
          </cell>
          <cell r="BB142">
            <v>-7.3846720056257803E-3</v>
          </cell>
          <cell r="BC142">
            <v>36.683608186559098</v>
          </cell>
          <cell r="BD142">
            <v>37.558051501718403</v>
          </cell>
          <cell r="BE142">
            <v>-0.87444331515928997</v>
          </cell>
          <cell r="BF142">
            <v>-2.3282446245095598</v>
          </cell>
          <cell r="BG142">
            <v>75.150472914875294</v>
          </cell>
          <cell r="BH142">
            <v>50.3540587219344</v>
          </cell>
          <cell r="BI142">
            <v>1.7203441991992201</v>
          </cell>
          <cell r="BJ142">
            <v>1.5924862045506101</v>
          </cell>
          <cell r="BK142">
            <v>-6.7985368956350496E-3</v>
          </cell>
          <cell r="BL142">
            <v>-5069.2</v>
          </cell>
          <cell r="BM142">
            <v>-12480.92</v>
          </cell>
        </row>
        <row r="143">
          <cell r="A143">
            <v>331</v>
          </cell>
          <cell r="B143" t="str">
            <v>LEBANON OUTLET VILLAGE</v>
          </cell>
          <cell r="C143" t="str">
            <v>LEBANON</v>
          </cell>
          <cell r="D143" t="str">
            <v>TN</v>
          </cell>
          <cell r="E143" t="str">
            <v>MELISSA COLLINS</v>
          </cell>
          <cell r="F143">
            <v>36.179944650000003</v>
          </cell>
          <cell r="G143">
            <v>-86.305873829999996</v>
          </cell>
          <cell r="H143">
            <v>9</v>
          </cell>
          <cell r="I143">
            <v>3</v>
          </cell>
          <cell r="J143" t="str">
            <v>O</v>
          </cell>
          <cell r="K143" t="str">
            <v>O</v>
          </cell>
          <cell r="L143">
            <v>35887</v>
          </cell>
          <cell r="M143" t="str">
            <v>NICHOLAS JUDD</v>
          </cell>
          <cell r="N143" t="str">
            <v>SHAWN BROOKS</v>
          </cell>
          <cell r="O143">
            <v>5512</v>
          </cell>
          <cell r="P143">
            <v>43300</v>
          </cell>
          <cell r="Q143">
            <v>99.2</v>
          </cell>
          <cell r="R143">
            <v>43300</v>
          </cell>
          <cell r="S143">
            <v>96.6</v>
          </cell>
          <cell r="T143">
            <v>45046</v>
          </cell>
          <cell r="U143">
            <v>1.8</v>
          </cell>
          <cell r="V143" t="str">
            <v>OLD</v>
          </cell>
          <cell r="W143" t="str">
            <v>CHRISTY GIBBS</v>
          </cell>
          <cell r="X143" t="str">
            <v>RYAN FUNG</v>
          </cell>
          <cell r="Y143" t="str">
            <v>BRIAN BYRNE</v>
          </cell>
          <cell r="Z143">
            <v>1</v>
          </cell>
          <cell r="AC143">
            <v>1.7700620017714801</v>
          </cell>
          <cell r="AD143">
            <v>1.77114261884904</v>
          </cell>
          <cell r="AE143">
            <v>-1.08061707756169E-3</v>
          </cell>
          <cell r="AF143">
            <v>-6.1012425880413501E-2</v>
          </cell>
          <cell r="AG143">
            <v>362249.59</v>
          </cell>
          <cell r="AH143">
            <v>389449.89</v>
          </cell>
          <cell r="AI143">
            <v>-27200.3</v>
          </cell>
          <cell r="AJ143">
            <v>-6.9842875035861498</v>
          </cell>
          <cell r="AK143">
            <v>27534</v>
          </cell>
          <cell r="AL143">
            <v>32546.5</v>
          </cell>
          <cell r="AM143">
            <v>-5012.5</v>
          </cell>
          <cell r="AN143">
            <v>-15.4010415866529</v>
          </cell>
          <cell r="AO143">
            <v>5645</v>
          </cell>
          <cell r="AP143">
            <v>5995</v>
          </cell>
          <cell r="AQ143">
            <v>-350</v>
          </cell>
          <cell r="AR143">
            <v>-5.8381984987489597</v>
          </cell>
          <cell r="AS143">
            <v>9992</v>
          </cell>
          <cell r="AT143">
            <v>10618</v>
          </cell>
          <cell r="AU143">
            <v>-626</v>
          </cell>
          <cell r="AV143">
            <v>-5.8956488980975701</v>
          </cell>
          <cell r="AW143">
            <v>20.051572601147701</v>
          </cell>
          <cell r="AX143">
            <v>18.416726836987099</v>
          </cell>
          <cell r="AY143">
            <v>1.63484576416059</v>
          </cell>
          <cell r="AZ143">
            <v>8.8769615721142294</v>
          </cell>
          <cell r="BB143">
            <v>-1.11135920212325E-2</v>
          </cell>
          <cell r="BC143">
            <v>36.2539621697358</v>
          </cell>
          <cell r="BD143">
            <v>36.678271802599397</v>
          </cell>
          <cell r="BE143">
            <v>-0.42430963286356899</v>
          </cell>
          <cell r="BF143">
            <v>-1.15684194486366</v>
          </cell>
          <cell r="BG143">
            <v>71.443755535872498</v>
          </cell>
          <cell r="BH143">
            <v>66.555462885738095</v>
          </cell>
          <cell r="BI143">
            <v>2.4230752062410899</v>
          </cell>
          <cell r="BJ143">
            <v>2.4308775642483802</v>
          </cell>
          <cell r="BK143">
            <v>-9.2348482713258597E-3</v>
          </cell>
          <cell r="BL143">
            <v>-3345.32</v>
          </cell>
          <cell r="BM143">
            <v>-8746.51</v>
          </cell>
        </row>
        <row r="144">
          <cell r="A144">
            <v>332</v>
          </cell>
          <cell r="B144" t="str">
            <v>POTOMAC YARD</v>
          </cell>
          <cell r="C144" t="str">
            <v>ALEXANDRIA</v>
          </cell>
          <cell r="D144" t="str">
            <v>VA</v>
          </cell>
          <cell r="E144" t="str">
            <v>MICHAEL BALL</v>
          </cell>
          <cell r="F144">
            <v>38.837015229999999</v>
          </cell>
          <cell r="G144">
            <v>-77.04969715</v>
          </cell>
          <cell r="H144">
            <v>8</v>
          </cell>
          <cell r="I144">
            <v>1</v>
          </cell>
          <cell r="J144" t="str">
            <v>S</v>
          </cell>
          <cell r="K144" t="str">
            <v>O</v>
          </cell>
          <cell r="L144">
            <v>35893</v>
          </cell>
          <cell r="M144" t="str">
            <v>THAI WINNINGHAM</v>
          </cell>
          <cell r="N144" t="str">
            <v>GARY LEWIS</v>
          </cell>
          <cell r="O144">
            <v>7800</v>
          </cell>
          <cell r="P144">
            <v>43322</v>
          </cell>
          <cell r="Q144">
            <v>92.2</v>
          </cell>
          <cell r="R144">
            <v>43322</v>
          </cell>
          <cell r="S144">
            <v>99.8</v>
          </cell>
          <cell r="T144">
            <v>45046</v>
          </cell>
          <cell r="U144">
            <v>1.9</v>
          </cell>
          <cell r="V144" t="str">
            <v>OLD</v>
          </cell>
          <cell r="W144" t="str">
            <v>AISHWARAYA SHARMA</v>
          </cell>
          <cell r="X144" t="str">
            <v>KENDRA DAVIS</v>
          </cell>
          <cell r="Y144" t="str">
            <v>CRAIG SCHULZ</v>
          </cell>
          <cell r="Z144">
            <v>1</v>
          </cell>
          <cell r="AC144">
            <v>1.69590195327461</v>
          </cell>
          <cell r="AD144">
            <v>1.7181589736807299</v>
          </cell>
          <cell r="AE144">
            <v>-2.2257020406122801E-2</v>
          </cell>
          <cell r="AF144">
            <v>-1.2953993633337999</v>
          </cell>
          <cell r="AG144">
            <v>488072.38</v>
          </cell>
          <cell r="AH144">
            <v>478008.46</v>
          </cell>
          <cell r="AI144">
            <v>10063.92</v>
          </cell>
          <cell r="AJ144">
            <v>2.1053853314646398</v>
          </cell>
          <cell r="AK144">
            <v>22602</v>
          </cell>
          <cell r="AL144">
            <v>24743</v>
          </cell>
          <cell r="AM144">
            <v>-2141</v>
          </cell>
          <cell r="AN144">
            <v>-8.6529523501596408</v>
          </cell>
          <cell r="AO144">
            <v>7833</v>
          </cell>
          <cell r="AP144">
            <v>7561</v>
          </cell>
          <cell r="AQ144">
            <v>272</v>
          </cell>
          <cell r="AR144">
            <v>3.5974077502975801</v>
          </cell>
          <cell r="AS144">
            <v>13284</v>
          </cell>
          <cell r="AT144">
            <v>12991</v>
          </cell>
          <cell r="AU144">
            <v>293</v>
          </cell>
          <cell r="AV144">
            <v>2.2554075898699102</v>
          </cell>
          <cell r="AW144">
            <v>32.966109193876598</v>
          </cell>
          <cell r="AX144">
            <v>29.200177828072601</v>
          </cell>
          <cell r="AY144">
            <v>3.7659313658040601</v>
          </cell>
          <cell r="AZ144">
            <v>12.896946682918999</v>
          </cell>
          <cell r="BB144">
            <v>-6.3025574988882097E-3</v>
          </cell>
          <cell r="BC144">
            <v>36.7413715748269</v>
          </cell>
          <cell r="BD144">
            <v>36.795355245939497</v>
          </cell>
          <cell r="BE144">
            <v>-5.3983671112639797E-2</v>
          </cell>
          <cell r="BF144">
            <v>-0.14671327604208201</v>
          </cell>
          <cell r="BG144">
            <v>82.012000510660002</v>
          </cell>
          <cell r="BH144">
            <v>83.692633249570207</v>
          </cell>
          <cell r="BI144">
            <v>2.65824917197732</v>
          </cell>
          <cell r="BJ144">
            <v>2.0948039287840201</v>
          </cell>
          <cell r="BK144">
            <v>-8.5055417395264194E-3</v>
          </cell>
          <cell r="BL144">
            <v>-4151.32</v>
          </cell>
          <cell r="BM144">
            <v>-8695.57</v>
          </cell>
        </row>
        <row r="145">
          <cell r="A145">
            <v>333</v>
          </cell>
          <cell r="B145" t="str">
            <v>COLUMBIANA CENTRE</v>
          </cell>
          <cell r="C145" t="str">
            <v>COLUMBIA</v>
          </cell>
          <cell r="D145" t="str">
            <v>SC</v>
          </cell>
          <cell r="E145" t="str">
            <v>ADRIENNE PEARSON</v>
          </cell>
          <cell r="F145">
            <v>34.078487799999998</v>
          </cell>
          <cell r="G145">
            <v>-81.157077979999997</v>
          </cell>
          <cell r="H145">
            <v>5</v>
          </cell>
          <cell r="I145">
            <v>3</v>
          </cell>
          <cell r="J145" t="str">
            <v>M</v>
          </cell>
          <cell r="K145" t="str">
            <v>O</v>
          </cell>
          <cell r="L145">
            <v>35893</v>
          </cell>
          <cell r="M145" t="str">
            <v>ADRIENNE PEARSON</v>
          </cell>
          <cell r="N145" t="str">
            <v>ANGIE MOLLOHAN</v>
          </cell>
          <cell r="O145">
            <v>6821</v>
          </cell>
          <cell r="P145">
            <v>43304</v>
          </cell>
          <cell r="Q145">
            <v>92.8</v>
          </cell>
          <cell r="R145">
            <v>43304</v>
          </cell>
          <cell r="S145">
            <v>99.9</v>
          </cell>
          <cell r="T145">
            <v>47149</v>
          </cell>
          <cell r="U145">
            <v>2.1</v>
          </cell>
          <cell r="V145" t="str">
            <v>OLD</v>
          </cell>
          <cell r="W145" t="str">
            <v>ANGELICA BRYANT</v>
          </cell>
          <cell r="X145" t="str">
            <v>LEANNA HARRIS</v>
          </cell>
          <cell r="Y145" t="str">
            <v>ADRIAN MUNZELL</v>
          </cell>
          <cell r="Z145">
            <v>1</v>
          </cell>
          <cell r="AC145">
            <v>1.66714174656647</v>
          </cell>
          <cell r="AD145">
            <v>1.69025791468036</v>
          </cell>
          <cell r="AE145">
            <v>-2.3116168113888901E-2</v>
          </cell>
          <cell r="AF145">
            <v>-1.36761188414612</v>
          </cell>
          <cell r="AG145">
            <v>472007.73</v>
          </cell>
          <cell r="AH145">
            <v>509010.09</v>
          </cell>
          <cell r="AI145">
            <v>-37002.36</v>
          </cell>
          <cell r="AJ145">
            <v>-7.2694747563844899</v>
          </cell>
          <cell r="AK145">
            <v>38470</v>
          </cell>
          <cell r="AL145">
            <v>36859</v>
          </cell>
          <cell r="AM145">
            <v>1611</v>
          </cell>
          <cell r="AN145">
            <v>4.3707100029843504</v>
          </cell>
          <cell r="AO145">
            <v>7718</v>
          </cell>
          <cell r="AP145">
            <v>8181</v>
          </cell>
          <cell r="AQ145">
            <v>-463</v>
          </cell>
          <cell r="AR145">
            <v>-5.6594548343723297</v>
          </cell>
          <cell r="AS145">
            <v>12867</v>
          </cell>
          <cell r="AT145">
            <v>13828</v>
          </cell>
          <cell r="AU145">
            <v>-961</v>
          </cell>
          <cell r="AV145">
            <v>-6.9496673416256902</v>
          </cell>
          <cell r="AW145">
            <v>13.665193657395401</v>
          </cell>
          <cell r="AX145">
            <v>13.9070511950948</v>
          </cell>
          <cell r="AY145">
            <v>-0.24185753769944901</v>
          </cell>
          <cell r="AZ145">
            <v>-1.73910007453453</v>
          </cell>
          <cell r="BB145">
            <v>-4.0664423943778697E-3</v>
          </cell>
          <cell r="BC145">
            <v>36.683588249009098</v>
          </cell>
          <cell r="BD145">
            <v>36.8101019670234</v>
          </cell>
          <cell r="BE145">
            <v>-0.126513718014344</v>
          </cell>
          <cell r="BF145">
            <v>-0.343692930075777</v>
          </cell>
          <cell r="BG145">
            <v>83.1044311997927</v>
          </cell>
          <cell r="BH145">
            <v>73.682923847940302</v>
          </cell>
          <cell r="BI145">
            <v>5.8776431479204803</v>
          </cell>
          <cell r="BJ145">
            <v>5.5667423017095796</v>
          </cell>
          <cell r="BK145">
            <v>-2.5101495689488001E-3</v>
          </cell>
          <cell r="BL145">
            <v>-1184.81</v>
          </cell>
          <cell r="BM145">
            <v>-3814.26</v>
          </cell>
        </row>
        <row r="146">
          <cell r="A146">
            <v>334</v>
          </cell>
          <cell r="B146" t="str">
            <v>TANGER OUTLET CENTER</v>
          </cell>
          <cell r="C146" t="str">
            <v>GONZALES</v>
          </cell>
          <cell r="D146" t="str">
            <v>LA</v>
          </cell>
          <cell r="E146" t="str">
            <v>CATHERINE AARON</v>
          </cell>
          <cell r="F146">
            <v>30.213892000000001</v>
          </cell>
          <cell r="G146">
            <v>-90.950868</v>
          </cell>
          <cell r="H146">
            <v>3</v>
          </cell>
          <cell r="I146">
            <v>4</v>
          </cell>
          <cell r="J146" t="str">
            <v>O</v>
          </cell>
          <cell r="K146" t="str">
            <v>O</v>
          </cell>
          <cell r="L146">
            <v>35915</v>
          </cell>
          <cell r="M146" t="str">
            <v>KAREN WOHLERS</v>
          </cell>
          <cell r="N146" t="str">
            <v>ALLEN MCCLURE</v>
          </cell>
          <cell r="O146">
            <v>4514</v>
          </cell>
          <cell r="P146">
            <v>43320</v>
          </cell>
          <cell r="Q146">
            <v>92</v>
          </cell>
          <cell r="R146">
            <v>43320</v>
          </cell>
          <cell r="S146">
            <v>99.7</v>
          </cell>
          <cell r="T146">
            <v>45412</v>
          </cell>
          <cell r="U146">
            <v>2.2000000000000002</v>
          </cell>
          <cell r="V146" t="str">
            <v>OLD</v>
          </cell>
          <cell r="W146" t="str">
            <v>ASHTON BROWN</v>
          </cell>
          <cell r="X146" t="str">
            <v>MACEY MARCHAND</v>
          </cell>
          <cell r="Y146" t="str">
            <v>BRIAN BYRNE</v>
          </cell>
          <cell r="Z146">
            <v>1</v>
          </cell>
          <cell r="AC146">
            <v>1.6567701863354001</v>
          </cell>
          <cell r="AD146">
            <v>1.7353661523389701</v>
          </cell>
          <cell r="AE146">
            <v>-7.8595966003562903E-2</v>
          </cell>
          <cell r="AF146">
            <v>-4.5290710492209101</v>
          </cell>
          <cell r="AG146">
            <v>476997.16</v>
          </cell>
          <cell r="AH146">
            <v>498740.41</v>
          </cell>
          <cell r="AI146">
            <v>-21743.25</v>
          </cell>
          <cell r="AJ146">
            <v>-4.3596326995039396</v>
          </cell>
          <cell r="AK146">
            <v>44545</v>
          </cell>
          <cell r="AL146">
            <v>46763</v>
          </cell>
          <cell r="AM146">
            <v>-2218</v>
          </cell>
          <cell r="AN146">
            <v>-4.7430660992665103</v>
          </cell>
          <cell r="AO146">
            <v>8050</v>
          </cell>
          <cell r="AP146">
            <v>8166</v>
          </cell>
          <cell r="AQ146">
            <v>-116</v>
          </cell>
          <cell r="AR146">
            <v>-1.42052412441832</v>
          </cell>
          <cell r="AS146">
            <v>13337</v>
          </cell>
          <cell r="AT146">
            <v>14171</v>
          </cell>
          <cell r="AU146">
            <v>-834</v>
          </cell>
          <cell r="AV146">
            <v>-5.8852586267729903</v>
          </cell>
          <cell r="AW146">
            <v>17.793242788191701</v>
          </cell>
          <cell r="AX146">
            <v>17.462523790176</v>
          </cell>
          <cell r="AY146">
            <v>0.33071899801572302</v>
          </cell>
          <cell r="AZ146">
            <v>1.89387858244051</v>
          </cell>
          <cell r="BB146">
            <v>-1.61288416681824E-2</v>
          </cell>
          <cell r="BC146">
            <v>35.7649516382995</v>
          </cell>
          <cell r="BD146">
            <v>35.1944400536307</v>
          </cell>
          <cell r="BE146">
            <v>0.57051158466881502</v>
          </cell>
          <cell r="BF146">
            <v>1.6210275935614999</v>
          </cell>
          <cell r="BG146">
            <v>77.565217391304401</v>
          </cell>
          <cell r="BH146">
            <v>63.850110213078601</v>
          </cell>
          <cell r="BI146">
            <v>1.6916348097334599</v>
          </cell>
          <cell r="BJ146">
            <v>1.28901125136421</v>
          </cell>
          <cell r="BK146">
            <v>-6.0492812997041696E-3</v>
          </cell>
          <cell r="BL146">
            <v>-2885.49</v>
          </cell>
          <cell r="BM146">
            <v>-8774.18</v>
          </cell>
        </row>
        <row r="147">
          <cell r="A147">
            <v>336</v>
          </cell>
          <cell r="B147" t="str">
            <v>MEYERLAND PLAZA</v>
          </cell>
          <cell r="C147" t="str">
            <v>HOUSTON</v>
          </cell>
          <cell r="D147" t="str">
            <v>TX</v>
          </cell>
          <cell r="E147" t="str">
            <v>JESUS GONZALEZ</v>
          </cell>
          <cell r="F147">
            <v>29.685743630000001</v>
          </cell>
          <cell r="G147">
            <v>-95.461292709999995</v>
          </cell>
          <cell r="H147">
            <v>11</v>
          </cell>
          <cell r="I147">
            <v>2</v>
          </cell>
          <cell r="J147" t="str">
            <v>S</v>
          </cell>
          <cell r="K147" t="str">
            <v>O</v>
          </cell>
          <cell r="L147">
            <v>36369</v>
          </cell>
          <cell r="M147" t="str">
            <v>JESUS GONZALEZ</v>
          </cell>
          <cell r="N147" t="str">
            <v>MANUEL TARIN</v>
          </cell>
          <cell r="O147">
            <v>6250</v>
          </cell>
          <cell r="P147">
            <v>43284</v>
          </cell>
          <cell r="Q147">
            <v>97.8</v>
          </cell>
          <cell r="R147">
            <v>43284</v>
          </cell>
          <cell r="S147">
            <v>68.099999999999994</v>
          </cell>
          <cell r="T147">
            <v>43677</v>
          </cell>
          <cell r="U147">
            <v>2.1</v>
          </cell>
          <cell r="V147" t="str">
            <v>OLD</v>
          </cell>
          <cell r="W147" t="str">
            <v>BONNIE KNEISLEY</v>
          </cell>
          <cell r="X147" t="str">
            <v>CHARIECE MCCELOS</v>
          </cell>
          <cell r="Y147" t="str">
            <v>MARSHALL POE</v>
          </cell>
          <cell r="Z147">
            <v>1</v>
          </cell>
          <cell r="AC147">
            <v>1.6997866097626</v>
          </cell>
          <cell r="AD147">
            <v>1.7019404915912</v>
          </cell>
          <cell r="AE147">
            <v>-2.1538818285997698E-3</v>
          </cell>
          <cell r="AF147">
            <v>-0.12655447351076499</v>
          </cell>
          <cell r="AG147">
            <v>453430.54</v>
          </cell>
          <cell r="AH147">
            <v>468180.84</v>
          </cell>
          <cell r="AI147">
            <v>-14750.3</v>
          </cell>
          <cell r="AJ147">
            <v>-3.1505560970841899</v>
          </cell>
          <cell r="AK147">
            <v>26977.5</v>
          </cell>
          <cell r="AL147">
            <v>27922</v>
          </cell>
          <cell r="AM147">
            <v>-944.5</v>
          </cell>
          <cell r="AN147">
            <v>-3.3826373468949198</v>
          </cell>
          <cell r="AO147">
            <v>7498</v>
          </cell>
          <cell r="AP147">
            <v>7730</v>
          </cell>
          <cell r="AQ147">
            <v>-232</v>
          </cell>
          <cell r="AR147">
            <v>-3.0012936610607999</v>
          </cell>
          <cell r="AS147">
            <v>12745</v>
          </cell>
          <cell r="AT147">
            <v>13156</v>
          </cell>
          <cell r="AU147">
            <v>-411</v>
          </cell>
          <cell r="AV147">
            <v>-3.1240498631803</v>
          </cell>
          <cell r="AW147">
            <v>27.155963302752301</v>
          </cell>
          <cell r="AX147">
            <v>27.505193037748001</v>
          </cell>
          <cell r="AY147">
            <v>-0.34922973499571702</v>
          </cell>
          <cell r="AZ147">
            <v>-1.2696865443425001</v>
          </cell>
          <cell r="BB147">
            <v>-1.14436198694644E-2</v>
          </cell>
          <cell r="BC147">
            <v>35.577131424087902</v>
          </cell>
          <cell r="BD147">
            <v>35.586868349042298</v>
          </cell>
          <cell r="BE147">
            <v>-9.7369249543888294E-3</v>
          </cell>
          <cell r="BF147">
            <v>-2.73610053542429E-2</v>
          </cell>
          <cell r="BG147">
            <v>68.3915710856228</v>
          </cell>
          <cell r="BH147">
            <v>63.130659767140997</v>
          </cell>
          <cell r="BI147">
            <v>3.0618559570336799</v>
          </cell>
          <cell r="BJ147">
            <v>2.7497451625743601</v>
          </cell>
          <cell r="BK147">
            <v>-6.7223306131960099E-3</v>
          </cell>
          <cell r="BL147">
            <v>-3048.11</v>
          </cell>
          <cell r="BM147">
            <v>-9274.5499999999993</v>
          </cell>
        </row>
        <row r="148">
          <cell r="A148">
            <v>337</v>
          </cell>
          <cell r="B148" t="str">
            <v>PREMIER CENTRE</v>
          </cell>
          <cell r="C148" t="str">
            <v>MANDEVILLE</v>
          </cell>
          <cell r="D148" t="str">
            <v>LA</v>
          </cell>
          <cell r="E148" t="str">
            <v>KAREN WOHLERS</v>
          </cell>
          <cell r="F148">
            <v>30.390885340000001</v>
          </cell>
          <cell r="G148">
            <v>-90.086677359999996</v>
          </cell>
          <cell r="H148">
            <v>3</v>
          </cell>
          <cell r="I148">
            <v>4</v>
          </cell>
          <cell r="J148" t="str">
            <v>S</v>
          </cell>
          <cell r="K148" t="str">
            <v>O</v>
          </cell>
          <cell r="L148">
            <v>36230</v>
          </cell>
          <cell r="M148" t="str">
            <v>KAREN WOHLERS</v>
          </cell>
          <cell r="N148" t="str">
            <v>ALLEN MCCLURE</v>
          </cell>
          <cell r="O148">
            <v>10000</v>
          </cell>
          <cell r="P148">
            <v>43230</v>
          </cell>
          <cell r="Q148">
            <v>98.7</v>
          </cell>
          <cell r="R148">
            <v>43230</v>
          </cell>
          <cell r="S148">
            <v>99.7</v>
          </cell>
          <cell r="T148">
            <v>46112</v>
          </cell>
          <cell r="U148">
            <v>2.2000000000000002</v>
          </cell>
          <cell r="V148" t="str">
            <v>OLD</v>
          </cell>
          <cell r="W148" t="str">
            <v>AUDREY WILKINS</v>
          </cell>
          <cell r="X148" t="str">
            <v>BRITTANY CROWE</v>
          </cell>
          <cell r="Y148" t="str">
            <v>BRIAN BYRNE</v>
          </cell>
          <cell r="Z148">
            <v>1</v>
          </cell>
          <cell r="AC148">
            <v>1.68061763510768</v>
          </cell>
          <cell r="AD148">
            <v>1.6977252408860599</v>
          </cell>
          <cell r="AE148">
            <v>-1.7107605778383699E-2</v>
          </cell>
          <cell r="AF148">
            <v>-1.0076781193083399</v>
          </cell>
          <cell r="AG148">
            <v>583449.35</v>
          </cell>
          <cell r="AH148">
            <v>595486.56999999995</v>
          </cell>
          <cell r="AI148">
            <v>-12037.22</v>
          </cell>
          <cell r="AJ148">
            <v>-2.02140914781672</v>
          </cell>
          <cell r="AK148">
            <v>30592</v>
          </cell>
          <cell r="AL148">
            <v>32124</v>
          </cell>
          <cell r="AM148">
            <v>-1532</v>
          </cell>
          <cell r="AN148">
            <v>-4.7690200473166504</v>
          </cell>
          <cell r="AO148">
            <v>9844</v>
          </cell>
          <cell r="AP148">
            <v>10067</v>
          </cell>
          <cell r="AQ148">
            <v>-223</v>
          </cell>
          <cell r="AR148">
            <v>-2.2151584384623</v>
          </cell>
          <cell r="AS148">
            <v>16544</v>
          </cell>
          <cell r="AT148">
            <v>17091</v>
          </cell>
          <cell r="AU148">
            <v>-547</v>
          </cell>
          <cell r="AV148">
            <v>-3.2005148908782401</v>
          </cell>
          <cell r="AW148">
            <v>31.835120292887002</v>
          </cell>
          <cell r="AX148">
            <v>31.337940480637499</v>
          </cell>
          <cell r="AY148">
            <v>0.49717981224950197</v>
          </cell>
          <cell r="AZ148">
            <v>1.58651080646697</v>
          </cell>
          <cell r="BB148">
            <v>-3.6909405202849399E-3</v>
          </cell>
          <cell r="BC148">
            <v>35.266522606382999</v>
          </cell>
          <cell r="BD148">
            <v>34.842113978117098</v>
          </cell>
          <cell r="BE148">
            <v>0.42440862826584402</v>
          </cell>
          <cell r="BF148">
            <v>1.2180909244840801</v>
          </cell>
          <cell r="BG148">
            <v>72.226737098740301</v>
          </cell>
          <cell r="BH148">
            <v>67.597099433793602</v>
          </cell>
          <cell r="BI148">
            <v>3.18199171873274</v>
          </cell>
          <cell r="BJ148">
            <v>3.33700892700233</v>
          </cell>
          <cell r="BK148">
            <v>-2.5001827493680499E-3</v>
          </cell>
          <cell r="BL148">
            <v>-1458.73</v>
          </cell>
          <cell r="BM148">
            <v>-3589.37</v>
          </cell>
        </row>
        <row r="149">
          <cell r="A149">
            <v>339</v>
          </cell>
          <cell r="B149" t="str">
            <v>TRENTON CROSSING</v>
          </cell>
          <cell r="C149" t="str">
            <v>MCALLEN</v>
          </cell>
          <cell r="D149" t="str">
            <v>TX</v>
          </cell>
          <cell r="E149" t="str">
            <v>ANNA LOPEZ</v>
          </cell>
          <cell r="F149">
            <v>26.270523399999998</v>
          </cell>
          <cell r="G149">
            <v>-98.215835069999997</v>
          </cell>
          <cell r="H149">
            <v>11</v>
          </cell>
          <cell r="I149">
            <v>6</v>
          </cell>
          <cell r="J149" t="str">
            <v>S</v>
          </cell>
          <cell r="K149" t="str">
            <v>O</v>
          </cell>
          <cell r="L149">
            <v>37945</v>
          </cell>
          <cell r="M149" t="str">
            <v>DISTRICT 6</v>
          </cell>
          <cell r="N149" t="str">
            <v>MANUEL TARIN</v>
          </cell>
          <cell r="O149">
            <v>6000</v>
          </cell>
          <cell r="P149">
            <v>43340</v>
          </cell>
          <cell r="Q149">
            <v>89.3</v>
          </cell>
          <cell r="R149">
            <v>43340</v>
          </cell>
          <cell r="S149">
            <v>98.4</v>
          </cell>
          <cell r="T149">
            <v>45260</v>
          </cell>
          <cell r="U149">
            <v>1.7</v>
          </cell>
          <cell r="V149" t="str">
            <v>OLD</v>
          </cell>
          <cell r="W149" t="str">
            <v>JORGE ZAPATA</v>
          </cell>
          <cell r="X149" t="str">
            <v>SERGIO SERRATO</v>
          </cell>
          <cell r="Y149" t="str">
            <v>MARSHALL POE</v>
          </cell>
          <cell r="Z149">
            <v>1</v>
          </cell>
          <cell r="AC149">
            <v>1.71309881562666</v>
          </cell>
          <cell r="AD149">
            <v>1.72839699436443</v>
          </cell>
          <cell r="AE149">
            <v>-1.52981787377759E-2</v>
          </cell>
          <cell r="AF149">
            <v>-0.88510792298625796</v>
          </cell>
          <cell r="AG149">
            <v>346724.76</v>
          </cell>
          <cell r="AH149">
            <v>386470.22</v>
          </cell>
          <cell r="AI149">
            <v>-39745.46</v>
          </cell>
          <cell r="AJ149">
            <v>-10.284223193186801</v>
          </cell>
          <cell r="AK149">
            <v>25919</v>
          </cell>
          <cell r="AL149">
            <v>30016</v>
          </cell>
          <cell r="AM149">
            <v>-4097</v>
          </cell>
          <cell r="AN149">
            <v>-13.6493869936034</v>
          </cell>
          <cell r="AO149">
            <v>5657</v>
          </cell>
          <cell r="AP149">
            <v>6388</v>
          </cell>
          <cell r="AQ149">
            <v>-731</v>
          </cell>
          <cell r="AR149">
            <v>-11.4433312460864</v>
          </cell>
          <cell r="AS149">
            <v>9691</v>
          </cell>
          <cell r="AT149">
            <v>11041</v>
          </cell>
          <cell r="AU149">
            <v>-1350</v>
          </cell>
          <cell r="AV149">
            <v>-12.227153337560001</v>
          </cell>
          <cell r="AW149">
            <v>20.641228442455301</v>
          </cell>
          <cell r="AX149">
            <v>20.372468017057599</v>
          </cell>
          <cell r="AY149">
            <v>0.268760425397776</v>
          </cell>
          <cell r="AZ149">
            <v>1.31923351246764</v>
          </cell>
          <cell r="BB149">
            <v>-4.2296262664522997E-3</v>
          </cell>
          <cell r="BC149">
            <v>35.778016716541103</v>
          </cell>
          <cell r="BD149">
            <v>35.003189928448499</v>
          </cell>
          <cell r="BE149">
            <v>0.77482678809261796</v>
          </cell>
          <cell r="BF149">
            <v>2.2135890748142502</v>
          </cell>
          <cell r="BG149">
            <v>75.764539508573407</v>
          </cell>
          <cell r="BH149">
            <v>65.857858484658706</v>
          </cell>
          <cell r="BI149">
            <v>3.4298386997225099</v>
          </cell>
          <cell r="BJ149">
            <v>2.8052743624075398</v>
          </cell>
          <cell r="BK149">
            <v>-2.3285905511910899E-3</v>
          </cell>
          <cell r="BL149">
            <v>-807.38</v>
          </cell>
          <cell r="BM149">
            <v>-2569.5500000000002</v>
          </cell>
        </row>
        <row r="150">
          <cell r="A150">
            <v>341</v>
          </cell>
          <cell r="B150" t="str">
            <v>KATY MILLS</v>
          </cell>
          <cell r="C150" t="str">
            <v>KATY</v>
          </cell>
          <cell r="D150" t="str">
            <v>TX</v>
          </cell>
          <cell r="E150" t="str">
            <v>PAUL CHAVEZ</v>
          </cell>
          <cell r="F150">
            <v>29.777308470000001</v>
          </cell>
          <cell r="G150">
            <v>-95.809451589999995</v>
          </cell>
          <cell r="H150">
            <v>11</v>
          </cell>
          <cell r="I150">
            <v>2</v>
          </cell>
          <cell r="J150" t="str">
            <v>O</v>
          </cell>
          <cell r="K150" t="str">
            <v>O</v>
          </cell>
          <cell r="L150">
            <v>36461</v>
          </cell>
          <cell r="M150" t="str">
            <v>JESUS GONZALEZ</v>
          </cell>
          <cell r="N150" t="str">
            <v>MANUEL TARIN</v>
          </cell>
          <cell r="O150">
            <v>6094</v>
          </cell>
          <cell r="P150">
            <v>43307</v>
          </cell>
          <cell r="Q150">
            <v>93.9</v>
          </cell>
          <cell r="R150">
            <v>43307</v>
          </cell>
          <cell r="S150">
            <v>98.7</v>
          </cell>
          <cell r="T150">
            <v>44804</v>
          </cell>
          <cell r="U150">
            <v>1.6</v>
          </cell>
          <cell r="V150" t="str">
            <v>OLD</v>
          </cell>
          <cell r="W150" t="str">
            <v>CHRISTINA GARCIA</v>
          </cell>
          <cell r="X150" t="str">
            <v>GRACIE ANGELES</v>
          </cell>
          <cell r="Y150" t="str">
            <v>MARSHALL POE</v>
          </cell>
          <cell r="Z150">
            <v>1</v>
          </cell>
          <cell r="AC150">
            <v>1.7555847568988201</v>
          </cell>
          <cell r="AD150">
            <v>1.7678142514011199</v>
          </cell>
          <cell r="AE150">
            <v>-1.2229494502303401E-2</v>
          </cell>
          <cell r="AF150">
            <v>-0.69178616998989595</v>
          </cell>
          <cell r="AG150">
            <v>276519.78999999998</v>
          </cell>
          <cell r="AH150">
            <v>308781.27</v>
          </cell>
          <cell r="AI150">
            <v>-32261.48</v>
          </cell>
          <cell r="AJ150">
            <v>-10.448004181082601</v>
          </cell>
          <cell r="AK150">
            <v>36660</v>
          </cell>
          <cell r="AL150">
            <v>42510</v>
          </cell>
          <cell r="AM150">
            <v>-5850</v>
          </cell>
          <cell r="AN150">
            <v>-13.7614678899083</v>
          </cell>
          <cell r="AO150">
            <v>4566</v>
          </cell>
          <cell r="AP150">
            <v>4996</v>
          </cell>
          <cell r="AQ150">
            <v>-430</v>
          </cell>
          <cell r="AR150">
            <v>-8.6068855084067195</v>
          </cell>
          <cell r="AS150">
            <v>8016</v>
          </cell>
          <cell r="AT150">
            <v>8832</v>
          </cell>
          <cell r="AU150">
            <v>-816</v>
          </cell>
          <cell r="AV150">
            <v>-9.2391304347826093</v>
          </cell>
          <cell r="AW150">
            <v>12.4004364429896</v>
          </cell>
          <cell r="AX150">
            <v>11.7501764290755</v>
          </cell>
          <cell r="AY150">
            <v>0.65026001391412303</v>
          </cell>
          <cell r="AZ150">
            <v>5.5340446829808503</v>
          </cell>
          <cell r="BB150">
            <v>-2.3969227177289298E-3</v>
          </cell>
          <cell r="BC150">
            <v>34.495981786427102</v>
          </cell>
          <cell r="BD150">
            <v>34.9616474184783</v>
          </cell>
          <cell r="BE150">
            <v>-0.46566563205111999</v>
          </cell>
          <cell r="BF150">
            <v>-1.3319327504143901</v>
          </cell>
          <cell r="BG150">
            <v>67.915024091108194</v>
          </cell>
          <cell r="BH150">
            <v>69.055244195356295</v>
          </cell>
          <cell r="BI150">
            <v>2.75624395635481</v>
          </cell>
          <cell r="BJ150">
            <v>2.8065335698632201</v>
          </cell>
          <cell r="BK150">
            <v>-1.7138737158740099E-3</v>
          </cell>
          <cell r="BL150">
            <v>-473.92</v>
          </cell>
          <cell r="BM150">
            <v>-1620.63</v>
          </cell>
        </row>
        <row r="151">
          <cell r="A151">
            <v>342</v>
          </cell>
          <cell r="B151" t="str">
            <v>NORTHWOODS SHOPPING CENTER</v>
          </cell>
          <cell r="C151" t="str">
            <v>SAN ANTONIO</v>
          </cell>
          <cell r="D151" t="str">
            <v>TX</v>
          </cell>
          <cell r="E151" t="str">
            <v>FLORENCE CASTRO</v>
          </cell>
          <cell r="F151">
            <v>29.60432935</v>
          </cell>
          <cell r="G151">
            <v>-98.467556290000005</v>
          </cell>
          <cell r="H151">
            <v>11</v>
          </cell>
          <cell r="I151">
            <v>4</v>
          </cell>
          <cell r="J151" t="str">
            <v>S</v>
          </cell>
          <cell r="K151" t="str">
            <v>O</v>
          </cell>
          <cell r="L151">
            <v>36068</v>
          </cell>
          <cell r="M151" t="str">
            <v>DISTRICT 4</v>
          </cell>
          <cell r="N151" t="str">
            <v>MANUEL TARIN</v>
          </cell>
          <cell r="O151">
            <v>6168</v>
          </cell>
          <cell r="P151">
            <v>43215</v>
          </cell>
          <cell r="Q151">
            <v>70.2</v>
          </cell>
          <cell r="R151">
            <v>43215</v>
          </cell>
          <cell r="S151">
            <v>96.8</v>
          </cell>
          <cell r="T151">
            <v>45930</v>
          </cell>
          <cell r="U151">
            <v>1.6</v>
          </cell>
          <cell r="V151" t="str">
            <v>OLD</v>
          </cell>
          <cell r="W151" t="str">
            <v>JORGE CASTANEDA</v>
          </cell>
          <cell r="X151" t="str">
            <v>PATRICIA FLORES</v>
          </cell>
          <cell r="Y151" t="str">
            <v>MARSHALL POE</v>
          </cell>
          <cell r="Z151">
            <v>1</v>
          </cell>
          <cell r="AC151">
            <v>1.71873117847822</v>
          </cell>
          <cell r="AD151">
            <v>1.7194081810269799</v>
          </cell>
          <cell r="AE151">
            <v>-6.7700254876257304E-4</v>
          </cell>
          <cell r="AF151">
            <v>-3.9374161192963997E-2</v>
          </cell>
          <cell r="AG151">
            <v>293853.38</v>
          </cell>
          <cell r="AH151">
            <v>327845.25</v>
          </cell>
          <cell r="AI151">
            <v>-33991.870000000003</v>
          </cell>
          <cell r="AJ151">
            <v>-10.368266735601599</v>
          </cell>
          <cell r="AK151">
            <v>17863</v>
          </cell>
          <cell r="AL151">
            <v>19963</v>
          </cell>
          <cell r="AM151">
            <v>-2100</v>
          </cell>
          <cell r="AN151">
            <v>-10.5194610028553</v>
          </cell>
          <cell r="AO151">
            <v>4981</v>
          </cell>
          <cell r="AP151">
            <v>5745</v>
          </cell>
          <cell r="AQ151">
            <v>-764</v>
          </cell>
          <cell r="AR151">
            <v>-13.2985204525675</v>
          </cell>
          <cell r="AS151">
            <v>8561</v>
          </cell>
          <cell r="AT151">
            <v>9878</v>
          </cell>
          <cell r="AU151">
            <v>-1317</v>
          </cell>
          <cell r="AV151">
            <v>-13.3326584328811</v>
          </cell>
          <cell r="AW151">
            <v>26.927167888932399</v>
          </cell>
          <cell r="AX151">
            <v>28.457646646295601</v>
          </cell>
          <cell r="AY151">
            <v>-1.5304787573632199</v>
          </cell>
          <cell r="AZ151">
            <v>-5.3780931936704599</v>
          </cell>
          <cell r="BB151">
            <v>-1.1927906327654799E-2</v>
          </cell>
          <cell r="BC151">
            <v>34.324655998131099</v>
          </cell>
          <cell r="BD151">
            <v>33.189436120672198</v>
          </cell>
          <cell r="BE151">
            <v>1.13521987745886</v>
          </cell>
          <cell r="BF151">
            <v>3.4204253224771799</v>
          </cell>
          <cell r="BG151">
            <v>58.201164424814301</v>
          </cell>
          <cell r="BH151">
            <v>73.664055700609197</v>
          </cell>
          <cell r="BI151">
            <v>2.8340085793806402</v>
          </cell>
          <cell r="BJ151">
            <v>2.8349747327435701</v>
          </cell>
          <cell r="BK151">
            <v>-4.9165675752989501E-3</v>
          </cell>
          <cell r="BL151">
            <v>-1444.75</v>
          </cell>
          <cell r="BM151">
            <v>-6821.62</v>
          </cell>
        </row>
        <row r="152">
          <cell r="A152">
            <v>343</v>
          </cell>
          <cell r="B152" t="str">
            <v>MCARTHUR PARK SHOPPING CTR</v>
          </cell>
          <cell r="C152" t="str">
            <v>IRVING</v>
          </cell>
          <cell r="D152" t="str">
            <v>TX</v>
          </cell>
          <cell r="E152" t="str">
            <v>LESLIE LUTTRALL</v>
          </cell>
          <cell r="F152">
            <v>32.910454610000002</v>
          </cell>
          <cell r="G152">
            <v>-96.961444139999998</v>
          </cell>
          <cell r="H152">
            <v>12</v>
          </cell>
          <cell r="I152">
            <v>2</v>
          </cell>
          <cell r="J152" t="str">
            <v>S</v>
          </cell>
          <cell r="K152" t="str">
            <v>O</v>
          </cell>
          <cell r="L152">
            <v>36313</v>
          </cell>
          <cell r="M152" t="str">
            <v>JAMES NORWINE</v>
          </cell>
          <cell r="N152" t="str">
            <v>CHARLES MCGOWEN</v>
          </cell>
          <cell r="O152">
            <v>7163</v>
          </cell>
          <cell r="P152">
            <v>43006</v>
          </cell>
          <cell r="Q152">
            <v>74.599999999999994</v>
          </cell>
          <cell r="R152">
            <v>43006</v>
          </cell>
          <cell r="S152">
            <v>97.6</v>
          </cell>
          <cell r="T152">
            <v>44377</v>
          </cell>
          <cell r="U152">
            <v>1.8</v>
          </cell>
          <cell r="V152" t="str">
            <v>OLD</v>
          </cell>
          <cell r="W152" t="str">
            <v>IRVING LUNA</v>
          </cell>
          <cell r="X152" t="str">
            <v>MAYSHON DAVIDSON</v>
          </cell>
          <cell r="Y152" t="str">
            <v>MARSHALL POE</v>
          </cell>
          <cell r="Z152">
            <v>1</v>
          </cell>
          <cell r="AC152">
            <v>1.62610811750391</v>
          </cell>
          <cell r="AD152">
            <v>1.6233966929377199</v>
          </cell>
          <cell r="AE152">
            <v>2.7114245661887799E-3</v>
          </cell>
          <cell r="AF152">
            <v>0.167021688413209</v>
          </cell>
          <cell r="AG152">
            <v>333615.44</v>
          </cell>
          <cell r="AH152">
            <v>362927.66</v>
          </cell>
          <cell r="AI152">
            <v>-29312.22</v>
          </cell>
          <cell r="AJ152">
            <v>-8.0766012708978998</v>
          </cell>
          <cell r="AK152">
            <v>23318.5</v>
          </cell>
          <cell r="AL152">
            <v>24684</v>
          </cell>
          <cell r="AM152">
            <v>-1365.5</v>
          </cell>
          <cell r="AN152">
            <v>-5.53192351320694</v>
          </cell>
          <cell r="AO152">
            <v>5753</v>
          </cell>
          <cell r="AP152">
            <v>6471</v>
          </cell>
          <cell r="AQ152">
            <v>-718</v>
          </cell>
          <cell r="AR152">
            <v>-11.0956575490651</v>
          </cell>
          <cell r="AS152">
            <v>9355</v>
          </cell>
          <cell r="AT152">
            <v>10505</v>
          </cell>
          <cell r="AU152">
            <v>-1150</v>
          </cell>
          <cell r="AV152">
            <v>-10.947168015230799</v>
          </cell>
          <cell r="AW152">
            <v>24.452687780088802</v>
          </cell>
          <cell r="AX152">
            <v>25.753524550316001</v>
          </cell>
          <cell r="AY152">
            <v>-1.3008367702272201</v>
          </cell>
          <cell r="AZ152">
            <v>-5.0511019091220302</v>
          </cell>
          <cell r="BB152">
            <v>-4.7096574106731898E-3</v>
          </cell>
          <cell r="BC152">
            <v>35.661725280598603</v>
          </cell>
          <cell r="BD152">
            <v>34.548087577344099</v>
          </cell>
          <cell r="BE152">
            <v>1.11363770325449</v>
          </cell>
          <cell r="BF152">
            <v>3.2234423997025798</v>
          </cell>
          <cell r="BG152">
            <v>67.060664001390606</v>
          </cell>
          <cell r="BH152">
            <v>73.852573018080705</v>
          </cell>
          <cell r="BI152">
            <v>2.8692736763022699</v>
          </cell>
          <cell r="BJ152">
            <v>2.2881088754712202</v>
          </cell>
          <cell r="BK152">
            <v>-4.5178064900113701E-3</v>
          </cell>
          <cell r="BL152">
            <v>-1507.21</v>
          </cell>
          <cell r="BM152">
            <v>-7759.51</v>
          </cell>
        </row>
        <row r="153">
          <cell r="A153">
            <v>344</v>
          </cell>
          <cell r="B153" t="str">
            <v>INGRAM PARK MALL</v>
          </cell>
          <cell r="C153" t="str">
            <v>SAN ANTONIO</v>
          </cell>
          <cell r="D153" t="str">
            <v>TX</v>
          </cell>
          <cell r="E153" t="str">
            <v>ABRAHAM SILVA</v>
          </cell>
          <cell r="F153">
            <v>29.4681</v>
          </cell>
          <cell r="G153">
            <v>-98.620400000000004</v>
          </cell>
          <cell r="H153">
            <v>11</v>
          </cell>
          <cell r="I153">
            <v>5</v>
          </cell>
          <cell r="J153" t="str">
            <v>M</v>
          </cell>
          <cell r="K153" t="str">
            <v>O</v>
          </cell>
          <cell r="L153">
            <v>36104</v>
          </cell>
          <cell r="M153" t="str">
            <v>SYLVIA BOSQUEZ</v>
          </cell>
          <cell r="N153" t="str">
            <v>MANUEL TARIN</v>
          </cell>
          <cell r="O153">
            <v>6768</v>
          </cell>
          <cell r="P153">
            <v>43327</v>
          </cell>
          <cell r="Q153">
            <v>80</v>
          </cell>
          <cell r="R153">
            <v>43327</v>
          </cell>
          <cell r="S153">
            <v>97.8</v>
          </cell>
          <cell r="T153">
            <v>43131</v>
          </cell>
          <cell r="U153">
            <v>2.2999999999999998</v>
          </cell>
          <cell r="V153" t="str">
            <v>OLD</v>
          </cell>
          <cell r="W153" t="str">
            <v>CHRIS PENALVER</v>
          </cell>
          <cell r="Y153" t="str">
            <v>MARSHALL POE</v>
          </cell>
          <cell r="Z153">
            <v>1</v>
          </cell>
          <cell r="AC153">
            <v>1.75470073202239</v>
          </cell>
          <cell r="AD153">
            <v>1.78574343626717</v>
          </cell>
          <cell r="AE153">
            <v>-3.1042704244783201E-2</v>
          </cell>
          <cell r="AF153">
            <v>-1.73836306013104</v>
          </cell>
          <cell r="AG153">
            <v>476403.62</v>
          </cell>
          <cell r="AH153">
            <v>504758.84</v>
          </cell>
          <cell r="AI153">
            <v>-28355.22</v>
          </cell>
          <cell r="AJ153">
            <v>-5.6175776931415404</v>
          </cell>
          <cell r="AK153">
            <v>44179.5</v>
          </cell>
          <cell r="AL153">
            <v>53135</v>
          </cell>
          <cell r="AM153">
            <v>-8955.5</v>
          </cell>
          <cell r="AN153">
            <v>-16.854239202032598</v>
          </cell>
          <cell r="AO153">
            <v>6967</v>
          </cell>
          <cell r="AP153">
            <v>7351</v>
          </cell>
          <cell r="AQ153">
            <v>-384</v>
          </cell>
          <cell r="AR153">
            <v>-5.2237790776765101</v>
          </cell>
          <cell r="AS153">
            <v>12225</v>
          </cell>
          <cell r="AT153">
            <v>13127</v>
          </cell>
          <cell r="AU153">
            <v>-902</v>
          </cell>
          <cell r="AV153">
            <v>-6.8713338919783604</v>
          </cell>
          <cell r="AW153">
            <v>15.5162462227956</v>
          </cell>
          <cell r="AX153">
            <v>13.8345723157994</v>
          </cell>
          <cell r="AY153">
            <v>1.6816739069962601</v>
          </cell>
          <cell r="AZ153">
            <v>12.1555901303559</v>
          </cell>
          <cell r="BB153">
            <v>-1.8239456989342699E-2</v>
          </cell>
          <cell r="BC153">
            <v>38.9696212678937</v>
          </cell>
          <cell r="BD153">
            <v>38.451957035118497</v>
          </cell>
          <cell r="BE153">
            <v>0.51766423277519602</v>
          </cell>
          <cell r="BF153">
            <v>1.3462623821783899</v>
          </cell>
          <cell r="BG153">
            <v>86.077221185589195</v>
          </cell>
          <cell r="BH153">
            <v>77.785335328526699</v>
          </cell>
          <cell r="BI153">
            <v>1.82244417034447</v>
          </cell>
          <cell r="BJ153">
            <v>0.89842507760735801</v>
          </cell>
          <cell r="BK153">
            <v>-4.7639226586901296E-3</v>
          </cell>
          <cell r="BL153">
            <v>-2269.5500000000002</v>
          </cell>
          <cell r="BM153">
            <v>-12448.83</v>
          </cell>
        </row>
        <row r="154">
          <cell r="A154">
            <v>347</v>
          </cell>
          <cell r="B154" t="str">
            <v>CAMERON CROSSING</v>
          </cell>
          <cell r="C154" t="str">
            <v>MCKINNEY</v>
          </cell>
          <cell r="D154" t="str">
            <v>TX</v>
          </cell>
          <cell r="E154" t="str">
            <v>GENA HUGGINS</v>
          </cell>
          <cell r="F154">
            <v>33.215213720000001</v>
          </cell>
          <cell r="G154">
            <v>-96.639966700000002</v>
          </cell>
          <cell r="H154">
            <v>12</v>
          </cell>
          <cell r="I154">
            <v>1</v>
          </cell>
          <cell r="J154" t="str">
            <v>S</v>
          </cell>
          <cell r="K154" t="str">
            <v>O</v>
          </cell>
          <cell r="L154">
            <v>36426</v>
          </cell>
          <cell r="M154" t="str">
            <v>ALEXANDRA HEMMERT</v>
          </cell>
          <cell r="N154" t="str">
            <v>CHARLES MCGOWEN</v>
          </cell>
          <cell r="O154">
            <v>6500</v>
          </cell>
          <cell r="P154">
            <v>43186</v>
          </cell>
          <cell r="Q154">
            <v>92.4</v>
          </cell>
          <cell r="R154">
            <v>43186</v>
          </cell>
          <cell r="S154">
            <v>99.7</v>
          </cell>
          <cell r="T154">
            <v>43738</v>
          </cell>
          <cell r="U154">
            <v>2</v>
          </cell>
          <cell r="V154" t="str">
            <v>OLD</v>
          </cell>
          <cell r="W154" t="str">
            <v>ABIGAIL CISNEROS</v>
          </cell>
          <cell r="X154" t="str">
            <v>ANDREA ESTRADA</v>
          </cell>
          <cell r="Y154" t="str">
            <v>MARSHALL POE</v>
          </cell>
          <cell r="Z154">
            <v>1</v>
          </cell>
          <cell r="AC154">
            <v>1.73015620019127</v>
          </cell>
          <cell r="AD154">
            <v>1.7610374471805299</v>
          </cell>
          <cell r="AE154">
            <v>-3.0881246989267599E-2</v>
          </cell>
          <cell r="AF154">
            <v>-1.753582641795</v>
          </cell>
          <cell r="AG154">
            <v>392501.92</v>
          </cell>
          <cell r="AH154">
            <v>441427.5</v>
          </cell>
          <cell r="AI154">
            <v>-48925.58</v>
          </cell>
          <cell r="AJ154">
            <v>-11.0834916265978</v>
          </cell>
          <cell r="AK154">
            <v>21959</v>
          </cell>
          <cell r="AL154">
            <v>24607</v>
          </cell>
          <cell r="AM154">
            <v>-2648</v>
          </cell>
          <cell r="AN154">
            <v>-10.7611655220059</v>
          </cell>
          <cell r="AO154">
            <v>6274</v>
          </cell>
          <cell r="AP154">
            <v>6863</v>
          </cell>
          <cell r="AQ154">
            <v>-589</v>
          </cell>
          <cell r="AR154">
            <v>-8.5822526591869401</v>
          </cell>
          <cell r="AS154">
            <v>10855</v>
          </cell>
          <cell r="AT154">
            <v>12086</v>
          </cell>
          <cell r="AU154">
            <v>-1231</v>
          </cell>
          <cell r="AV154">
            <v>-10.1853384080755</v>
          </cell>
          <cell r="AW154">
            <v>28.257206612322999</v>
          </cell>
          <cell r="AX154">
            <v>27.890437680334902</v>
          </cell>
          <cell r="AY154">
            <v>0.36676893198810501</v>
          </cell>
          <cell r="AZ154">
            <v>1.3150346946570399</v>
          </cell>
          <cell r="BB154">
            <v>-3.7404938418798901E-3</v>
          </cell>
          <cell r="BC154">
            <v>36.1586292031322</v>
          </cell>
          <cell r="BD154">
            <v>36.523870594075802</v>
          </cell>
          <cell r="BE154">
            <v>-0.36524139094359498</v>
          </cell>
          <cell r="BF154">
            <v>-1.0000073513644501</v>
          </cell>
          <cell r="BG154">
            <v>72.043353522473694</v>
          </cell>
          <cell r="BH154">
            <v>77.4879790179222</v>
          </cell>
          <cell r="BI154">
            <v>3.7047309220805902</v>
          </cell>
          <cell r="BJ154">
            <v>2.6629242627611598</v>
          </cell>
          <cell r="BK154">
            <v>-3.4745052966874699E-3</v>
          </cell>
          <cell r="BL154">
            <v>-1363.75</v>
          </cell>
          <cell r="BM154">
            <v>-3516.95</v>
          </cell>
        </row>
        <row r="155">
          <cell r="A155">
            <v>348</v>
          </cell>
          <cell r="B155" t="str">
            <v>ROCKWALL MARKET CENTER</v>
          </cell>
          <cell r="C155" t="str">
            <v>ROCKWALL</v>
          </cell>
          <cell r="D155" t="str">
            <v>TX</v>
          </cell>
          <cell r="E155" t="str">
            <v>GILLESA BIGHAM</v>
          </cell>
          <cell r="F155">
            <v>32.895775749999999</v>
          </cell>
          <cell r="G155">
            <v>-96.462537960000006</v>
          </cell>
          <cell r="H155">
            <v>12</v>
          </cell>
          <cell r="I155">
            <v>1</v>
          </cell>
          <cell r="J155" t="str">
            <v>S</v>
          </cell>
          <cell r="K155" t="str">
            <v>O</v>
          </cell>
          <cell r="L155">
            <v>36453</v>
          </cell>
          <cell r="M155" t="str">
            <v>ALEXANDRA HEMMERT</v>
          </cell>
          <cell r="N155" t="str">
            <v>CHARLES MCGOWEN</v>
          </cell>
          <cell r="O155">
            <v>7920</v>
          </cell>
          <cell r="P155">
            <v>43187</v>
          </cell>
          <cell r="Q155">
            <v>97.8</v>
          </cell>
          <cell r="R155">
            <v>43187</v>
          </cell>
          <cell r="S155">
            <v>99.3</v>
          </cell>
          <cell r="T155">
            <v>43861</v>
          </cell>
          <cell r="U155">
            <v>1.7</v>
          </cell>
          <cell r="V155" t="str">
            <v>OLD</v>
          </cell>
          <cell r="W155" t="str">
            <v>ANABELLE EMPERO</v>
          </cell>
          <cell r="X155" t="str">
            <v>CODY CELSUR</v>
          </cell>
          <cell r="Y155" t="str">
            <v>MARSHALL POE</v>
          </cell>
          <cell r="Z155">
            <v>1</v>
          </cell>
          <cell r="AC155">
            <v>1.7698185291308499</v>
          </cell>
          <cell r="AD155">
            <v>1.79073243647235</v>
          </cell>
          <cell r="AE155">
            <v>-2.0913907341496601E-2</v>
          </cell>
          <cell r="AF155">
            <v>-1.1678968290034399</v>
          </cell>
          <cell r="AG155">
            <v>320398.33</v>
          </cell>
          <cell r="AH155">
            <v>323987.58</v>
          </cell>
          <cell r="AI155">
            <v>-3589.25</v>
          </cell>
          <cell r="AJ155">
            <v>-1.10783567691082</v>
          </cell>
          <cell r="AK155">
            <v>19815</v>
          </cell>
          <cell r="AL155">
            <v>20762.5</v>
          </cell>
          <cell r="AM155">
            <v>-947.5</v>
          </cell>
          <cell r="AN155">
            <v>-4.5635159542444299</v>
          </cell>
          <cell r="AO155">
            <v>5235</v>
          </cell>
          <cell r="AP155">
            <v>5352</v>
          </cell>
          <cell r="AQ155">
            <v>-117</v>
          </cell>
          <cell r="AR155">
            <v>-2.1860986547085202</v>
          </cell>
          <cell r="AS155">
            <v>9265</v>
          </cell>
          <cell r="AT155">
            <v>9584</v>
          </cell>
          <cell r="AU155">
            <v>-319</v>
          </cell>
          <cell r="AV155">
            <v>-3.32846410684474</v>
          </cell>
          <cell r="AW155">
            <v>25.763310623265198</v>
          </cell>
          <cell r="AX155">
            <v>25.5942203491872</v>
          </cell>
          <cell r="AY155">
            <v>0.16909027407796601</v>
          </cell>
          <cell r="AZ155">
            <v>0.66065803830330705</v>
          </cell>
          <cell r="BB155">
            <v>-3.32053801087318E-3</v>
          </cell>
          <cell r="BC155">
            <v>34.5815790609822</v>
          </cell>
          <cell r="BD155">
            <v>33.805047996661102</v>
          </cell>
          <cell r="BE155">
            <v>0.77653106432109098</v>
          </cell>
          <cell r="BF155">
            <v>2.2970861168361298</v>
          </cell>
          <cell r="BG155">
            <v>90.276981852913096</v>
          </cell>
          <cell r="BH155">
            <v>92.470104633781801</v>
          </cell>
          <cell r="BI155">
            <v>2.8812759417316598</v>
          </cell>
          <cell r="BJ155">
            <v>2.1931488855220902</v>
          </cell>
          <cell r="BK155">
            <v>-1.23252827191702E-3</v>
          </cell>
          <cell r="BL155">
            <v>-394.9</v>
          </cell>
          <cell r="BM155">
            <v>-4851.5</v>
          </cell>
        </row>
        <row r="156">
          <cell r="A156">
            <v>349</v>
          </cell>
          <cell r="B156" t="str">
            <v>LA FRONTERA VILLAGE</v>
          </cell>
          <cell r="C156" t="str">
            <v>ROUND ROCK</v>
          </cell>
          <cell r="D156" t="str">
            <v>TX</v>
          </cell>
          <cell r="E156" t="str">
            <v>DANELLE BALLI</v>
          </cell>
          <cell r="F156">
            <v>30.48135873</v>
          </cell>
          <cell r="G156">
            <v>-97.678640479999999</v>
          </cell>
          <cell r="H156">
            <v>11</v>
          </cell>
          <cell r="I156">
            <v>3</v>
          </cell>
          <cell r="J156" t="str">
            <v>S</v>
          </cell>
          <cell r="K156" t="str">
            <v>O</v>
          </cell>
          <cell r="L156">
            <v>36720</v>
          </cell>
          <cell r="M156" t="str">
            <v>MICHELLE NADING</v>
          </cell>
          <cell r="N156" t="str">
            <v>MANUEL TARIN</v>
          </cell>
          <cell r="O156">
            <v>8000</v>
          </cell>
          <cell r="P156">
            <v>43251</v>
          </cell>
          <cell r="Q156">
            <v>91.3</v>
          </cell>
          <cell r="R156">
            <v>43251</v>
          </cell>
          <cell r="S156">
            <v>96.6</v>
          </cell>
          <cell r="T156">
            <v>44227</v>
          </cell>
          <cell r="U156">
            <v>1.8</v>
          </cell>
          <cell r="V156" t="str">
            <v>OLD</v>
          </cell>
          <cell r="W156" t="str">
            <v>CLAYTON BOWERS</v>
          </cell>
          <cell r="X156" t="str">
            <v>SINDY KAISER</v>
          </cell>
          <cell r="Y156" t="str">
            <v>MARSHALL POE</v>
          </cell>
          <cell r="Z156">
            <v>1</v>
          </cell>
          <cell r="AC156">
            <v>1.7300696923338399</v>
          </cell>
          <cell r="AD156">
            <v>1.7733495061514499</v>
          </cell>
          <cell r="AE156">
            <v>-4.3279813817603603E-2</v>
          </cell>
          <cell r="AF156">
            <v>-2.4405687467401802</v>
          </cell>
          <cell r="AG156">
            <v>339845.07</v>
          </cell>
          <cell r="AH156">
            <v>333802.92</v>
          </cell>
          <cell r="AI156">
            <v>6042.15</v>
          </cell>
          <cell r="AJ156">
            <v>1.8100950105529301</v>
          </cell>
          <cell r="AK156">
            <v>18470</v>
          </cell>
          <cell r="AL156">
            <v>19200</v>
          </cell>
          <cell r="AM156">
            <v>-730</v>
          </cell>
          <cell r="AN156">
            <v>-3.8020833333333299</v>
          </cell>
          <cell r="AO156">
            <v>5883</v>
          </cell>
          <cell r="AP156">
            <v>5771</v>
          </cell>
          <cell r="AQ156">
            <v>112</v>
          </cell>
          <cell r="AR156">
            <v>1.9407381736267499</v>
          </cell>
          <cell r="AS156">
            <v>10178</v>
          </cell>
          <cell r="AT156">
            <v>10234</v>
          </cell>
          <cell r="AU156">
            <v>-56</v>
          </cell>
          <cell r="AV156">
            <v>-0.54719562243502096</v>
          </cell>
          <cell r="AW156">
            <v>31.413102328099601</v>
          </cell>
          <cell r="AX156">
            <v>30.0572916666667</v>
          </cell>
          <cell r="AY156">
            <v>1.3558106614329499</v>
          </cell>
          <cell r="AZ156">
            <v>4.5107545831767002</v>
          </cell>
          <cell r="BB156">
            <v>-9.94520647263741E-3</v>
          </cell>
          <cell r="BC156">
            <v>33.390162114364301</v>
          </cell>
          <cell r="BD156">
            <v>32.617052960719199</v>
          </cell>
          <cell r="BE156">
            <v>0.77310915364514399</v>
          </cell>
          <cell r="BF156">
            <v>2.3702605952052198</v>
          </cell>
          <cell r="BG156">
            <v>78.310385857555701</v>
          </cell>
          <cell r="BH156">
            <v>83.988910067579297</v>
          </cell>
          <cell r="BI156">
            <v>1.99928749885941</v>
          </cell>
          <cell r="BJ156">
            <v>1.6432510536456699</v>
          </cell>
          <cell r="BK156">
            <v>-6.2854523680452397E-3</v>
          </cell>
          <cell r="BL156">
            <v>-2136.08</v>
          </cell>
          <cell r="BM156">
            <v>-5845.91</v>
          </cell>
        </row>
        <row r="157">
          <cell r="A157">
            <v>352</v>
          </cell>
          <cell r="B157" t="str">
            <v>TANGER OUTLET</v>
          </cell>
          <cell r="C157" t="str">
            <v>LOCUST GROVE</v>
          </cell>
          <cell r="D157" t="str">
            <v>GA</v>
          </cell>
          <cell r="E157" t="str">
            <v>JONATHAN HERREN</v>
          </cell>
          <cell r="F157">
            <v>33.350175749999998</v>
          </cell>
          <cell r="G157">
            <v>-84.123231989999994</v>
          </cell>
          <cell r="H157">
            <v>4</v>
          </cell>
          <cell r="I157">
            <v>5</v>
          </cell>
          <cell r="J157" t="str">
            <v>O</v>
          </cell>
          <cell r="K157" t="str">
            <v>O</v>
          </cell>
          <cell r="L157">
            <v>36061</v>
          </cell>
          <cell r="M157" t="str">
            <v>MICHAEL BRADY</v>
          </cell>
          <cell r="N157" t="str">
            <v>JON COBB</v>
          </cell>
          <cell r="O157">
            <v>6500</v>
          </cell>
          <cell r="P157">
            <v>43342</v>
          </cell>
          <cell r="Q157">
            <v>94.5</v>
          </cell>
          <cell r="R157">
            <v>43342</v>
          </cell>
          <cell r="S157">
            <v>98.9</v>
          </cell>
          <cell r="T157">
            <v>44104</v>
          </cell>
          <cell r="U157">
            <v>2.7</v>
          </cell>
          <cell r="V157" t="str">
            <v>OLD</v>
          </cell>
          <cell r="W157" t="str">
            <v>ANDREA GABLE</v>
          </cell>
          <cell r="X157" t="str">
            <v>KIMBERLY PEEPLES</v>
          </cell>
          <cell r="Y157" t="str">
            <v>BRIAN BYRNE</v>
          </cell>
          <cell r="Z157">
            <v>1</v>
          </cell>
          <cell r="AC157">
            <v>1.8159002590673601</v>
          </cell>
          <cell r="AD157">
            <v>1.8055298764602099</v>
          </cell>
          <cell r="AE157">
            <v>1.03703826071506E-2</v>
          </cell>
          <cell r="AF157">
            <v>0.57436782090153204</v>
          </cell>
          <cell r="AG157">
            <v>821441.35</v>
          </cell>
          <cell r="AH157">
            <v>787840.81</v>
          </cell>
          <cell r="AI157">
            <v>33600.54</v>
          </cell>
          <cell r="AJ157">
            <v>4.2648895022333297</v>
          </cell>
          <cell r="AK157">
            <v>59783</v>
          </cell>
          <cell r="AL157">
            <v>60354</v>
          </cell>
          <cell r="AM157">
            <v>-571</v>
          </cell>
          <cell r="AN157">
            <v>-0.94608476654405704</v>
          </cell>
          <cell r="AO157">
            <v>12352</v>
          </cell>
          <cell r="AP157">
            <v>11899</v>
          </cell>
          <cell r="AQ157">
            <v>453</v>
          </cell>
          <cell r="AR157">
            <v>3.8070426086225702</v>
          </cell>
          <cell r="AS157">
            <v>22430</v>
          </cell>
          <cell r="AT157">
            <v>21484</v>
          </cell>
          <cell r="AU157">
            <v>946</v>
          </cell>
          <cell r="AV157">
            <v>4.4032768571960501</v>
          </cell>
          <cell r="AW157">
            <v>20.582774367295102</v>
          </cell>
          <cell r="AX157">
            <v>19.715346124531901</v>
          </cell>
          <cell r="AY157">
            <v>0.86742824276312203</v>
          </cell>
          <cell r="AZ157">
            <v>4.3997616744033499</v>
          </cell>
          <cell r="BB157">
            <v>-6.7645467140642502E-3</v>
          </cell>
          <cell r="BC157">
            <v>36.6224409273295</v>
          </cell>
          <cell r="BD157">
            <v>36.671048687395299</v>
          </cell>
          <cell r="BE157">
            <v>-4.8607760065799303E-2</v>
          </cell>
          <cell r="BF157">
            <v>-0.132550777263446</v>
          </cell>
          <cell r="BG157">
            <v>57.423898963730601</v>
          </cell>
          <cell r="BH157">
            <v>53.483486007227498</v>
          </cell>
          <cell r="BI157">
            <v>2.9056986235231501</v>
          </cell>
          <cell r="BJ157">
            <v>2.4793460496162898</v>
          </cell>
          <cell r="BK157">
            <v>-3.4006810102754099E-3</v>
          </cell>
          <cell r="BL157">
            <v>-2793.46</v>
          </cell>
          <cell r="BM157">
            <v>-14828.22</v>
          </cell>
        </row>
        <row r="158">
          <cell r="A158">
            <v>354</v>
          </cell>
          <cell r="B158" t="str">
            <v>HICKORY GROVE SHOPPING CENTER</v>
          </cell>
          <cell r="C158" t="str">
            <v>CLEVELAND</v>
          </cell>
          <cell r="D158" t="str">
            <v>TN</v>
          </cell>
          <cell r="E158" t="str">
            <v>ALETHA RAYBURN</v>
          </cell>
          <cell r="F158">
            <v>35.205092999999998</v>
          </cell>
          <cell r="G158">
            <v>-84.851714000000001</v>
          </cell>
          <cell r="H158">
            <v>4</v>
          </cell>
          <cell r="I158">
            <v>1</v>
          </cell>
          <cell r="J158" t="str">
            <v>S</v>
          </cell>
          <cell r="K158" t="str">
            <v>O</v>
          </cell>
          <cell r="L158">
            <v>36461</v>
          </cell>
          <cell r="M158" t="str">
            <v>MARY PHILLIPS</v>
          </cell>
          <cell r="N158" t="str">
            <v>JON COBB</v>
          </cell>
          <cell r="O158">
            <v>7000</v>
          </cell>
          <cell r="P158">
            <v>43305</v>
          </cell>
          <cell r="Q158">
            <v>84.5</v>
          </cell>
          <cell r="R158">
            <v>43305</v>
          </cell>
          <cell r="S158">
            <v>99.7</v>
          </cell>
          <cell r="T158">
            <v>43799</v>
          </cell>
          <cell r="U158">
            <v>1.9</v>
          </cell>
          <cell r="V158" t="str">
            <v>OLD</v>
          </cell>
          <cell r="W158" t="str">
            <v>ALISON GREEN</v>
          </cell>
          <cell r="X158" t="str">
            <v>CAITLIN CARROL</v>
          </cell>
          <cell r="Y158" t="str">
            <v>BRIAN BYRNE</v>
          </cell>
          <cell r="Z158">
            <v>1</v>
          </cell>
          <cell r="AC158">
            <v>1.6728440366972499</v>
          </cell>
          <cell r="AD158">
            <v>1.6815548495608299</v>
          </cell>
          <cell r="AE158">
            <v>-8.7108128635819994E-3</v>
          </cell>
          <cell r="AF158">
            <v>-0.51802133399674699</v>
          </cell>
          <cell r="AG158">
            <v>343386.12</v>
          </cell>
          <cell r="AH158">
            <v>329446.77</v>
          </cell>
          <cell r="AI158">
            <v>13939.35</v>
          </cell>
          <cell r="AJ158">
            <v>4.2311387663627702</v>
          </cell>
          <cell r="AK158">
            <v>20412</v>
          </cell>
          <cell r="AL158">
            <v>20613</v>
          </cell>
          <cell r="AM158">
            <v>-201</v>
          </cell>
          <cell r="AN158">
            <v>-0.97511279289768604</v>
          </cell>
          <cell r="AO158">
            <v>5450</v>
          </cell>
          <cell r="AP158">
            <v>5351</v>
          </cell>
          <cell r="AQ158">
            <v>99</v>
          </cell>
          <cell r="AR158">
            <v>1.8501214726219399</v>
          </cell>
          <cell r="AS158">
            <v>9117</v>
          </cell>
          <cell r="AT158">
            <v>8998</v>
          </cell>
          <cell r="AU158">
            <v>119</v>
          </cell>
          <cell r="AV158">
            <v>1.32251611469215</v>
          </cell>
          <cell r="AW158">
            <v>26.366843033509699</v>
          </cell>
          <cell r="AX158">
            <v>25.959346043758799</v>
          </cell>
          <cell r="AY158">
            <v>0.40749698975091098</v>
          </cell>
          <cell r="AZ158">
            <v>1.56975059796964</v>
          </cell>
          <cell r="BB158">
            <v>-5.0667119437594298E-3</v>
          </cell>
          <cell r="BC158">
            <v>37.664376439618302</v>
          </cell>
          <cell r="BD158">
            <v>36.613332962880598</v>
          </cell>
          <cell r="BE158">
            <v>1.05104347673765</v>
          </cell>
          <cell r="BF158">
            <v>2.8706577404554299</v>
          </cell>
          <cell r="BG158">
            <v>94.899082568807302</v>
          </cell>
          <cell r="BH158">
            <v>90.020556905251397</v>
          </cell>
          <cell r="BI158">
            <v>3.8436731222566598</v>
          </cell>
          <cell r="BJ158">
            <v>2.62494909268651</v>
          </cell>
          <cell r="BK158">
            <v>-5.9922340483651504E-3</v>
          </cell>
          <cell r="BL158">
            <v>-2057.65</v>
          </cell>
          <cell r="BM158">
            <v>-4337.93</v>
          </cell>
        </row>
        <row r="159">
          <cell r="A159">
            <v>355</v>
          </cell>
          <cell r="B159" t="str">
            <v>TANGER OUTLET HILTON HEAD</v>
          </cell>
          <cell r="C159" t="str">
            <v>BLUFFTON</v>
          </cell>
          <cell r="D159" t="str">
            <v>SC</v>
          </cell>
          <cell r="E159" t="str">
            <v>STEVEN HATIN</v>
          </cell>
          <cell r="F159">
            <v>32.239153680000001</v>
          </cell>
          <cell r="G159">
            <v>-80.81899258</v>
          </cell>
          <cell r="H159">
            <v>5</v>
          </cell>
          <cell r="I159">
            <v>5</v>
          </cell>
          <cell r="J159" t="str">
            <v>O</v>
          </cell>
          <cell r="K159" t="str">
            <v>O</v>
          </cell>
          <cell r="L159">
            <v>36111</v>
          </cell>
          <cell r="M159" t="str">
            <v>SABINO PIZARRO</v>
          </cell>
          <cell r="N159" t="str">
            <v>ANGIE MOLLOHAN</v>
          </cell>
          <cell r="O159">
            <v>7186</v>
          </cell>
          <cell r="P159">
            <v>43227</v>
          </cell>
          <cell r="Q159">
            <v>79.5</v>
          </cell>
          <cell r="R159">
            <v>43227</v>
          </cell>
          <cell r="S159">
            <v>98.5</v>
          </cell>
          <cell r="T159">
            <v>45443</v>
          </cell>
          <cell r="U159">
            <v>1.4</v>
          </cell>
          <cell r="V159" t="str">
            <v>OLD</v>
          </cell>
          <cell r="W159" t="str">
            <v>ALLISTER CHANDLER</v>
          </cell>
          <cell r="X159" t="str">
            <v>ELAINA POOLE</v>
          </cell>
          <cell r="Y159" t="str">
            <v>ADRIAN MUNZELL</v>
          </cell>
          <cell r="Z159">
            <v>1</v>
          </cell>
          <cell r="AC159">
            <v>1.7237076648841401</v>
          </cell>
          <cell r="AD159">
            <v>1.7513775622658101</v>
          </cell>
          <cell r="AE159">
            <v>-2.7669897381678899E-2</v>
          </cell>
          <cell r="AF159">
            <v>-1.5798933352715501</v>
          </cell>
          <cell r="AG159">
            <v>267051.18</v>
          </cell>
          <cell r="AH159">
            <v>278651.01</v>
          </cell>
          <cell r="AI159">
            <v>-11599.83</v>
          </cell>
          <cell r="AJ159">
            <v>-4.1628523076230701</v>
          </cell>
          <cell r="AK159">
            <v>25808</v>
          </cell>
          <cell r="AL159">
            <v>27388</v>
          </cell>
          <cell r="AM159">
            <v>-1580</v>
          </cell>
          <cell r="AN159">
            <v>-5.7689499050679096</v>
          </cell>
          <cell r="AO159">
            <v>4488</v>
          </cell>
          <cell r="AP159">
            <v>4537</v>
          </cell>
          <cell r="AQ159">
            <v>-49</v>
          </cell>
          <cell r="AR159">
            <v>-1.0800088163985</v>
          </cell>
          <cell r="AS159">
            <v>7736</v>
          </cell>
          <cell r="AT159">
            <v>7946</v>
          </cell>
          <cell r="AU159">
            <v>-210</v>
          </cell>
          <cell r="AV159">
            <v>-2.64283916435943</v>
          </cell>
          <cell r="AW159">
            <v>17.0567265964042</v>
          </cell>
          <cell r="AX159">
            <v>16.331970205929601</v>
          </cell>
          <cell r="AY159">
            <v>0.72475639047461005</v>
          </cell>
          <cell r="AZ159">
            <v>4.4376543756580897</v>
          </cell>
          <cell r="BB159">
            <v>-5.4508964282236998E-3</v>
          </cell>
          <cell r="BC159">
            <v>34.520576525336097</v>
          </cell>
          <cell r="BD159">
            <v>35.068085829348099</v>
          </cell>
          <cell r="BE159">
            <v>-0.54750930401201003</v>
          </cell>
          <cell r="BF159">
            <v>-1.5612751339675499</v>
          </cell>
          <cell r="BG159">
            <v>88.101604278074902</v>
          </cell>
          <cell r="BH159">
            <v>64.513996032620696</v>
          </cell>
          <cell r="BI159">
            <v>4.1071378153056699</v>
          </cell>
          <cell r="BJ159">
            <v>2.31939227494636</v>
          </cell>
          <cell r="BK159">
            <v>-4.4176925187149503E-3</v>
          </cell>
          <cell r="BL159">
            <v>-1179.75</v>
          </cell>
          <cell r="BM159">
            <v>-5178.16</v>
          </cell>
        </row>
        <row r="160">
          <cell r="A160">
            <v>356</v>
          </cell>
          <cell r="B160" t="str">
            <v>SILVER SANDS OUTLET</v>
          </cell>
          <cell r="C160" t="str">
            <v>DESTIN</v>
          </cell>
          <cell r="D160" t="str">
            <v>FL</v>
          </cell>
          <cell r="E160" t="str">
            <v>CHAD CARL</v>
          </cell>
          <cell r="F160">
            <v>30.379335999999999</v>
          </cell>
          <cell r="G160">
            <v>-86.347488999999996</v>
          </cell>
          <cell r="H160">
            <v>3</v>
          </cell>
          <cell r="I160">
            <v>5</v>
          </cell>
          <cell r="J160" t="str">
            <v>O</v>
          </cell>
          <cell r="K160" t="str">
            <v>O</v>
          </cell>
          <cell r="L160">
            <v>37714</v>
          </cell>
          <cell r="M160" t="str">
            <v>JOEL TALBERT</v>
          </cell>
          <cell r="N160" t="str">
            <v>ALLEN MCCLURE</v>
          </cell>
          <cell r="O160">
            <v>5266</v>
          </cell>
          <cell r="P160">
            <v>43187</v>
          </cell>
          <cell r="Q160">
            <v>93.4</v>
          </cell>
          <cell r="R160">
            <v>43187</v>
          </cell>
          <cell r="S160">
            <v>100</v>
          </cell>
          <cell r="T160">
            <v>43951</v>
          </cell>
          <cell r="U160">
            <v>1.8</v>
          </cell>
          <cell r="V160" t="str">
            <v>OLD</v>
          </cell>
          <cell r="W160" t="str">
            <v>CHAD CARL</v>
          </cell>
          <cell r="X160" t="str">
            <v>EDWARD SANDERS</v>
          </cell>
          <cell r="Y160" t="str">
            <v>BRIAN BYRNE</v>
          </cell>
          <cell r="Z160">
            <v>1</v>
          </cell>
          <cell r="AC160">
            <v>1.8841103086014399</v>
          </cell>
          <cell r="AD160">
            <v>1.88842561707805</v>
          </cell>
          <cell r="AE160">
            <v>-4.3153084766074396E-3</v>
          </cell>
          <cell r="AF160">
            <v>-0.22851355317264199</v>
          </cell>
          <cell r="AG160">
            <v>407959.17</v>
          </cell>
          <cell r="AH160">
            <v>393095.36</v>
          </cell>
          <cell r="AI160">
            <v>14863.81</v>
          </cell>
          <cell r="AJ160">
            <v>3.7812224494331401</v>
          </cell>
          <cell r="AK160">
            <v>40154.5</v>
          </cell>
          <cell r="AL160">
            <v>41654</v>
          </cell>
          <cell r="AM160">
            <v>-1499.5</v>
          </cell>
          <cell r="AN160">
            <v>-3.5998943678878401</v>
          </cell>
          <cell r="AO160">
            <v>6092</v>
          </cell>
          <cell r="AP160">
            <v>5996</v>
          </cell>
          <cell r="AQ160">
            <v>96</v>
          </cell>
          <cell r="AR160">
            <v>1.60106737825217</v>
          </cell>
          <cell r="AS160">
            <v>11478</v>
          </cell>
          <cell r="AT160">
            <v>11323</v>
          </cell>
          <cell r="AU160">
            <v>155</v>
          </cell>
          <cell r="AV160">
            <v>1.3688951691247899</v>
          </cell>
          <cell r="AW160">
            <v>15.1714004657012</v>
          </cell>
          <cell r="AX160">
            <v>14.3947760119076</v>
          </cell>
          <cell r="AY160">
            <v>0.776624453793609</v>
          </cell>
          <cell r="AZ160">
            <v>5.3951826214674803</v>
          </cell>
          <cell r="BB160">
            <v>-1.3481284885136599E-3</v>
          </cell>
          <cell r="BC160">
            <v>35.542705175117597</v>
          </cell>
          <cell r="BD160">
            <v>34.716538019959401</v>
          </cell>
          <cell r="BE160">
            <v>0.82616715515824501</v>
          </cell>
          <cell r="BF160">
            <v>2.37975098405049</v>
          </cell>
          <cell r="BG160">
            <v>81.664478003939607</v>
          </cell>
          <cell r="BH160">
            <v>84.039359573048699</v>
          </cell>
          <cell r="BI160">
            <v>2.8877669302053</v>
          </cell>
          <cell r="BJ160">
            <v>2.7042674835948199</v>
          </cell>
          <cell r="BK160">
            <v>-1.23269688974022E-3</v>
          </cell>
          <cell r="BL160">
            <v>-502.89</v>
          </cell>
          <cell r="BM160">
            <v>-2177.5500000000002</v>
          </cell>
        </row>
        <row r="161">
          <cell r="A161">
            <v>358</v>
          </cell>
          <cell r="B161" t="str">
            <v>CONCORD MILLS</v>
          </cell>
          <cell r="C161" t="str">
            <v>CONCORD</v>
          </cell>
          <cell r="D161" t="str">
            <v>NC</v>
          </cell>
          <cell r="E161" t="str">
            <v>BRIAN SAFRIT</v>
          </cell>
          <cell r="F161">
            <v>35.368858799999998</v>
          </cell>
          <cell r="G161">
            <v>-80.720370729999999</v>
          </cell>
          <cell r="H161">
            <v>6</v>
          </cell>
          <cell r="I161">
            <v>2</v>
          </cell>
          <cell r="J161" t="str">
            <v>O</v>
          </cell>
          <cell r="K161" t="str">
            <v>O</v>
          </cell>
          <cell r="L161">
            <v>36419</v>
          </cell>
          <cell r="M161" t="str">
            <v>BRIAN SAFRIT</v>
          </cell>
          <cell r="N161" t="str">
            <v>BRYAN GURLEY</v>
          </cell>
          <cell r="O161">
            <v>8500</v>
          </cell>
          <cell r="P161">
            <v>43187</v>
          </cell>
          <cell r="Q161">
            <v>82.7</v>
          </cell>
          <cell r="R161">
            <v>43187</v>
          </cell>
          <cell r="S161">
            <v>98.2</v>
          </cell>
          <cell r="T161">
            <v>46418</v>
          </cell>
          <cell r="U161">
            <v>2.1</v>
          </cell>
          <cell r="V161" t="str">
            <v>OLD</v>
          </cell>
          <cell r="W161" t="str">
            <v>ALEX KELLY</v>
          </cell>
          <cell r="X161" t="str">
            <v>AYLAH HYLTON</v>
          </cell>
          <cell r="Y161" t="str">
            <v>ADRIAN MUNZELL</v>
          </cell>
          <cell r="Z161">
            <v>1</v>
          </cell>
          <cell r="AC161">
            <v>1.6815637331375599</v>
          </cell>
          <cell r="AD161">
            <v>1.6396421197522399</v>
          </cell>
          <cell r="AE161">
            <v>4.1921613385323998E-2</v>
          </cell>
          <cell r="AF161">
            <v>2.5567538720985401</v>
          </cell>
          <cell r="AG161">
            <v>676679.93</v>
          </cell>
          <cell r="AH161">
            <v>443809.47</v>
          </cell>
          <cell r="AI161">
            <v>232870.46</v>
          </cell>
          <cell r="AJ161">
            <v>52.470818164380297</v>
          </cell>
          <cell r="AK161">
            <v>62908</v>
          </cell>
          <cell r="AL161">
            <v>63272</v>
          </cell>
          <cell r="AM161">
            <v>-364</v>
          </cell>
          <cell r="AN161">
            <v>-0.575293968896194</v>
          </cell>
          <cell r="AO161">
            <v>10897</v>
          </cell>
          <cell r="AP161">
            <v>7265</v>
          </cell>
          <cell r="AQ161">
            <v>3632</v>
          </cell>
          <cell r="AR161">
            <v>49.993117687542998</v>
          </cell>
          <cell r="AS161">
            <v>18324</v>
          </cell>
          <cell r="AT161">
            <v>11912</v>
          </cell>
          <cell r="AU161">
            <v>6412</v>
          </cell>
          <cell r="AV161">
            <v>53.828072531900602</v>
          </cell>
          <cell r="AW161">
            <v>11.478667260125899</v>
          </cell>
          <cell r="AX161">
            <v>10.587621696801101</v>
          </cell>
          <cell r="AY161">
            <v>0.89104556332478402</v>
          </cell>
          <cell r="AZ161">
            <v>8.4159180299575702</v>
          </cell>
          <cell r="BB161">
            <v>-4.4733833211657399E-3</v>
          </cell>
          <cell r="BC161">
            <v>36.928614385505298</v>
          </cell>
          <cell r="BD161">
            <v>37.257343015446601</v>
          </cell>
          <cell r="BE161">
            <v>-0.32872862994126001</v>
          </cell>
          <cell r="BF161">
            <v>-0.88231903655870403</v>
          </cell>
          <cell r="BG161">
            <v>64.999541158116898</v>
          </cell>
          <cell r="BH161">
            <v>71.025464556090796</v>
          </cell>
          <cell r="BI161">
            <v>3.0731042961478101</v>
          </cell>
          <cell r="BJ161">
            <v>3.2869645616169501</v>
          </cell>
          <cell r="BK161">
            <v>-7.8213196008340303E-3</v>
          </cell>
          <cell r="BL161">
            <v>-5292.53</v>
          </cell>
          <cell r="BM161">
            <v>-11387.39</v>
          </cell>
        </row>
        <row r="162">
          <cell r="A162">
            <v>361</v>
          </cell>
          <cell r="B162" t="str">
            <v>TANGER OUTLETS</v>
          </cell>
          <cell r="C162" t="str">
            <v>BLOWING ROCK</v>
          </cell>
          <cell r="D162" t="str">
            <v>NC</v>
          </cell>
          <cell r="E162" t="str">
            <v>BRIAN WILSON</v>
          </cell>
          <cell r="F162">
            <v>36.140296800000002</v>
          </cell>
          <cell r="G162">
            <v>-81.670865190000001</v>
          </cell>
          <cell r="H162">
            <v>6</v>
          </cell>
          <cell r="I162">
            <v>1</v>
          </cell>
          <cell r="J162" t="str">
            <v>O</v>
          </cell>
          <cell r="K162" t="str">
            <v>O</v>
          </cell>
          <cell r="L162">
            <v>37852</v>
          </cell>
          <cell r="M162" t="str">
            <v>JOSEPH LOVE</v>
          </cell>
          <cell r="N162" t="str">
            <v>BRYAN GURLEY</v>
          </cell>
          <cell r="O162">
            <v>5784</v>
          </cell>
          <cell r="P162">
            <v>43336</v>
          </cell>
          <cell r="Q162">
            <v>89.9</v>
          </cell>
          <cell r="R162">
            <v>43336</v>
          </cell>
          <cell r="S162">
            <v>97.5</v>
          </cell>
          <cell r="T162">
            <v>45169</v>
          </cell>
          <cell r="U162">
            <v>1.3</v>
          </cell>
          <cell r="V162" t="str">
            <v>OLD</v>
          </cell>
          <cell r="W162" t="str">
            <v>GEOFFREY BRIAGMAN</v>
          </cell>
          <cell r="X162" t="str">
            <v>JAYLIN RILEY</v>
          </cell>
          <cell r="Y162" t="str">
            <v>ADRIAN MUNZELL</v>
          </cell>
          <cell r="Z162">
            <v>1</v>
          </cell>
          <cell r="AC162">
            <v>1.8743708053691299</v>
          </cell>
          <cell r="AD162">
            <v>1.8391148325358899</v>
          </cell>
          <cell r="AE162">
            <v>3.5255972833242201E-2</v>
          </cell>
          <cell r="AF162">
            <v>1.9170076935668601</v>
          </cell>
          <cell r="AG162">
            <v>343002.88</v>
          </cell>
          <cell r="AH162">
            <v>347146.87</v>
          </cell>
          <cell r="AI162">
            <v>-4143.99</v>
          </cell>
          <cell r="AJ162">
            <v>-1.19372817620392</v>
          </cell>
          <cell r="AK162">
            <v>21596</v>
          </cell>
          <cell r="AL162">
            <v>23419</v>
          </cell>
          <cell r="AM162">
            <v>-1823</v>
          </cell>
          <cell r="AN162">
            <v>-7.7842777232161904</v>
          </cell>
          <cell r="AO162">
            <v>4768</v>
          </cell>
          <cell r="AP162">
            <v>5016</v>
          </cell>
          <cell r="AQ162">
            <v>-248</v>
          </cell>
          <cell r="AR162">
            <v>-4.9441786283891496</v>
          </cell>
          <cell r="AS162">
            <v>8937</v>
          </cell>
          <cell r="AT162">
            <v>9225</v>
          </cell>
          <cell r="AU162">
            <v>-288</v>
          </cell>
          <cell r="AV162">
            <v>-3.1219512195122001</v>
          </cell>
          <cell r="AW162">
            <v>20.776995739951801</v>
          </cell>
          <cell r="AX162">
            <v>21.2519748921816</v>
          </cell>
          <cell r="AY162">
            <v>-0.47497915222972198</v>
          </cell>
          <cell r="AZ162">
            <v>-2.2349882993907699</v>
          </cell>
          <cell r="BB162">
            <v>-2.91628625739003E-3</v>
          </cell>
          <cell r="BC162">
            <v>38.380091753384797</v>
          </cell>
          <cell r="BD162">
            <v>37.631097018970202</v>
          </cell>
          <cell r="BE162">
            <v>0.74899473441461595</v>
          </cell>
          <cell r="BF162">
            <v>1.9903611474229399</v>
          </cell>
          <cell r="BG162">
            <v>64.702181208053702</v>
          </cell>
          <cell r="BH162">
            <v>60.2472089314195</v>
          </cell>
          <cell r="BI162">
            <v>2.5474829832332602</v>
          </cell>
          <cell r="BJ162">
            <v>3.1285605426890402</v>
          </cell>
          <cell r="BK162">
            <v>-9.9109954995130092E-4</v>
          </cell>
          <cell r="BL162">
            <v>-339.95</v>
          </cell>
          <cell r="BM162">
            <v>-2954.46</v>
          </cell>
        </row>
        <row r="163">
          <cell r="A163">
            <v>362</v>
          </cell>
          <cell r="B163" t="str">
            <v>LOUISIANA BOARDWALK</v>
          </cell>
          <cell r="C163" t="str">
            <v>BOSSIER CITY</v>
          </cell>
          <cell r="D163" t="str">
            <v>LA</v>
          </cell>
          <cell r="E163" t="str">
            <v>WAYNE RASH</v>
          </cell>
          <cell r="F163">
            <v>32.5197</v>
          </cell>
          <cell r="G163">
            <v>-93.740899999999996</v>
          </cell>
          <cell r="H163">
            <v>3</v>
          </cell>
          <cell r="I163">
            <v>3</v>
          </cell>
          <cell r="J163" t="str">
            <v>S</v>
          </cell>
          <cell r="K163" t="str">
            <v>O</v>
          </cell>
          <cell r="L163">
            <v>38484</v>
          </cell>
          <cell r="M163" t="str">
            <v>DISTRICT 3</v>
          </cell>
          <cell r="N163" t="str">
            <v>ALLEN MCCLURE</v>
          </cell>
          <cell r="O163">
            <v>5000</v>
          </cell>
          <cell r="P163">
            <v>43228</v>
          </cell>
          <cell r="Q163">
            <v>92.3</v>
          </cell>
          <cell r="R163">
            <v>43228</v>
          </cell>
          <cell r="S163">
            <v>99.2</v>
          </cell>
          <cell r="T163">
            <v>43982</v>
          </cell>
          <cell r="U163">
            <v>2.2000000000000002</v>
          </cell>
          <cell r="V163" t="str">
            <v>OLD</v>
          </cell>
          <cell r="W163" t="str">
            <v>LEON WILLIAMS</v>
          </cell>
          <cell r="X163" t="str">
            <v>LISA BOLYER</v>
          </cell>
          <cell r="Y163" t="str">
            <v>BRIAN BYRNE</v>
          </cell>
          <cell r="Z163">
            <v>1</v>
          </cell>
          <cell r="AC163">
            <v>1.8529754959159901</v>
          </cell>
          <cell r="AD163">
            <v>1.85565321018919</v>
          </cell>
          <cell r="AE163">
            <v>-2.67771427319907E-3</v>
          </cell>
          <cell r="AF163">
            <v>-0.144300360568238</v>
          </cell>
          <cell r="AG163">
            <v>391596.25</v>
          </cell>
          <cell r="AH163">
            <v>428630.88</v>
          </cell>
          <cell r="AI163">
            <v>-37034.629999999997</v>
          </cell>
          <cell r="AJ163">
            <v>-8.6402150960285393</v>
          </cell>
          <cell r="AK163">
            <v>41187</v>
          </cell>
          <cell r="AL163">
            <v>47491</v>
          </cell>
          <cell r="AM163">
            <v>-6304</v>
          </cell>
          <cell r="AN163">
            <v>-13.2740940388705</v>
          </cell>
          <cell r="AO163">
            <v>5999</v>
          </cell>
          <cell r="AP163">
            <v>6713</v>
          </cell>
          <cell r="AQ163">
            <v>-714</v>
          </cell>
          <cell r="AR163">
            <v>-10.6360792492179</v>
          </cell>
          <cell r="AS163">
            <v>11116</v>
          </cell>
          <cell r="AT163">
            <v>12457</v>
          </cell>
          <cell r="AU163">
            <v>-1341</v>
          </cell>
          <cell r="AV163">
            <v>-10.765031709079199</v>
          </cell>
          <cell r="AW163">
            <v>14.492436933983999</v>
          </cell>
          <cell r="AX163">
            <v>14.1184645511781</v>
          </cell>
          <cell r="AY163">
            <v>0.373972382805906</v>
          </cell>
          <cell r="AZ163">
            <v>2.6488176632118301</v>
          </cell>
          <cell r="BB163">
            <v>-2.16657847355074E-3</v>
          </cell>
          <cell r="BC163">
            <v>35.228162108672201</v>
          </cell>
          <cell r="BD163">
            <v>34.408836798587103</v>
          </cell>
          <cell r="BE163">
            <v>0.81932531008504805</v>
          </cell>
          <cell r="BF163">
            <v>2.3811479442940402</v>
          </cell>
          <cell r="BG163">
            <v>79.2632105350892</v>
          </cell>
          <cell r="BH163">
            <v>53.984805601072601</v>
          </cell>
          <cell r="BI163">
            <v>1.84634556638374</v>
          </cell>
          <cell r="BJ163">
            <v>1.2331985973572399</v>
          </cell>
          <cell r="BK163">
            <v>-1.81268334413315E-3</v>
          </cell>
          <cell r="BL163">
            <v>-709.84</v>
          </cell>
          <cell r="BM163">
            <v>-1900.66</v>
          </cell>
        </row>
        <row r="164">
          <cell r="A164">
            <v>363</v>
          </cell>
          <cell r="B164" t="str">
            <v>NEWNAN CROSSINGS</v>
          </cell>
          <cell r="C164" t="str">
            <v>NEWNAN</v>
          </cell>
          <cell r="D164" t="str">
            <v>GA</v>
          </cell>
          <cell r="E164" t="str">
            <v>RUBEN DELIZ</v>
          </cell>
          <cell r="F164">
            <v>33.393834079999998</v>
          </cell>
          <cell r="G164">
            <v>-84.758013730000002</v>
          </cell>
          <cell r="H164">
            <v>4</v>
          </cell>
          <cell r="I164">
            <v>5</v>
          </cell>
          <cell r="J164" t="str">
            <v>S</v>
          </cell>
          <cell r="K164" t="str">
            <v>O</v>
          </cell>
          <cell r="L164">
            <v>36370</v>
          </cell>
          <cell r="M164" t="str">
            <v>MICHAEL BRADY</v>
          </cell>
          <cell r="N164" t="str">
            <v>JON COBB</v>
          </cell>
          <cell r="O164">
            <v>7300</v>
          </cell>
          <cell r="P164">
            <v>43104</v>
          </cell>
          <cell r="Q164">
            <v>92.9</v>
          </cell>
          <cell r="R164">
            <v>43104</v>
          </cell>
          <cell r="S164">
            <v>98.9</v>
          </cell>
          <cell r="T164">
            <v>43861</v>
          </cell>
          <cell r="U164">
            <v>2.7</v>
          </cell>
          <cell r="V164" t="str">
            <v>OLD</v>
          </cell>
          <cell r="W164" t="str">
            <v>CHARLICERE DULPESSIS</v>
          </cell>
          <cell r="X164" t="str">
            <v>LA'KEISHA DASH</v>
          </cell>
          <cell r="Y164" t="str">
            <v>BRIAN BYRNE</v>
          </cell>
          <cell r="Z164">
            <v>1</v>
          </cell>
          <cell r="AC164">
            <v>1.73031173092699</v>
          </cell>
          <cell r="AD164">
            <v>1.7020171518299301</v>
          </cell>
          <cell r="AE164">
            <v>2.8294579097058101E-2</v>
          </cell>
          <cell r="AF164">
            <v>1.6624144513841801</v>
          </cell>
          <cell r="AG164">
            <v>630944.06999999995</v>
          </cell>
          <cell r="AH164">
            <v>522556.56</v>
          </cell>
          <cell r="AI164">
            <v>108387.51</v>
          </cell>
          <cell r="AJ164">
            <v>20.741775780214098</v>
          </cell>
          <cell r="AK164">
            <v>34008</v>
          </cell>
          <cell r="AL164">
            <v>31150</v>
          </cell>
          <cell r="AM164">
            <v>2858</v>
          </cell>
          <cell r="AN164">
            <v>9.1749598715890794</v>
          </cell>
          <cell r="AO164">
            <v>9752</v>
          </cell>
          <cell r="AP164">
            <v>8279</v>
          </cell>
          <cell r="AQ164">
            <v>1473</v>
          </cell>
          <cell r="AR164">
            <v>17.792003865201099</v>
          </cell>
          <cell r="AS164">
            <v>16874</v>
          </cell>
          <cell r="AT164">
            <v>14091</v>
          </cell>
          <cell r="AU164">
            <v>2783</v>
          </cell>
          <cell r="AV164">
            <v>19.7501951600312</v>
          </cell>
          <cell r="AW164">
            <v>28.196306751352601</v>
          </cell>
          <cell r="AX164">
            <v>26.577849117174999</v>
          </cell>
          <cell r="AY164">
            <v>1.61845763417766</v>
          </cell>
          <cell r="AZ164">
            <v>6.0894981645892097</v>
          </cell>
          <cell r="BB164">
            <v>-2.3598882238185601E-3</v>
          </cell>
          <cell r="BC164">
            <v>37.3914940144601</v>
          </cell>
          <cell r="BD164">
            <v>37.084419842452597</v>
          </cell>
          <cell r="BE164">
            <v>0.30707417200748199</v>
          </cell>
          <cell r="BF164">
            <v>0.82804092206926505</v>
          </cell>
          <cell r="BG164">
            <v>85.654224774405293</v>
          </cell>
          <cell r="BH164">
            <v>65.672182630752502</v>
          </cell>
          <cell r="BI164">
            <v>3.0816154591959299</v>
          </cell>
          <cell r="BJ164">
            <v>2.5866558827622401</v>
          </cell>
          <cell r="BK164">
            <v>-2.8317248468632101E-3</v>
          </cell>
          <cell r="BL164">
            <v>-1786.66</v>
          </cell>
          <cell r="BM164">
            <v>-7511.56</v>
          </cell>
        </row>
        <row r="165">
          <cell r="A165">
            <v>365</v>
          </cell>
          <cell r="B165" t="str">
            <v>JEFFERSON VILLAGE</v>
          </cell>
          <cell r="C165" t="str">
            <v>GREENSBORO</v>
          </cell>
          <cell r="D165" t="str">
            <v>NC</v>
          </cell>
          <cell r="E165" t="str">
            <v>CHRISTINA FARRINGTON</v>
          </cell>
          <cell r="F165">
            <v>36.112918000000001</v>
          </cell>
          <cell r="G165">
            <v>-79.878581999999994</v>
          </cell>
          <cell r="H165">
            <v>7</v>
          </cell>
          <cell r="I165">
            <v>1</v>
          </cell>
          <cell r="J165" t="str">
            <v>S</v>
          </cell>
          <cell r="K165" t="str">
            <v>O</v>
          </cell>
          <cell r="L165">
            <v>39295</v>
          </cell>
          <cell r="M165" t="str">
            <v>IVEY PETERSON</v>
          </cell>
          <cell r="N165" t="str">
            <v>T. CLARK</v>
          </cell>
          <cell r="O165">
            <v>6092</v>
          </cell>
          <cell r="P165">
            <v>43278</v>
          </cell>
          <cell r="Q165">
            <v>99.2</v>
          </cell>
          <cell r="R165">
            <v>43278</v>
          </cell>
          <cell r="S165">
            <v>97.4</v>
          </cell>
          <cell r="T165">
            <v>44773</v>
          </cell>
          <cell r="U165">
            <v>1.5</v>
          </cell>
          <cell r="V165" t="str">
            <v>OLD</v>
          </cell>
          <cell r="W165" t="str">
            <v>LEIGHIA ALSTON</v>
          </cell>
          <cell r="X165" t="str">
            <v>MEGAN ENGLAND</v>
          </cell>
          <cell r="Y165" t="str">
            <v>ADRIAN MUNZELL</v>
          </cell>
          <cell r="Z165">
            <v>1</v>
          </cell>
          <cell r="AC165">
            <v>1.69236508331261</v>
          </cell>
          <cell r="AD165">
            <v>1.66931085770947</v>
          </cell>
          <cell r="AE165">
            <v>2.3054225603139199E-2</v>
          </cell>
          <cell r="AF165">
            <v>1.38106246039595</v>
          </cell>
          <cell r="AG165">
            <v>230112.22</v>
          </cell>
          <cell r="AH165">
            <v>227074.68</v>
          </cell>
          <cell r="AI165">
            <v>3037.54</v>
          </cell>
          <cell r="AJ165">
            <v>1.3376832679011199</v>
          </cell>
          <cell r="AK165">
            <v>15085.5</v>
          </cell>
          <cell r="AL165">
            <v>16057</v>
          </cell>
          <cell r="AM165">
            <v>-971.5</v>
          </cell>
          <cell r="AN165">
            <v>-6.0503207323908601</v>
          </cell>
          <cell r="AO165">
            <v>4021</v>
          </cell>
          <cell r="AP165">
            <v>4034</v>
          </cell>
          <cell r="AQ165">
            <v>-13</v>
          </cell>
          <cell r="AR165">
            <v>-0.32226078334159602</v>
          </cell>
          <cell r="AS165">
            <v>6805</v>
          </cell>
          <cell r="AT165">
            <v>6734</v>
          </cell>
          <cell r="AU165">
            <v>71</v>
          </cell>
          <cell r="AV165">
            <v>1.0543510543510499</v>
          </cell>
          <cell r="AW165">
            <v>25.8990421265454</v>
          </cell>
          <cell r="AX165">
            <v>25.0794046210376</v>
          </cell>
          <cell r="AY165">
            <v>0.81963750550780301</v>
          </cell>
          <cell r="AZ165">
            <v>3.2681697109358798</v>
          </cell>
          <cell r="BB165">
            <v>-8.7743688114243004E-3</v>
          </cell>
          <cell r="BC165">
            <v>33.815168258633399</v>
          </cell>
          <cell r="BD165">
            <v>33.720623700623698</v>
          </cell>
          <cell r="BE165">
            <v>9.4544558009658899E-2</v>
          </cell>
          <cell r="BF165">
            <v>0.28037606554682498</v>
          </cell>
          <cell r="BG165">
            <v>65.307137527978099</v>
          </cell>
          <cell r="BH165">
            <v>63.981160138820002</v>
          </cell>
          <cell r="BI165">
            <v>2.9064384325178398</v>
          </cell>
          <cell r="BJ165">
            <v>1.94380104377996</v>
          </cell>
          <cell r="BK165">
            <v>-1.1079376836223599E-3</v>
          </cell>
          <cell r="BL165">
            <v>-254.95</v>
          </cell>
          <cell r="BM165">
            <v>-4017.23</v>
          </cell>
        </row>
        <row r="166">
          <cell r="A166">
            <v>369</v>
          </cell>
          <cell r="B166" t="str">
            <v>THE COLUMNS OF JACKSON</v>
          </cell>
          <cell r="C166" t="str">
            <v>JACKSON</v>
          </cell>
          <cell r="D166" t="str">
            <v>TN</v>
          </cell>
          <cell r="E166" t="str">
            <v>NORMA SHELLEY</v>
          </cell>
          <cell r="F166">
            <v>35.667853010000002</v>
          </cell>
          <cell r="G166">
            <v>-88.860859759999997</v>
          </cell>
          <cell r="H166">
            <v>3</v>
          </cell>
          <cell r="I166">
            <v>6</v>
          </cell>
          <cell r="J166" t="str">
            <v>S</v>
          </cell>
          <cell r="K166" t="str">
            <v>O</v>
          </cell>
          <cell r="L166">
            <v>38077</v>
          </cell>
          <cell r="M166" t="str">
            <v>DISTRICT 6</v>
          </cell>
          <cell r="N166" t="str">
            <v>ALLEN MCCLURE</v>
          </cell>
          <cell r="O166">
            <v>6000</v>
          </cell>
          <cell r="P166">
            <v>43193</v>
          </cell>
          <cell r="Q166">
            <v>90.5</v>
          </cell>
          <cell r="R166">
            <v>43193</v>
          </cell>
          <cell r="S166">
            <v>99.3</v>
          </cell>
          <cell r="T166">
            <v>43555</v>
          </cell>
          <cell r="U166">
            <v>1.7</v>
          </cell>
          <cell r="V166" t="str">
            <v>OLD</v>
          </cell>
          <cell r="W166" t="str">
            <v>AKEA BAKER</v>
          </cell>
          <cell r="X166" t="str">
            <v>MICHELL OVELIS</v>
          </cell>
          <cell r="Y166" t="str">
            <v>CRAIG SCHULZ</v>
          </cell>
          <cell r="Z166">
            <v>1</v>
          </cell>
          <cell r="AC166">
            <v>1.65005283550546</v>
          </cell>
          <cell r="AD166">
            <v>1.6679322891947499</v>
          </cell>
          <cell r="AE166">
            <v>-1.7879453689288099E-2</v>
          </cell>
          <cell r="AF166">
            <v>-1.0719532084794701</v>
          </cell>
          <cell r="AG166">
            <v>331860.98</v>
          </cell>
          <cell r="AH166">
            <v>369869.99</v>
          </cell>
          <cell r="AI166">
            <v>-38009.01</v>
          </cell>
          <cell r="AJ166">
            <v>-10.2763162807558</v>
          </cell>
          <cell r="AK166">
            <v>21998</v>
          </cell>
          <cell r="AL166">
            <v>25477</v>
          </cell>
          <cell r="AM166">
            <v>-3479</v>
          </cell>
          <cell r="AN166">
            <v>-13.655453938846801</v>
          </cell>
          <cell r="AO166">
            <v>5678</v>
          </cell>
          <cell r="AP166">
            <v>6321</v>
          </cell>
          <cell r="AQ166">
            <v>-643</v>
          </cell>
          <cell r="AR166">
            <v>-10.172441069451001</v>
          </cell>
          <cell r="AS166">
            <v>9369</v>
          </cell>
          <cell r="AT166">
            <v>10543</v>
          </cell>
          <cell r="AU166">
            <v>-1174</v>
          </cell>
          <cell r="AV166">
            <v>-11.1353504695058</v>
          </cell>
          <cell r="AW166">
            <v>24.574961360123599</v>
          </cell>
          <cell r="AX166">
            <v>24.700710444714801</v>
          </cell>
          <cell r="AY166">
            <v>-0.125749084591192</v>
          </cell>
          <cell r="AZ166">
            <v>-0.50909096267754494</v>
          </cell>
          <cell r="BB166">
            <v>-1.21489232756412E-2</v>
          </cell>
          <cell r="BC166">
            <v>35.421174084747598</v>
          </cell>
          <cell r="BD166">
            <v>35.082044010243798</v>
          </cell>
          <cell r="BE166">
            <v>0.339130074503807</v>
          </cell>
          <cell r="BF166">
            <v>0.96667706820270405</v>
          </cell>
          <cell r="BG166">
            <v>54.050722085241297</v>
          </cell>
          <cell r="BH166">
            <v>53.4725518114222</v>
          </cell>
          <cell r="BI166">
            <v>3.3233343673004301</v>
          </cell>
          <cell r="BJ166">
            <v>2.4819288528923402</v>
          </cell>
          <cell r="BK166">
            <v>-6.0887242603815603E-3</v>
          </cell>
          <cell r="BL166">
            <v>-2020.61</v>
          </cell>
          <cell r="BM166">
            <v>-15661.47</v>
          </cell>
        </row>
        <row r="167">
          <cell r="A167">
            <v>370</v>
          </cell>
          <cell r="B167" t="str">
            <v>BANDERA POINTE</v>
          </cell>
          <cell r="C167" t="str">
            <v>SAN ANTONIO</v>
          </cell>
          <cell r="D167" t="str">
            <v>TX</v>
          </cell>
          <cell r="E167" t="str">
            <v>SARA GONZALES</v>
          </cell>
          <cell r="F167">
            <v>29.550212009999999</v>
          </cell>
          <cell r="G167">
            <v>-98.667036359999997</v>
          </cell>
          <cell r="H167">
            <v>11</v>
          </cell>
          <cell r="I167">
            <v>5</v>
          </cell>
          <cell r="J167" t="str">
            <v>S</v>
          </cell>
          <cell r="K167" t="str">
            <v>O</v>
          </cell>
          <cell r="L167">
            <v>36980</v>
          </cell>
          <cell r="M167" t="str">
            <v>SYLVIA BOSQUEZ</v>
          </cell>
          <cell r="N167" t="str">
            <v>MANUEL TARIN</v>
          </cell>
          <cell r="O167">
            <v>8028</v>
          </cell>
          <cell r="P167">
            <v>43214</v>
          </cell>
          <cell r="Q167">
            <v>100</v>
          </cell>
          <cell r="R167">
            <v>43214</v>
          </cell>
          <cell r="S167">
            <v>99.9</v>
          </cell>
          <cell r="T167">
            <v>46112</v>
          </cell>
          <cell r="U167">
            <v>2.1</v>
          </cell>
          <cell r="V167" t="str">
            <v>OLD</v>
          </cell>
          <cell r="W167" t="str">
            <v>GABRIELLA GONZALES</v>
          </cell>
          <cell r="X167" t="str">
            <v>JENNIFER GONZALEZ</v>
          </cell>
          <cell r="Y167" t="str">
            <v>MARSHALL POE</v>
          </cell>
          <cell r="Z167">
            <v>1</v>
          </cell>
          <cell r="AC167">
            <v>1.79013452914798</v>
          </cell>
          <cell r="AD167">
            <v>1.7773039564084301</v>
          </cell>
          <cell r="AE167">
            <v>1.2830572739547901E-2</v>
          </cell>
          <cell r="AF167">
            <v>0.72191212388205395</v>
          </cell>
          <cell r="AG167">
            <v>493259.46</v>
          </cell>
          <cell r="AH167">
            <v>532009.31000000006</v>
          </cell>
          <cell r="AI167">
            <v>-38749.85</v>
          </cell>
          <cell r="AJ167">
            <v>-7.2836789265962301</v>
          </cell>
          <cell r="AK167">
            <v>26078</v>
          </cell>
          <cell r="AL167">
            <v>29171</v>
          </cell>
          <cell r="AM167">
            <v>-3093</v>
          </cell>
          <cell r="AN167">
            <v>-10.602996126289799</v>
          </cell>
          <cell r="AO167">
            <v>7805</v>
          </cell>
          <cell r="AP167">
            <v>8442</v>
          </cell>
          <cell r="AQ167">
            <v>-637</v>
          </cell>
          <cell r="AR167">
            <v>-7.5456053067993398</v>
          </cell>
          <cell r="AS167">
            <v>13972</v>
          </cell>
          <cell r="AT167">
            <v>15004</v>
          </cell>
          <cell r="AU167">
            <v>-1032</v>
          </cell>
          <cell r="AV167">
            <v>-6.8781658224473503</v>
          </cell>
          <cell r="AW167">
            <v>29.419434005675299</v>
          </cell>
          <cell r="AX167">
            <v>28.939700387371001</v>
          </cell>
          <cell r="AY167">
            <v>0.47973361830426198</v>
          </cell>
          <cell r="AZ167">
            <v>1.6577007083100701</v>
          </cell>
          <cell r="BB167">
            <v>-7.9570206311958807E-3</v>
          </cell>
          <cell r="BC167">
            <v>35.303425422273101</v>
          </cell>
          <cell r="BD167">
            <v>35.457831911490302</v>
          </cell>
          <cell r="BE167">
            <v>-0.154406489217152</v>
          </cell>
          <cell r="BF167">
            <v>-0.43546511699469098</v>
          </cell>
          <cell r="BG167">
            <v>93.158231902626497</v>
          </cell>
          <cell r="BH167">
            <v>77.683013503908995</v>
          </cell>
          <cell r="BI167">
            <v>2.8607966282086101</v>
          </cell>
          <cell r="BJ167">
            <v>2.09708924078791</v>
          </cell>
          <cell r="BK167">
            <v>-5.2598889841869402E-3</v>
          </cell>
          <cell r="BL167">
            <v>-2594.4899999999998</v>
          </cell>
          <cell r="BM167">
            <v>-12027.07</v>
          </cell>
        </row>
        <row r="168">
          <cell r="A168">
            <v>371</v>
          </cell>
          <cell r="B168" t="str">
            <v>SCOTTSDALE CENTER II</v>
          </cell>
          <cell r="C168" t="str">
            <v>ROGERS</v>
          </cell>
          <cell r="D168" t="str">
            <v>AR</v>
          </cell>
          <cell r="E168" t="str">
            <v>JADE LOWRIMORE</v>
          </cell>
          <cell r="F168">
            <v>36.337699999999998</v>
          </cell>
          <cell r="G168">
            <v>-94.180099999999996</v>
          </cell>
          <cell r="H168">
            <v>12</v>
          </cell>
          <cell r="I168">
            <v>5</v>
          </cell>
          <cell r="J168" t="str">
            <v>S</v>
          </cell>
          <cell r="K168" t="str">
            <v>O</v>
          </cell>
          <cell r="L168">
            <v>38191</v>
          </cell>
          <cell r="M168" t="str">
            <v>DEAN BARNHART</v>
          </cell>
          <cell r="N168" t="str">
            <v>CHARLES MCGOWEN</v>
          </cell>
          <cell r="O168">
            <v>5580</v>
          </cell>
          <cell r="P168">
            <v>43292</v>
          </cell>
          <cell r="Q168">
            <v>97.4</v>
          </cell>
          <cell r="R168">
            <v>43292</v>
          </cell>
          <cell r="S168">
            <v>90.8</v>
          </cell>
          <cell r="T168">
            <v>42947</v>
          </cell>
          <cell r="U168">
            <v>1.1000000000000001</v>
          </cell>
          <cell r="V168" t="str">
            <v>OLD</v>
          </cell>
          <cell r="W168" t="str">
            <v>GREGORY NICELY</v>
          </cell>
          <cell r="X168" t="str">
            <v>HAROLD (GORDON) LONG</v>
          </cell>
          <cell r="Y168" t="str">
            <v>CRAIG SCHULZ</v>
          </cell>
          <cell r="Z168">
            <v>1</v>
          </cell>
          <cell r="AC168">
            <v>1.7273940607273901</v>
          </cell>
          <cell r="AD168">
            <v>1.6958111702127701</v>
          </cell>
          <cell r="AE168">
            <v>3.1582890514628002E-2</v>
          </cell>
          <cell r="AF168">
            <v>1.86240609033525</v>
          </cell>
          <cell r="AG168">
            <v>172338.45</v>
          </cell>
          <cell r="AH168">
            <v>176390</v>
          </cell>
          <cell r="AI168">
            <v>-4051.55</v>
          </cell>
          <cell r="AJ168">
            <v>-2.2969272634503102</v>
          </cell>
          <cell r="AK168">
            <v>10045</v>
          </cell>
          <cell r="AL168">
            <v>10932</v>
          </cell>
          <cell r="AM168">
            <v>-887</v>
          </cell>
          <cell r="AN168">
            <v>-8.1137943651664806</v>
          </cell>
          <cell r="AO168">
            <v>2997</v>
          </cell>
          <cell r="AP168">
            <v>3008</v>
          </cell>
          <cell r="AQ168">
            <v>-11</v>
          </cell>
          <cell r="AR168">
            <v>-0.36569148936170198</v>
          </cell>
          <cell r="AS168">
            <v>5177</v>
          </cell>
          <cell r="AT168">
            <v>5101</v>
          </cell>
          <cell r="AU168">
            <v>76</v>
          </cell>
          <cell r="AV168">
            <v>1.4899039404038401</v>
          </cell>
          <cell r="AW168">
            <v>28.01393728223</v>
          </cell>
          <cell r="AX168">
            <v>26.390413465056699</v>
          </cell>
          <cell r="AY168">
            <v>1.62352381717325</v>
          </cell>
          <cell r="AZ168">
            <v>6.1519453619888997</v>
          </cell>
          <cell r="BB168">
            <v>-1.05650621085035E-2</v>
          </cell>
          <cell r="BC168">
            <v>33.289250531195698</v>
          </cell>
          <cell r="BD168">
            <v>34.579494216820201</v>
          </cell>
          <cell r="BE168">
            <v>-1.2902436856245501</v>
          </cell>
          <cell r="BF168">
            <v>-3.7312393221672702</v>
          </cell>
          <cell r="BG168">
            <v>60.427093760427098</v>
          </cell>
          <cell r="BH168">
            <v>68.351063829787194</v>
          </cell>
          <cell r="BI168">
            <v>2.5239985621316698</v>
          </cell>
          <cell r="BJ168">
            <v>4.65889222745054</v>
          </cell>
          <cell r="BK168">
            <v>-3.22835675962039E-3</v>
          </cell>
          <cell r="BL168">
            <v>-556.37</v>
          </cell>
          <cell r="BM168">
            <v>-2654.98</v>
          </cell>
        </row>
        <row r="169">
          <cell r="A169">
            <v>372</v>
          </cell>
          <cell r="B169" t="str">
            <v>LAKEWOOD SHOPPING CENTER</v>
          </cell>
          <cell r="C169" t="str">
            <v>MARGATE</v>
          </cell>
          <cell r="D169" t="str">
            <v>FL</v>
          </cell>
          <cell r="E169" t="str">
            <v>SHELDA ROBERTS</v>
          </cell>
          <cell r="F169">
            <v>26.236733910000002</v>
          </cell>
          <cell r="G169">
            <v>-80.198438580000001</v>
          </cell>
          <cell r="H169">
            <v>1</v>
          </cell>
          <cell r="I169">
            <v>4</v>
          </cell>
          <cell r="J169" t="str">
            <v>S</v>
          </cell>
          <cell r="K169" t="str">
            <v>O</v>
          </cell>
          <cell r="L169">
            <v>39085</v>
          </cell>
          <cell r="M169" t="str">
            <v>SANDRA MARRERO</v>
          </cell>
          <cell r="N169" t="str">
            <v>BOB CORCORAN</v>
          </cell>
          <cell r="O169">
            <v>5500</v>
          </cell>
          <cell r="P169">
            <v>43150</v>
          </cell>
          <cell r="Q169">
            <v>89.7</v>
          </cell>
          <cell r="R169">
            <v>43150</v>
          </cell>
          <cell r="S169">
            <v>99.2</v>
          </cell>
          <cell r="T169">
            <v>44592</v>
          </cell>
          <cell r="U169">
            <v>1.9</v>
          </cell>
          <cell r="V169" t="str">
            <v>OLD</v>
          </cell>
          <cell r="W169" t="str">
            <v>GLORY JEAN-LOUIS</v>
          </cell>
          <cell r="X169" t="str">
            <v>JACQUELINE FRANCOIS</v>
          </cell>
          <cell r="Y169" t="str">
            <v>CRAIG SCHULZ</v>
          </cell>
          <cell r="Z169">
            <v>1</v>
          </cell>
          <cell r="AC169">
            <v>1.6923935279895901</v>
          </cell>
          <cell r="AD169">
            <v>1.68101310662416</v>
          </cell>
          <cell r="AE169">
            <v>1.13804213654265E-2</v>
          </cell>
          <cell r="AF169">
            <v>0.67699777714885701</v>
          </cell>
          <cell r="AG169">
            <v>331523.67</v>
          </cell>
          <cell r="AH169">
            <v>341587.47</v>
          </cell>
          <cell r="AI169">
            <v>-10063.799999999999</v>
          </cell>
          <cell r="AJ169">
            <v>-2.9461853504169802</v>
          </cell>
          <cell r="AK169">
            <v>25310.5</v>
          </cell>
          <cell r="AL169">
            <v>28343</v>
          </cell>
          <cell r="AM169">
            <v>-3032.5</v>
          </cell>
          <cell r="AN169">
            <v>-10.6992908301873</v>
          </cell>
          <cell r="AO169">
            <v>5377</v>
          </cell>
          <cell r="AP169">
            <v>5646</v>
          </cell>
          <cell r="AQ169">
            <v>-269</v>
          </cell>
          <cell r="AR169">
            <v>-4.7644349982288299</v>
          </cell>
          <cell r="AS169">
            <v>9100</v>
          </cell>
          <cell r="AT169">
            <v>9491</v>
          </cell>
          <cell r="AU169">
            <v>-391</v>
          </cell>
          <cell r="AV169">
            <v>-4.1196923401116798</v>
          </cell>
          <cell r="AW169">
            <v>21.0031409889176</v>
          </cell>
          <cell r="AX169">
            <v>19.920262498676902</v>
          </cell>
          <cell r="AY169">
            <v>1.08287849024072</v>
          </cell>
          <cell r="AZ169">
            <v>5.4360653646639596</v>
          </cell>
          <cell r="BB169">
            <v>-3.31923576596227E-3</v>
          </cell>
          <cell r="BC169">
            <v>36.431172527472498</v>
          </cell>
          <cell r="BD169">
            <v>35.990672215783398</v>
          </cell>
          <cell r="BE169">
            <v>0.44050031168915599</v>
          </cell>
          <cell r="BF169">
            <v>1.22392910320797</v>
          </cell>
          <cell r="BG169">
            <v>73.237864980472395</v>
          </cell>
          <cell r="BH169">
            <v>62.150194828197002</v>
          </cell>
          <cell r="BI169">
            <v>2.7325831666861098</v>
          </cell>
          <cell r="BJ169">
            <v>2.6876190745521198</v>
          </cell>
          <cell r="BK169">
            <v>-4.4031245189823098E-3</v>
          </cell>
          <cell r="BL169">
            <v>-1459.74</v>
          </cell>
          <cell r="BM169">
            <v>-3256.98</v>
          </cell>
        </row>
        <row r="170">
          <cell r="A170">
            <v>376</v>
          </cell>
          <cell r="B170" t="str">
            <v>ASHLAND TOWN CENTER</v>
          </cell>
          <cell r="C170" t="str">
            <v>ASHLAND</v>
          </cell>
          <cell r="D170" t="str">
            <v>KY</v>
          </cell>
          <cell r="E170" t="str">
            <v>JANA BLEVINS</v>
          </cell>
          <cell r="F170">
            <v>38.483284279999999</v>
          </cell>
          <cell r="G170">
            <v>-82.653254689999997</v>
          </cell>
          <cell r="H170">
            <v>9</v>
          </cell>
          <cell r="I170">
            <v>7</v>
          </cell>
          <cell r="J170" t="str">
            <v>M</v>
          </cell>
          <cell r="K170" t="str">
            <v>O</v>
          </cell>
          <cell r="L170">
            <v>36805</v>
          </cell>
          <cell r="M170" t="str">
            <v>DISTRICT 7</v>
          </cell>
          <cell r="N170" t="str">
            <v>SHAWN BROOKS</v>
          </cell>
          <cell r="O170">
            <v>6165</v>
          </cell>
          <cell r="P170">
            <v>43165</v>
          </cell>
          <cell r="Q170">
            <v>93.6</v>
          </cell>
          <cell r="R170">
            <v>43165</v>
          </cell>
          <cell r="S170">
            <v>99.3</v>
          </cell>
          <cell r="T170">
            <v>45961</v>
          </cell>
          <cell r="U170">
            <v>2.6</v>
          </cell>
          <cell r="V170" t="str">
            <v>OLD</v>
          </cell>
          <cell r="W170" t="str">
            <v>HEATHER HUGHES</v>
          </cell>
          <cell r="X170" t="str">
            <v>JACOB SPARKS</v>
          </cell>
          <cell r="Y170" t="str">
            <v>BRIAN BYRNE</v>
          </cell>
          <cell r="Z170">
            <v>1</v>
          </cell>
          <cell r="AC170">
            <v>1.7007926574885299</v>
          </cell>
          <cell r="AD170">
            <v>1.6856611430503901</v>
          </cell>
          <cell r="AE170">
            <v>1.51315144381383E-2</v>
          </cell>
          <cell r="AF170">
            <v>0.89766051145701697</v>
          </cell>
          <cell r="AG170">
            <v>790156.36</v>
          </cell>
          <cell r="AH170">
            <v>782288.01</v>
          </cell>
          <cell r="AI170">
            <v>7868.35</v>
          </cell>
          <cell r="AJ170">
            <v>1.0058124245059099</v>
          </cell>
          <cell r="AK170">
            <v>66453</v>
          </cell>
          <cell r="AL170">
            <v>69068</v>
          </cell>
          <cell r="AM170">
            <v>-2615</v>
          </cell>
          <cell r="AN170">
            <v>-3.7861238200034801</v>
          </cell>
          <cell r="AO170">
            <v>11985</v>
          </cell>
          <cell r="AP170">
            <v>11828</v>
          </cell>
          <cell r="AQ170">
            <v>157</v>
          </cell>
          <cell r="AR170">
            <v>1.3273588096043301</v>
          </cell>
          <cell r="AS170">
            <v>20384</v>
          </cell>
          <cell r="AT170">
            <v>19938</v>
          </cell>
          <cell r="AU170">
            <v>446</v>
          </cell>
          <cell r="AV170">
            <v>2.23693449694052</v>
          </cell>
          <cell r="AW170">
            <v>17.7268144402811</v>
          </cell>
          <cell r="AX170">
            <v>16.978919325881701</v>
          </cell>
          <cell r="AY170">
            <v>0.74789511439936296</v>
          </cell>
          <cell r="AZ170">
            <v>4.40484520860708</v>
          </cell>
          <cell r="BB170">
            <v>-4.2012231856193103E-3</v>
          </cell>
          <cell r="BC170">
            <v>38.7635576923077</v>
          </cell>
          <cell r="BD170">
            <v>39.236032199819398</v>
          </cell>
          <cell r="BE170">
            <v>-0.47247450751174802</v>
          </cell>
          <cell r="BF170">
            <v>-1.204185237451</v>
          </cell>
          <cell r="BG170">
            <v>92.382144347100507</v>
          </cell>
          <cell r="BH170">
            <v>94.9357456881975</v>
          </cell>
          <cell r="BI170">
            <v>3.39775661617151</v>
          </cell>
          <cell r="BJ170">
            <v>3.1341717738969299</v>
          </cell>
          <cell r="BK170">
            <v>-3.7225923233725499E-3</v>
          </cell>
          <cell r="BL170">
            <v>-2941.43</v>
          </cell>
          <cell r="BM170">
            <v>-7282.74</v>
          </cell>
        </row>
        <row r="171">
          <cell r="A171">
            <v>377</v>
          </cell>
          <cell r="B171" t="str">
            <v>MIROMAR OUTLETS</v>
          </cell>
          <cell r="C171" t="str">
            <v>ESTERO</v>
          </cell>
          <cell r="D171" t="str">
            <v>FL</v>
          </cell>
          <cell r="E171" t="str">
            <v>STEVE BOSTEN</v>
          </cell>
          <cell r="F171">
            <v>26.43711575</v>
          </cell>
          <cell r="G171">
            <v>-81.77438583</v>
          </cell>
          <cell r="H171">
            <v>2</v>
          </cell>
          <cell r="I171">
            <v>6</v>
          </cell>
          <cell r="J171" t="str">
            <v>O</v>
          </cell>
          <cell r="K171" t="str">
            <v>O</v>
          </cell>
          <cell r="L171">
            <v>36811</v>
          </cell>
          <cell r="M171" t="str">
            <v>RYAN BASS</v>
          </cell>
          <cell r="N171" t="str">
            <v>KEN HELM</v>
          </cell>
          <cell r="O171">
            <v>6427</v>
          </cell>
          <cell r="P171">
            <v>43201</v>
          </cell>
          <cell r="Q171">
            <v>90.7</v>
          </cell>
          <cell r="R171">
            <v>43201</v>
          </cell>
          <cell r="S171">
            <v>99</v>
          </cell>
          <cell r="T171">
            <v>45077</v>
          </cell>
          <cell r="U171">
            <v>3.2</v>
          </cell>
          <cell r="V171" t="str">
            <v>OLD</v>
          </cell>
          <cell r="W171" t="str">
            <v>ANTHONY GOWELL</v>
          </cell>
          <cell r="X171" t="str">
            <v>CHARMAINE FREDERICK</v>
          </cell>
          <cell r="Y171" t="str">
            <v>ADRIAN MUNZELL</v>
          </cell>
          <cell r="Z171">
            <v>1</v>
          </cell>
          <cell r="AC171">
            <v>1.7677804142884599</v>
          </cell>
          <cell r="AD171">
            <v>1.80013669761349</v>
          </cell>
          <cell r="AE171">
            <v>-3.2356283325024798E-2</v>
          </cell>
          <cell r="AF171">
            <v>-1.7974347930310399</v>
          </cell>
          <cell r="AG171">
            <v>1008469.37</v>
          </cell>
          <cell r="AH171">
            <v>1177852.17</v>
          </cell>
          <cell r="AI171">
            <v>-169382.8</v>
          </cell>
          <cell r="AJ171">
            <v>-14.380650162575201</v>
          </cell>
          <cell r="AK171">
            <v>109896</v>
          </cell>
          <cell r="AL171">
            <v>94446</v>
          </cell>
          <cell r="AM171">
            <v>15450</v>
          </cell>
          <cell r="AN171">
            <v>16.3585540944032</v>
          </cell>
          <cell r="AO171">
            <v>15593</v>
          </cell>
          <cell r="AP171">
            <v>17557</v>
          </cell>
          <cell r="AQ171">
            <v>-1964</v>
          </cell>
          <cell r="AR171">
            <v>-11.1864213703936</v>
          </cell>
          <cell r="AS171">
            <v>27565</v>
          </cell>
          <cell r="AT171">
            <v>31605</v>
          </cell>
          <cell r="AU171">
            <v>-4040</v>
          </cell>
          <cell r="AV171">
            <v>-12.7827875336181</v>
          </cell>
          <cell r="AW171">
            <v>13.8221591322705</v>
          </cell>
          <cell r="AX171">
            <v>18.1362895199373</v>
          </cell>
          <cell r="AY171">
            <v>-4.3141303876668102</v>
          </cell>
          <cell r="AZ171">
            <v>-23.787282304488301</v>
          </cell>
          <cell r="BB171">
            <v>-5.1954459622408702E-3</v>
          </cell>
          <cell r="BC171">
            <v>36.585139488481801</v>
          </cell>
          <cell r="BD171">
            <v>37.267906027527303</v>
          </cell>
          <cell r="BE171">
            <v>-0.68276653904551698</v>
          </cell>
          <cell r="BF171">
            <v>-1.83204964223427</v>
          </cell>
          <cell r="BG171">
            <v>71.089591483357907</v>
          </cell>
          <cell r="BH171">
            <v>42.006037477928999</v>
          </cell>
          <cell r="BI171">
            <v>1.54106911546555</v>
          </cell>
          <cell r="BJ171">
            <v>1.06807970647114</v>
          </cell>
          <cell r="BK171">
            <v>-1.72101409485545E-3</v>
          </cell>
          <cell r="BL171">
            <v>-1735.59</v>
          </cell>
          <cell r="BM171">
            <v>-15364.23</v>
          </cell>
        </row>
        <row r="172">
          <cell r="A172">
            <v>378</v>
          </cell>
          <cell r="B172" t="str">
            <v>SUNRISE MALL</v>
          </cell>
          <cell r="C172" t="str">
            <v>BROWNSVILLE</v>
          </cell>
          <cell r="D172" t="str">
            <v>TX</v>
          </cell>
          <cell r="E172" t="str">
            <v>MARINA BARRERA</v>
          </cell>
          <cell r="F172">
            <v>25.953653589999998</v>
          </cell>
          <cell r="G172">
            <v>-97.502900569999994</v>
          </cell>
          <cell r="H172">
            <v>11</v>
          </cell>
          <cell r="I172">
            <v>6</v>
          </cell>
          <cell r="J172" t="str">
            <v>M</v>
          </cell>
          <cell r="K172" t="str">
            <v>O</v>
          </cell>
          <cell r="L172">
            <v>36733</v>
          </cell>
          <cell r="M172" t="str">
            <v>DISTRICT 6</v>
          </cell>
          <cell r="N172" t="str">
            <v>MANUEL TARIN</v>
          </cell>
          <cell r="O172">
            <v>7000</v>
          </cell>
          <cell r="P172">
            <v>43340</v>
          </cell>
          <cell r="Q172">
            <v>80.599999999999994</v>
          </cell>
          <cell r="R172">
            <v>43340</v>
          </cell>
          <cell r="S172">
            <v>99.1</v>
          </cell>
          <cell r="T172">
            <v>43861</v>
          </cell>
          <cell r="U172">
            <v>2.5</v>
          </cell>
          <cell r="V172" t="str">
            <v>OLD</v>
          </cell>
          <cell r="W172" t="str">
            <v>ANNA VALLE</v>
          </cell>
          <cell r="X172" t="str">
            <v>MAYFLOWER BAENA</v>
          </cell>
          <cell r="Y172" t="str">
            <v>MARSHALL POE</v>
          </cell>
          <cell r="Z172">
            <v>1</v>
          </cell>
          <cell r="AC172">
            <v>1.71064173591874</v>
          </cell>
          <cell r="AD172">
            <v>1.6956782713085199</v>
          </cell>
          <cell r="AE172">
            <v>1.49634646102208E-2</v>
          </cell>
          <cell r="AF172">
            <v>0.88244715188063205</v>
          </cell>
          <cell r="AG172">
            <v>577942.06000000006</v>
          </cell>
          <cell r="AH172">
            <v>552384.23</v>
          </cell>
          <cell r="AI172">
            <v>25557.83</v>
          </cell>
          <cell r="AJ172">
            <v>4.62682108068147</v>
          </cell>
          <cell r="AK172">
            <v>77853</v>
          </cell>
          <cell r="AL172">
            <v>80859</v>
          </cell>
          <cell r="AM172">
            <v>-3006</v>
          </cell>
          <cell r="AN172">
            <v>-3.71758245835343</v>
          </cell>
          <cell r="AO172">
            <v>8664</v>
          </cell>
          <cell r="AP172">
            <v>8330</v>
          </cell>
          <cell r="AQ172">
            <v>334</v>
          </cell>
          <cell r="AR172">
            <v>4.0096038415366104</v>
          </cell>
          <cell r="AS172">
            <v>14821</v>
          </cell>
          <cell r="AT172">
            <v>14125</v>
          </cell>
          <cell r="AU172">
            <v>696</v>
          </cell>
          <cell r="AV172">
            <v>4.92743362831858</v>
          </cell>
          <cell r="AW172">
            <v>11.0066407203319</v>
          </cell>
          <cell r="AX172">
            <v>10.301883525643399</v>
          </cell>
          <cell r="AY172">
            <v>0.70475719468850295</v>
          </cell>
          <cell r="AZ172">
            <v>6.8410518613826703</v>
          </cell>
          <cell r="BB172">
            <v>-1.6588541265339301E-2</v>
          </cell>
          <cell r="BC172">
            <v>38.994808717360499</v>
          </cell>
          <cell r="BD172">
            <v>39.106848141592899</v>
          </cell>
          <cell r="BE172">
            <v>-0.112039424232414</v>
          </cell>
          <cell r="BF172">
            <v>-0.28649566394805398</v>
          </cell>
          <cell r="BG172">
            <v>73.614958448753498</v>
          </cell>
          <cell r="BH172">
            <v>64.021608643457398</v>
          </cell>
          <cell r="BI172">
            <v>3.2626678875041599</v>
          </cell>
          <cell r="BJ172">
            <v>2.4019784199849399</v>
          </cell>
          <cell r="BK172">
            <v>-6.0445159502667102E-3</v>
          </cell>
          <cell r="BL172">
            <v>-3493.38</v>
          </cell>
          <cell r="BM172">
            <v>-18601.54</v>
          </cell>
        </row>
        <row r="173">
          <cell r="A173">
            <v>381</v>
          </cell>
          <cell r="B173" t="str">
            <v>PROMENADE AT TUTWILER FARMS</v>
          </cell>
          <cell r="C173" t="str">
            <v>BIRMINGHAM</v>
          </cell>
          <cell r="D173" t="str">
            <v>AL</v>
          </cell>
          <cell r="E173" t="str">
            <v>KIMMY LOVE</v>
          </cell>
          <cell r="F173">
            <v>33.604252010000003</v>
          </cell>
          <cell r="G173">
            <v>-86.639273369999998</v>
          </cell>
          <cell r="H173">
            <v>3</v>
          </cell>
          <cell r="I173">
            <v>2</v>
          </cell>
          <cell r="J173" t="str">
            <v>S</v>
          </cell>
          <cell r="K173" t="str">
            <v>O</v>
          </cell>
          <cell r="L173">
            <v>36844</v>
          </cell>
          <cell r="M173" t="str">
            <v>COURTNEY O'DELL</v>
          </cell>
          <cell r="N173" t="str">
            <v>ALLEN MCCLURE</v>
          </cell>
          <cell r="O173">
            <v>7287</v>
          </cell>
          <cell r="P173">
            <v>43138</v>
          </cell>
          <cell r="Q173">
            <v>100</v>
          </cell>
          <cell r="R173">
            <v>43138</v>
          </cell>
          <cell r="S173">
            <v>100</v>
          </cell>
          <cell r="T173">
            <v>44865</v>
          </cell>
          <cell r="U173">
            <v>2</v>
          </cell>
          <cell r="V173" t="str">
            <v>OLD</v>
          </cell>
          <cell r="W173" t="str">
            <v>ELAINE WILKERSON</v>
          </cell>
          <cell r="X173" t="str">
            <v>SAVANNAH ROSEBERRY</v>
          </cell>
          <cell r="Y173" t="str">
            <v>BRIAN BYRNE</v>
          </cell>
          <cell r="Z173">
            <v>1</v>
          </cell>
          <cell r="AC173">
            <v>1.6651836969001099</v>
          </cell>
          <cell r="AD173">
            <v>1.70247933884298</v>
          </cell>
          <cell r="AE173">
            <v>-3.7295641942860502E-2</v>
          </cell>
          <cell r="AF173">
            <v>-2.1906663471291798</v>
          </cell>
          <cell r="AG173">
            <v>425853.33</v>
          </cell>
          <cell r="AH173">
            <v>420628.87</v>
          </cell>
          <cell r="AI173">
            <v>5224.46</v>
          </cell>
          <cell r="AJ173">
            <v>1.24205930039942</v>
          </cell>
          <cell r="AK173">
            <v>23200</v>
          </cell>
          <cell r="AL173">
            <v>23837</v>
          </cell>
          <cell r="AM173">
            <v>-637</v>
          </cell>
          <cell r="AN173">
            <v>-2.6723161471661698</v>
          </cell>
          <cell r="AO173">
            <v>6968</v>
          </cell>
          <cell r="AP173">
            <v>6897</v>
          </cell>
          <cell r="AQ173">
            <v>71</v>
          </cell>
          <cell r="AR173">
            <v>1.02943308684935</v>
          </cell>
          <cell r="AS173">
            <v>11603</v>
          </cell>
          <cell r="AT173">
            <v>11742</v>
          </cell>
          <cell r="AU173">
            <v>-139</v>
          </cell>
          <cell r="AV173">
            <v>-1.1837847044796499</v>
          </cell>
          <cell r="AW173">
            <v>29.538793103448299</v>
          </cell>
          <cell r="AX173">
            <v>28.904644040776901</v>
          </cell>
          <cell r="AY173">
            <v>0.63414906267132998</v>
          </cell>
          <cell r="AZ173">
            <v>2.19393486311996</v>
          </cell>
          <cell r="BB173">
            <v>-5.6013729261388803E-3</v>
          </cell>
          <cell r="BC173">
            <v>36.702002068430602</v>
          </cell>
          <cell r="BD173">
            <v>35.822591551694799</v>
          </cell>
          <cell r="BE173">
            <v>0.87941051673581005</v>
          </cell>
          <cell r="BF173">
            <v>2.4549047923201002</v>
          </cell>
          <cell r="BG173">
            <v>89.494833524684296</v>
          </cell>
          <cell r="BH173">
            <v>70.827896186747907</v>
          </cell>
          <cell r="BI173">
            <v>3.01212861244974</v>
          </cell>
          <cell r="BJ173">
            <v>2.9293281747398798</v>
          </cell>
          <cell r="BK173">
            <v>-4.1109693799975698E-3</v>
          </cell>
          <cell r="BL173">
            <v>-1750.67</v>
          </cell>
          <cell r="BM173">
            <v>-5368.87</v>
          </cell>
        </row>
        <row r="174">
          <cell r="A174">
            <v>382</v>
          </cell>
          <cell r="B174" t="str">
            <v>TOLLGATE MARKETPLACE</v>
          </cell>
          <cell r="C174" t="str">
            <v>BEL AIR</v>
          </cell>
          <cell r="D174" t="str">
            <v>MD</v>
          </cell>
          <cell r="E174" t="str">
            <v>WILLIAM ZUK</v>
          </cell>
          <cell r="F174">
            <v>39.52449103</v>
          </cell>
          <cell r="G174">
            <v>-76.353990980000006</v>
          </cell>
          <cell r="H174">
            <v>14</v>
          </cell>
          <cell r="I174">
            <v>1</v>
          </cell>
          <cell r="J174" t="str">
            <v>S</v>
          </cell>
          <cell r="K174" t="str">
            <v>O</v>
          </cell>
          <cell r="L174">
            <v>36847</v>
          </cell>
          <cell r="M174" t="str">
            <v>EMMANUEL HAYFORD</v>
          </cell>
          <cell r="N174" t="str">
            <v>OTEAL BAKER</v>
          </cell>
          <cell r="O174">
            <v>6980</v>
          </cell>
          <cell r="P174">
            <v>43252</v>
          </cell>
          <cell r="Q174">
            <v>99.1</v>
          </cell>
          <cell r="R174">
            <v>43252</v>
          </cell>
          <cell r="S174">
            <v>94.1</v>
          </cell>
          <cell r="T174">
            <v>43496</v>
          </cell>
          <cell r="U174">
            <v>1.4</v>
          </cell>
          <cell r="V174" t="str">
            <v>OLD</v>
          </cell>
          <cell r="W174" t="str">
            <v>ARON STATLER</v>
          </cell>
          <cell r="X174" t="str">
            <v>VICTORIA SCHMIDT</v>
          </cell>
          <cell r="Y174" t="str">
            <v>CRAIG SCHULZ</v>
          </cell>
          <cell r="Z174">
            <v>1</v>
          </cell>
          <cell r="AC174">
            <v>1.7054230850390399</v>
          </cell>
          <cell r="AD174">
            <v>1.68263959390863</v>
          </cell>
          <cell r="AE174">
            <v>2.2783491130408302E-2</v>
          </cell>
          <cell r="AF174">
            <v>1.35403274788538</v>
          </cell>
          <cell r="AG174">
            <v>296335.14</v>
          </cell>
          <cell r="AH174">
            <v>306913.81</v>
          </cell>
          <cell r="AI174">
            <v>-10578.67</v>
          </cell>
          <cell r="AJ174">
            <v>-3.4467885299784999</v>
          </cell>
          <cell r="AK174">
            <v>15535.5</v>
          </cell>
          <cell r="AL174">
            <v>17027.5</v>
          </cell>
          <cell r="AM174">
            <v>-1492</v>
          </cell>
          <cell r="AN174">
            <v>-8.7622962854206392</v>
          </cell>
          <cell r="AO174">
            <v>4739</v>
          </cell>
          <cell r="AP174">
            <v>4925</v>
          </cell>
          <cell r="AQ174">
            <v>-186</v>
          </cell>
          <cell r="AR174">
            <v>-3.7766497461928901</v>
          </cell>
          <cell r="AS174">
            <v>8082</v>
          </cell>
          <cell r="AT174">
            <v>8287</v>
          </cell>
          <cell r="AU174">
            <v>-205</v>
          </cell>
          <cell r="AV174">
            <v>-2.4737540726438998</v>
          </cell>
          <cell r="AW174">
            <v>29.403623958031599</v>
          </cell>
          <cell r="AX174">
            <v>28.500954338570001</v>
          </cell>
          <cell r="AY174">
            <v>0.90266961946164403</v>
          </cell>
          <cell r="AZ174">
            <v>3.1671557686756899</v>
          </cell>
          <cell r="BB174">
            <v>-5.5350354526265402E-3</v>
          </cell>
          <cell r="BC174">
            <v>36.6660653303638</v>
          </cell>
          <cell r="BD174">
            <v>37.0355749969832</v>
          </cell>
          <cell r="BE174">
            <v>-0.369509666619457</v>
          </cell>
          <cell r="BF174">
            <v>-0.997715484772563</v>
          </cell>
          <cell r="BG174">
            <v>72.652458324541001</v>
          </cell>
          <cell r="BH174">
            <v>68.0609137055838</v>
          </cell>
          <cell r="BI174">
            <v>3.02157550400536</v>
          </cell>
          <cell r="BJ174">
            <v>3.6316612797579899</v>
          </cell>
          <cell r="BK174">
            <v>-1.3158412465021901E-3</v>
          </cell>
          <cell r="BL174">
            <v>-389.93</v>
          </cell>
          <cell r="BM174">
            <v>-3224.42</v>
          </cell>
        </row>
        <row r="175">
          <cell r="A175">
            <v>386</v>
          </cell>
          <cell r="B175" t="str">
            <v>UNIVERSITY PLACE</v>
          </cell>
          <cell r="C175" t="str">
            <v>SHREVEPORT</v>
          </cell>
          <cell r="D175" t="str">
            <v>LA</v>
          </cell>
          <cell r="E175" t="str">
            <v>CHRISTINA FESTERMAN</v>
          </cell>
          <cell r="F175">
            <v>32.440428130000001</v>
          </cell>
          <cell r="G175">
            <v>-93.720192119999993</v>
          </cell>
          <cell r="H175">
            <v>3</v>
          </cell>
          <cell r="I175">
            <v>3</v>
          </cell>
          <cell r="J175" t="str">
            <v>S</v>
          </cell>
          <cell r="K175" t="str">
            <v>O</v>
          </cell>
          <cell r="L175">
            <v>37124</v>
          </cell>
          <cell r="M175" t="str">
            <v>DISTRICT 3</v>
          </cell>
          <cell r="N175" t="str">
            <v>ALLEN MCCLURE</v>
          </cell>
          <cell r="O175">
            <v>8000</v>
          </cell>
          <cell r="P175">
            <v>43227</v>
          </cell>
          <cell r="Q175">
            <v>96.5</v>
          </cell>
          <cell r="R175">
            <v>43227</v>
          </cell>
          <cell r="S175">
            <v>99.7</v>
          </cell>
          <cell r="T175">
            <v>43708</v>
          </cell>
          <cell r="U175">
            <v>2.1</v>
          </cell>
          <cell r="V175" t="str">
            <v>OLD</v>
          </cell>
          <cell r="W175" t="str">
            <v>BRITTANIA RAYBURN</v>
          </cell>
          <cell r="X175" t="str">
            <v>CORA DAVIS</v>
          </cell>
          <cell r="Y175" t="str">
            <v>BRIAN BYRNE</v>
          </cell>
          <cell r="Z175">
            <v>1</v>
          </cell>
          <cell r="AC175">
            <v>1.7462979752190999</v>
          </cell>
          <cell r="AD175">
            <v>1.7638888888888899</v>
          </cell>
          <cell r="AE175">
            <v>-1.7590913669789401E-2</v>
          </cell>
          <cell r="AF175">
            <v>-0.99728014505892504</v>
          </cell>
          <cell r="AG175">
            <v>385356.43</v>
          </cell>
          <cell r="AH175">
            <v>375355.38</v>
          </cell>
          <cell r="AI175">
            <v>10001.049999999999</v>
          </cell>
          <cell r="AJ175">
            <v>2.6644216475597098</v>
          </cell>
          <cell r="AK175">
            <v>23097</v>
          </cell>
          <cell r="AL175">
            <v>23720.5</v>
          </cell>
          <cell r="AM175">
            <v>-623.5</v>
          </cell>
          <cell r="AN175">
            <v>-2.62852806644042</v>
          </cell>
          <cell r="AO175">
            <v>6618</v>
          </cell>
          <cell r="AP175">
            <v>6696</v>
          </cell>
          <cell r="AQ175">
            <v>-78</v>
          </cell>
          <cell r="AR175">
            <v>-1.1648745519713299</v>
          </cell>
          <cell r="AS175">
            <v>11557</v>
          </cell>
          <cell r="AT175">
            <v>11811</v>
          </cell>
          <cell r="AU175">
            <v>-254</v>
          </cell>
          <cell r="AV175">
            <v>-2.1505376344085998</v>
          </cell>
          <cell r="AW175">
            <v>27.826124604926999</v>
          </cell>
          <cell r="AX175">
            <v>27.807171012415399</v>
          </cell>
          <cell r="AY175">
            <v>1.8953592511628901E-2</v>
          </cell>
          <cell r="AZ175">
            <v>6.8160808243191706E-2</v>
          </cell>
          <cell r="BB175">
            <v>-5.81970423683095E-3</v>
          </cell>
          <cell r="BC175">
            <v>33.343984598079103</v>
          </cell>
          <cell r="BD175">
            <v>31.7801524003048</v>
          </cell>
          <cell r="BE175">
            <v>1.5638321977742899</v>
          </cell>
          <cell r="BF175">
            <v>4.9207825628907003</v>
          </cell>
          <cell r="BG175">
            <v>67.014203686914499</v>
          </cell>
          <cell r="BH175">
            <v>65.337514934289104</v>
          </cell>
          <cell r="BI175">
            <v>1.8876005260895701</v>
          </cell>
          <cell r="BJ175">
            <v>2.0976893950474298</v>
          </cell>
          <cell r="BK175">
            <v>-5.3444806928484396E-3</v>
          </cell>
          <cell r="BL175">
            <v>-2059.5300000000002</v>
          </cell>
          <cell r="BM175">
            <v>-7629.03</v>
          </cell>
        </row>
        <row r="176">
          <cell r="A176">
            <v>388</v>
          </cell>
          <cell r="B176" t="str">
            <v>WATERFORD LAKES TOWN CENTER</v>
          </cell>
          <cell r="C176" t="str">
            <v>ORLANDO</v>
          </cell>
          <cell r="D176" t="str">
            <v>FL</v>
          </cell>
          <cell r="E176" t="str">
            <v>BELGICA TURKE</v>
          </cell>
          <cell r="F176">
            <v>28.554835409999999</v>
          </cell>
          <cell r="G176">
            <v>-81.203356119999995</v>
          </cell>
          <cell r="H176">
            <v>1</v>
          </cell>
          <cell r="I176">
            <v>2</v>
          </cell>
          <cell r="J176" t="str">
            <v>S</v>
          </cell>
          <cell r="K176" t="str">
            <v>O</v>
          </cell>
          <cell r="L176">
            <v>36866</v>
          </cell>
          <cell r="M176" t="str">
            <v>MICHAEL JAPP</v>
          </cell>
          <cell r="N176" t="str">
            <v>BOB CORCORAN</v>
          </cell>
          <cell r="O176">
            <v>6495</v>
          </cell>
          <cell r="P176">
            <v>43277</v>
          </cell>
          <cell r="Q176">
            <v>92.3</v>
          </cell>
          <cell r="R176">
            <v>43277</v>
          </cell>
          <cell r="S176">
            <v>84</v>
          </cell>
          <cell r="T176">
            <v>44227</v>
          </cell>
          <cell r="U176">
            <v>2.2999999999999998</v>
          </cell>
          <cell r="V176" t="str">
            <v>OLD</v>
          </cell>
          <cell r="W176" t="str">
            <v>DONALD WALLACE</v>
          </cell>
          <cell r="X176" t="str">
            <v>YAMILEX TRJADA</v>
          </cell>
          <cell r="Y176" t="str">
            <v>CRAIG SCHULZ</v>
          </cell>
          <cell r="Z176">
            <v>1</v>
          </cell>
          <cell r="AC176">
            <v>1.6622083981337501</v>
          </cell>
          <cell r="AD176">
            <v>1.7065697731513301</v>
          </cell>
          <cell r="AE176">
            <v>-4.4361375017582597E-2</v>
          </cell>
          <cell r="AF176">
            <v>-2.5994468972496501</v>
          </cell>
          <cell r="AG176">
            <v>590104.13</v>
          </cell>
          <cell r="AH176">
            <v>632950.5</v>
          </cell>
          <cell r="AI176">
            <v>-42846.37</v>
          </cell>
          <cell r="AJ176">
            <v>-6.7693081844472802</v>
          </cell>
          <cell r="AK176">
            <v>32995</v>
          </cell>
          <cell r="AL176">
            <v>34720</v>
          </cell>
          <cell r="AM176">
            <v>-1725</v>
          </cell>
          <cell r="AN176">
            <v>-4.9683179723502304</v>
          </cell>
          <cell r="AO176">
            <v>9645</v>
          </cell>
          <cell r="AP176">
            <v>10183</v>
          </cell>
          <cell r="AQ176">
            <v>-538</v>
          </cell>
          <cell r="AR176">
            <v>-5.2833153294706898</v>
          </cell>
          <cell r="AS176">
            <v>16032</v>
          </cell>
          <cell r="AT176">
            <v>17378</v>
          </cell>
          <cell r="AU176">
            <v>-1346</v>
          </cell>
          <cell r="AV176">
            <v>-7.7454252503164902</v>
          </cell>
          <cell r="AW176">
            <v>28.455826640400101</v>
          </cell>
          <cell r="AX176">
            <v>28.528225806451601</v>
          </cell>
          <cell r="AY176">
            <v>-7.2399166051550196E-2</v>
          </cell>
          <cell r="AZ176">
            <v>-0.25378082234324301</v>
          </cell>
          <cell r="BB176">
            <v>-4.0667639743096097E-3</v>
          </cell>
          <cell r="BC176">
            <v>36.807892340319398</v>
          </cell>
          <cell r="BD176">
            <v>36.422516975486197</v>
          </cell>
          <cell r="BE176">
            <v>0.38537536483311602</v>
          </cell>
          <cell r="BF176">
            <v>1.0580690101469099</v>
          </cell>
          <cell r="BG176">
            <v>70.098496630378406</v>
          </cell>
          <cell r="BH176">
            <v>65.255818521064498</v>
          </cell>
          <cell r="BI176">
            <v>3.92955900850923</v>
          </cell>
          <cell r="BJ176">
            <v>3.6260529061909299</v>
          </cell>
          <cell r="BK176">
            <v>-2.0228972130732202E-3</v>
          </cell>
          <cell r="BL176">
            <v>-1193.72</v>
          </cell>
          <cell r="BM176">
            <v>-8205.8700000000008</v>
          </cell>
        </row>
        <row r="177">
          <cell r="A177">
            <v>389</v>
          </cell>
          <cell r="B177" t="str">
            <v>RED MILL COMMONS</v>
          </cell>
          <cell r="C177" t="str">
            <v>VIRGINIA BEACH</v>
          </cell>
          <cell r="D177" t="str">
            <v>VA</v>
          </cell>
          <cell r="E177" t="str">
            <v>BRAD JOHNSON</v>
          </cell>
          <cell r="F177">
            <v>36.761536030000002</v>
          </cell>
          <cell r="G177">
            <v>-76.010236289999995</v>
          </cell>
          <cell r="H177">
            <v>8</v>
          </cell>
          <cell r="I177">
            <v>4</v>
          </cell>
          <cell r="J177" t="str">
            <v>S</v>
          </cell>
          <cell r="K177" t="str">
            <v>O</v>
          </cell>
          <cell r="L177">
            <v>37320</v>
          </cell>
          <cell r="M177" t="str">
            <v>BRADLEY JOHNSON</v>
          </cell>
          <cell r="N177" t="str">
            <v>GARY LEWIS</v>
          </cell>
          <cell r="O177">
            <v>7000</v>
          </cell>
          <cell r="P177">
            <v>43158</v>
          </cell>
          <cell r="Q177">
            <v>100</v>
          </cell>
          <cell r="R177">
            <v>43158</v>
          </cell>
          <cell r="S177">
            <v>99.4</v>
          </cell>
          <cell r="T177">
            <v>43555</v>
          </cell>
          <cell r="U177">
            <v>1.7</v>
          </cell>
          <cell r="V177" t="str">
            <v>OLD</v>
          </cell>
          <cell r="W177" t="str">
            <v>BOBBIE DUNDLOW</v>
          </cell>
          <cell r="X177" t="str">
            <v>KAYLA SAWYER</v>
          </cell>
          <cell r="Y177" t="str">
            <v>CRAIG SCHULZ</v>
          </cell>
          <cell r="Z177">
            <v>1</v>
          </cell>
          <cell r="AC177">
            <v>1.6899336084694101</v>
          </cell>
          <cell r="AD177">
            <v>1.7129037830367899</v>
          </cell>
          <cell r="AE177">
            <v>-2.2970174567387799E-2</v>
          </cell>
          <cell r="AF177">
            <v>-1.34100787182945</v>
          </cell>
          <cell r="AG177">
            <v>339745.26</v>
          </cell>
          <cell r="AH177">
            <v>352837.85</v>
          </cell>
          <cell r="AI177">
            <v>-13092.59</v>
          </cell>
          <cell r="AJ177">
            <v>-3.7106534913983902</v>
          </cell>
          <cell r="AK177">
            <v>14873</v>
          </cell>
          <cell r="AL177">
            <v>15615</v>
          </cell>
          <cell r="AM177">
            <v>-742</v>
          </cell>
          <cell r="AN177">
            <v>-4.7518411783541499</v>
          </cell>
          <cell r="AO177">
            <v>5573</v>
          </cell>
          <cell r="AP177">
            <v>5789</v>
          </cell>
          <cell r="AQ177">
            <v>-216</v>
          </cell>
          <cell r="AR177">
            <v>-3.73121437208499</v>
          </cell>
          <cell r="AS177">
            <v>9418</v>
          </cell>
          <cell r="AT177">
            <v>9916</v>
          </cell>
          <cell r="AU177">
            <v>-498</v>
          </cell>
          <cell r="AV177">
            <v>-5.0221863654699499</v>
          </cell>
          <cell r="AW177">
            <v>36.690647482014398</v>
          </cell>
          <cell r="AX177">
            <v>37.073326929234703</v>
          </cell>
          <cell r="AY177">
            <v>-0.38267944722031899</v>
          </cell>
          <cell r="AZ177">
            <v>-1.03222310733206</v>
          </cell>
          <cell r="BB177">
            <v>-2.1264762192864202E-3</v>
          </cell>
          <cell r="BC177">
            <v>36.074034826927203</v>
          </cell>
          <cell r="BD177">
            <v>35.582679507866096</v>
          </cell>
          <cell r="BE177">
            <v>0.49135531906108598</v>
          </cell>
          <cell r="BF177">
            <v>1.38088341253914</v>
          </cell>
          <cell r="BG177">
            <v>84.855553561815896</v>
          </cell>
          <cell r="BH177">
            <v>86.232509932630805</v>
          </cell>
          <cell r="BI177">
            <v>2.7254567142452601</v>
          </cell>
          <cell r="BJ177">
            <v>2.6224000628050499</v>
          </cell>
          <cell r="BK177">
            <v>-9.1224230766310003E-4</v>
          </cell>
          <cell r="BL177">
            <v>-309.93</v>
          </cell>
          <cell r="BM177">
            <v>-1480.72</v>
          </cell>
        </row>
        <row r="178">
          <cell r="A178">
            <v>390</v>
          </cell>
          <cell r="B178" t="str">
            <v>MT. PLEASANT TOWN CENTER</v>
          </cell>
          <cell r="C178" t="str">
            <v>MOUNT PLEASANT</v>
          </cell>
          <cell r="D178" t="str">
            <v>SC</v>
          </cell>
          <cell r="E178" t="str">
            <v>SARAH LORBER-WOZNIAK</v>
          </cell>
          <cell r="F178">
            <v>32.828834950000001</v>
          </cell>
          <cell r="G178">
            <v>-79.830789010000004</v>
          </cell>
          <cell r="H178">
            <v>5</v>
          </cell>
          <cell r="I178">
            <v>5</v>
          </cell>
          <cell r="J178" t="str">
            <v>S</v>
          </cell>
          <cell r="K178" t="str">
            <v>O</v>
          </cell>
          <cell r="L178">
            <v>36831</v>
          </cell>
          <cell r="M178" t="str">
            <v>SABINO PIZARRO</v>
          </cell>
          <cell r="N178" t="str">
            <v>ANGIE MOLLOHAN</v>
          </cell>
          <cell r="O178">
            <v>9100</v>
          </cell>
          <cell r="P178">
            <v>43306</v>
          </cell>
          <cell r="Q178">
            <v>68.5</v>
          </cell>
          <cell r="R178">
            <v>43306</v>
          </cell>
          <cell r="S178">
            <v>99.7</v>
          </cell>
          <cell r="T178">
            <v>44227</v>
          </cell>
          <cell r="U178">
            <v>2</v>
          </cell>
          <cell r="V178" t="str">
            <v>OLD</v>
          </cell>
          <cell r="W178" t="str">
            <v>GABRIELLE DENMARK</v>
          </cell>
          <cell r="X178" t="str">
            <v>TEKILIA PONDER</v>
          </cell>
          <cell r="Y178" t="str">
            <v>ADRIAN MUNZELL</v>
          </cell>
          <cell r="Z178">
            <v>1</v>
          </cell>
          <cell r="AC178">
            <v>1.6745086057643299</v>
          </cell>
          <cell r="AD178">
            <v>1.69325754606037</v>
          </cell>
          <cell r="AE178">
            <v>-1.8748940296034099E-2</v>
          </cell>
          <cell r="AF178">
            <v>-1.10727044091175</v>
          </cell>
          <cell r="AG178">
            <v>612912.61</v>
          </cell>
          <cell r="AH178">
            <v>641434.21</v>
          </cell>
          <cell r="AI178">
            <v>-28521.599999999999</v>
          </cell>
          <cell r="AJ178">
            <v>-4.4465355223258198</v>
          </cell>
          <cell r="AK178">
            <v>34087</v>
          </cell>
          <cell r="AL178">
            <v>36660</v>
          </cell>
          <cell r="AM178">
            <v>-2573</v>
          </cell>
          <cell r="AN178">
            <v>-7.01854882705946</v>
          </cell>
          <cell r="AO178">
            <v>9819</v>
          </cell>
          <cell r="AP178">
            <v>10204</v>
          </cell>
          <cell r="AQ178">
            <v>-385</v>
          </cell>
          <cell r="AR178">
            <v>-3.77303018424147</v>
          </cell>
          <cell r="AS178">
            <v>16442</v>
          </cell>
          <cell r="AT178">
            <v>17278</v>
          </cell>
          <cell r="AU178">
            <v>-836</v>
          </cell>
          <cell r="AV178">
            <v>-4.8385229771964404</v>
          </cell>
          <cell r="AW178">
            <v>27.834658374160199</v>
          </cell>
          <cell r="AX178">
            <v>27.834151663938901</v>
          </cell>
          <cell r="AY178">
            <v>5.0671022133741395E-4</v>
          </cell>
          <cell r="AZ178">
            <v>1.8204622416924301E-3</v>
          </cell>
          <cell r="BB178">
            <v>-6.7580701761092701E-3</v>
          </cell>
          <cell r="BC178">
            <v>37.277253983700298</v>
          </cell>
          <cell r="BD178">
            <v>37.124332098622503</v>
          </cell>
          <cell r="BE178">
            <v>0.15292188507775301</v>
          </cell>
          <cell r="BF178">
            <v>0.411918212215935</v>
          </cell>
          <cell r="BG178">
            <v>81.0775028006925</v>
          </cell>
          <cell r="BH178">
            <v>62.142297138377103</v>
          </cell>
          <cell r="BI178">
            <v>2.7040592295857602</v>
          </cell>
          <cell r="BJ178">
            <v>2.3010715315604999</v>
          </cell>
          <cell r="BK178">
            <v>-1.5344112433908E-3</v>
          </cell>
          <cell r="BL178">
            <v>-940.46</v>
          </cell>
          <cell r="BM178">
            <v>-4328.26</v>
          </cell>
        </row>
        <row r="179">
          <cell r="A179">
            <v>393</v>
          </cell>
          <cell r="B179" t="str">
            <v>COMMONWEALTH CENTRE</v>
          </cell>
          <cell r="C179" t="str">
            <v>MIDLOTHIAN</v>
          </cell>
          <cell r="D179" t="str">
            <v>VA</v>
          </cell>
          <cell r="E179" t="str">
            <v>MICHAEL KOLASKI</v>
          </cell>
          <cell r="F179">
            <v>37.417586270000001</v>
          </cell>
          <cell r="G179">
            <v>-77.631915570000004</v>
          </cell>
          <cell r="H179">
            <v>8</v>
          </cell>
          <cell r="I179">
            <v>2</v>
          </cell>
          <cell r="J179" t="str">
            <v>S</v>
          </cell>
          <cell r="K179" t="str">
            <v>O</v>
          </cell>
          <cell r="L179">
            <v>37215</v>
          </cell>
          <cell r="M179" t="str">
            <v>PATRICIA VEALE</v>
          </cell>
          <cell r="N179" t="str">
            <v>GARY LEWIS</v>
          </cell>
          <cell r="O179">
            <v>8050</v>
          </cell>
          <cell r="P179">
            <v>43166</v>
          </cell>
          <cell r="Q179">
            <v>99.8</v>
          </cell>
          <cell r="R179">
            <v>43166</v>
          </cell>
          <cell r="S179">
            <v>99.1</v>
          </cell>
          <cell r="T179">
            <v>43496</v>
          </cell>
          <cell r="U179">
            <v>1.5</v>
          </cell>
          <cell r="V179" t="str">
            <v>OLD</v>
          </cell>
          <cell r="W179" t="str">
            <v>ASHLAND REASNOR</v>
          </cell>
          <cell r="X179" t="str">
            <v>FOLASHADE ALLI</v>
          </cell>
          <cell r="Y179" t="str">
            <v>CRAIG SCHULZ</v>
          </cell>
          <cell r="Z179">
            <v>1</v>
          </cell>
          <cell r="AC179">
            <v>1.6335428919083399</v>
          </cell>
          <cell r="AD179">
            <v>1.66576139670223</v>
          </cell>
          <cell r="AE179">
            <v>-3.2218504793895902E-2</v>
          </cell>
          <cell r="AF179">
            <v>-1.9341608502682299</v>
          </cell>
          <cell r="AG179">
            <v>290526.21999999997</v>
          </cell>
          <cell r="AH179">
            <v>303971.42</v>
          </cell>
          <cell r="AI179">
            <v>-13445.2</v>
          </cell>
          <cell r="AJ179">
            <v>-4.4231789949199802</v>
          </cell>
          <cell r="AK179">
            <v>16275</v>
          </cell>
          <cell r="AL179">
            <v>17348</v>
          </cell>
          <cell r="AM179">
            <v>-1073</v>
          </cell>
          <cell r="AN179">
            <v>-6.1851510260548803</v>
          </cell>
          <cell r="AO179">
            <v>4931</v>
          </cell>
          <cell r="AP179">
            <v>5155</v>
          </cell>
          <cell r="AQ179">
            <v>-224</v>
          </cell>
          <cell r="AR179">
            <v>-4.3452958292919499</v>
          </cell>
          <cell r="AS179">
            <v>8055</v>
          </cell>
          <cell r="AT179">
            <v>8587</v>
          </cell>
          <cell r="AU179">
            <v>-532</v>
          </cell>
          <cell r="AV179">
            <v>-6.1954116688016798</v>
          </cell>
          <cell r="AW179">
            <v>29.542242703532999</v>
          </cell>
          <cell r="AX179">
            <v>29.5307816462993</v>
          </cell>
          <cell r="AY179">
            <v>1.1461057233741899E-2</v>
          </cell>
          <cell r="AZ179">
            <v>3.8810544776684497E-2</v>
          </cell>
          <cell r="BB179">
            <v>-1.0899905655823499E-3</v>
          </cell>
          <cell r="BC179">
            <v>36.067811297330799</v>
          </cell>
          <cell r="BD179">
            <v>35.399024106207101</v>
          </cell>
          <cell r="BE179">
            <v>0.66878719112379104</v>
          </cell>
          <cell r="BF179">
            <v>1.88928143645215</v>
          </cell>
          <cell r="BG179">
            <v>85.946055566822096</v>
          </cell>
          <cell r="BH179">
            <v>87.332686711930194</v>
          </cell>
          <cell r="BI179">
            <v>3.8225362240970902</v>
          </cell>
          <cell r="BJ179">
            <v>3.5204197815702498</v>
          </cell>
          <cell r="BK179">
            <v>-8.9458362828663106E-5</v>
          </cell>
          <cell r="BL179">
            <v>-25.99</v>
          </cell>
          <cell r="BM179">
            <v>-1301.25</v>
          </cell>
        </row>
        <row r="180">
          <cell r="A180">
            <v>395</v>
          </cell>
          <cell r="B180" t="str">
            <v>PRIEN LAKE PLAZA</v>
          </cell>
          <cell r="C180" t="str">
            <v>LAKE CHARLES</v>
          </cell>
          <cell r="D180" t="str">
            <v>LA</v>
          </cell>
          <cell r="E180" t="str">
            <v>LINDSAY PIERCE</v>
          </cell>
          <cell r="F180">
            <v>30.200056830000001</v>
          </cell>
          <cell r="G180">
            <v>-93.247080310000001</v>
          </cell>
          <cell r="H180">
            <v>3</v>
          </cell>
          <cell r="I180">
            <v>4</v>
          </cell>
          <cell r="J180" t="str">
            <v>S</v>
          </cell>
          <cell r="K180" t="str">
            <v>O</v>
          </cell>
          <cell r="L180">
            <v>37377</v>
          </cell>
          <cell r="M180" t="str">
            <v>KAREN WOHLERS</v>
          </cell>
          <cell r="N180" t="str">
            <v>ALLEN MCCLURE</v>
          </cell>
          <cell r="O180">
            <v>8000</v>
          </cell>
          <cell r="P180">
            <v>43229</v>
          </cell>
          <cell r="Q180">
            <v>89.8</v>
          </cell>
          <cell r="R180">
            <v>43229</v>
          </cell>
          <cell r="S180">
            <v>99.4</v>
          </cell>
          <cell r="T180">
            <v>44681</v>
          </cell>
          <cell r="U180">
            <v>1.7</v>
          </cell>
          <cell r="V180" t="str">
            <v>OLD</v>
          </cell>
          <cell r="W180" t="str">
            <v>CLINTON KYLE</v>
          </cell>
          <cell r="X180" t="str">
            <v>KALEB RIDEAUX</v>
          </cell>
          <cell r="Y180" t="str">
            <v>BRIAN BYRNE</v>
          </cell>
          <cell r="Z180">
            <v>1</v>
          </cell>
          <cell r="AC180">
            <v>1.67265029635902</v>
          </cell>
          <cell r="AD180">
            <v>1.73096670089482</v>
          </cell>
          <cell r="AE180">
            <v>-5.8316404535804001E-2</v>
          </cell>
          <cell r="AF180">
            <v>-3.3690078789879299</v>
          </cell>
          <cell r="AG180">
            <v>352916.26</v>
          </cell>
          <cell r="AH180">
            <v>405273.4</v>
          </cell>
          <cell r="AI180">
            <v>-52357.14</v>
          </cell>
          <cell r="AJ180">
            <v>-12.9189677881647</v>
          </cell>
          <cell r="AK180">
            <v>22689</v>
          </cell>
          <cell r="AL180">
            <v>24936</v>
          </cell>
          <cell r="AM180">
            <v>-2247</v>
          </cell>
          <cell r="AN180">
            <v>-9.0110683349374394</v>
          </cell>
          <cell r="AO180">
            <v>5905</v>
          </cell>
          <cell r="AP180">
            <v>6817</v>
          </cell>
          <cell r="AQ180">
            <v>-912</v>
          </cell>
          <cell r="AR180">
            <v>-13.378318908610799</v>
          </cell>
          <cell r="AS180">
            <v>9877</v>
          </cell>
          <cell r="AT180">
            <v>11800</v>
          </cell>
          <cell r="AU180">
            <v>-1923</v>
          </cell>
          <cell r="AV180">
            <v>-16.296610169491501</v>
          </cell>
          <cell r="AW180">
            <v>25.809863810657099</v>
          </cell>
          <cell r="AX180">
            <v>27.3379852422201</v>
          </cell>
          <cell r="AY180">
            <v>-1.5281214315629399</v>
          </cell>
          <cell r="AZ180">
            <v>-5.5897368369449003</v>
          </cell>
          <cell r="BB180">
            <v>-1.9238569707335899E-2</v>
          </cell>
          <cell r="BC180">
            <v>35.731118760757298</v>
          </cell>
          <cell r="BD180">
            <v>34.345203389830502</v>
          </cell>
          <cell r="BE180">
            <v>1.3859153709268099</v>
          </cell>
          <cell r="BF180">
            <v>4.0352516047034799</v>
          </cell>
          <cell r="BG180">
            <v>67.298899237933995</v>
          </cell>
          <cell r="BH180">
            <v>78.847000146692096</v>
          </cell>
          <cell r="BI180">
            <v>2.5305521485465099</v>
          </cell>
          <cell r="BJ180">
            <v>1.96715106394844</v>
          </cell>
          <cell r="BK180">
            <v>-1.0119369393748001E-2</v>
          </cell>
          <cell r="BL180">
            <v>-3571.29</v>
          </cell>
          <cell r="BM180">
            <v>-14443.66</v>
          </cell>
        </row>
        <row r="181">
          <cell r="A181">
            <v>396</v>
          </cell>
          <cell r="B181" t="str">
            <v>SOUTHAVEN TOWN CENTER</v>
          </cell>
          <cell r="C181" t="str">
            <v>SOUTHAVEN</v>
          </cell>
          <cell r="D181" t="str">
            <v>MS</v>
          </cell>
          <cell r="E181" t="str">
            <v>FRANCES NEWSOME</v>
          </cell>
          <cell r="F181">
            <v>34.955359870000002</v>
          </cell>
          <cell r="G181">
            <v>-89.995769800000005</v>
          </cell>
          <cell r="H181">
            <v>3</v>
          </cell>
          <cell r="I181">
            <v>7</v>
          </cell>
          <cell r="J181" t="str">
            <v>S</v>
          </cell>
          <cell r="K181" t="str">
            <v>O</v>
          </cell>
          <cell r="L181">
            <v>38630</v>
          </cell>
          <cell r="M181" t="str">
            <v>STEPHANIE MCGEHEE</v>
          </cell>
          <cell r="N181" t="str">
            <v>ALLEN MCCLURE</v>
          </cell>
          <cell r="O181">
            <v>5473</v>
          </cell>
          <cell r="P181">
            <v>43327</v>
          </cell>
          <cell r="Q181">
            <v>89.9</v>
          </cell>
          <cell r="R181">
            <v>43327</v>
          </cell>
          <cell r="S181">
            <v>98</v>
          </cell>
          <cell r="T181">
            <v>44227</v>
          </cell>
          <cell r="U181">
            <v>1.7</v>
          </cell>
          <cell r="V181" t="str">
            <v>OLD</v>
          </cell>
          <cell r="W181" t="str">
            <v>MEGAN CAIN</v>
          </cell>
          <cell r="X181" t="str">
            <v>MS BOBBIE HOWARD</v>
          </cell>
          <cell r="Y181" t="str">
            <v>CRAIG SCHULZ</v>
          </cell>
          <cell r="Z181">
            <v>1</v>
          </cell>
          <cell r="AC181">
            <v>1.60960757780785</v>
          </cell>
          <cell r="AD181">
            <v>1.6644916859608501</v>
          </cell>
          <cell r="AE181">
            <v>-5.48841081530018E-2</v>
          </cell>
          <cell r="AF181">
            <v>-3.2973494920954902</v>
          </cell>
          <cell r="AG181">
            <v>251099.08</v>
          </cell>
          <cell r="AH181">
            <v>263902.03000000003</v>
          </cell>
          <cell r="AI181">
            <v>-12802.95</v>
          </cell>
          <cell r="AJ181">
            <v>-4.85140262088927</v>
          </cell>
          <cell r="AK181">
            <v>22334</v>
          </cell>
          <cell r="AL181">
            <v>24698</v>
          </cell>
          <cell r="AM181">
            <v>-2364</v>
          </cell>
          <cell r="AN181">
            <v>-9.5716252328123694</v>
          </cell>
          <cell r="AO181">
            <v>4434</v>
          </cell>
          <cell r="AP181">
            <v>4751</v>
          </cell>
          <cell r="AQ181">
            <v>-317</v>
          </cell>
          <cell r="AR181">
            <v>-6.6722795201010303</v>
          </cell>
          <cell r="AS181">
            <v>7137</v>
          </cell>
          <cell r="AT181">
            <v>7908</v>
          </cell>
          <cell r="AU181">
            <v>-771</v>
          </cell>
          <cell r="AV181">
            <v>-9.74962063732929</v>
          </cell>
          <cell r="AW181">
            <v>19.127787230231899</v>
          </cell>
          <cell r="AX181">
            <v>19.2120819499555</v>
          </cell>
          <cell r="AY181">
            <v>-8.4294719723530406E-2</v>
          </cell>
          <cell r="AZ181">
            <v>-0.43875890152407898</v>
          </cell>
          <cell r="BB181">
            <v>-1.1395357602902801E-2</v>
          </cell>
          <cell r="BC181">
            <v>35.182721031245599</v>
          </cell>
          <cell r="BD181">
            <v>33.3715263024785</v>
          </cell>
          <cell r="BE181">
            <v>1.81119472876711</v>
          </cell>
          <cell r="BF181">
            <v>5.4273655701285497</v>
          </cell>
          <cell r="BG181">
            <v>82.2282363554353</v>
          </cell>
          <cell r="BH181">
            <v>60.976636497579499</v>
          </cell>
          <cell r="BI181">
            <v>2.23626864741997</v>
          </cell>
          <cell r="BJ181">
            <v>1.41011041104913</v>
          </cell>
          <cell r="BK181">
            <v>-6.6257112531037596E-3</v>
          </cell>
          <cell r="BL181">
            <v>-1663.71</v>
          </cell>
          <cell r="BM181">
            <v>-6926.19</v>
          </cell>
        </row>
        <row r="182">
          <cell r="A182">
            <v>398</v>
          </cell>
          <cell r="B182" t="str">
            <v>TOWN AND COUNTRY SHOPPING CTR</v>
          </cell>
          <cell r="C182" t="str">
            <v>EASLEY</v>
          </cell>
          <cell r="D182" t="str">
            <v>SC</v>
          </cell>
          <cell r="E182" t="str">
            <v>ALFREDIA COLES</v>
          </cell>
          <cell r="F182">
            <v>34.822035569999997</v>
          </cell>
          <cell r="G182">
            <v>-82.578787230000003</v>
          </cell>
          <cell r="H182">
            <v>5</v>
          </cell>
          <cell r="I182">
            <v>2</v>
          </cell>
          <cell r="J182" t="str">
            <v>S</v>
          </cell>
          <cell r="K182" t="str">
            <v>O</v>
          </cell>
          <cell r="L182">
            <v>38189</v>
          </cell>
          <cell r="M182" t="str">
            <v>LAMONTE HENDRICKS</v>
          </cell>
          <cell r="N182" t="str">
            <v>ANGIE MOLLOHAN</v>
          </cell>
          <cell r="O182">
            <v>6266</v>
          </cell>
          <cell r="P182">
            <v>43312</v>
          </cell>
          <cell r="Q182">
            <v>85.9</v>
          </cell>
          <cell r="R182">
            <v>43312</v>
          </cell>
          <cell r="S182">
            <v>99.4</v>
          </cell>
          <cell r="T182">
            <v>45322</v>
          </cell>
          <cell r="U182">
            <v>2.2000000000000002</v>
          </cell>
          <cell r="V182" t="str">
            <v>OLD</v>
          </cell>
          <cell r="W182" t="str">
            <v>DEMARIOUS CRUTON</v>
          </cell>
          <cell r="X182" t="str">
            <v>TABITHA BARNES</v>
          </cell>
          <cell r="Y182" t="str">
            <v>ADRIAN MUNZELL</v>
          </cell>
          <cell r="Z182">
            <v>1</v>
          </cell>
          <cell r="AC182">
            <v>1.73691776883266</v>
          </cell>
          <cell r="AD182">
            <v>1.7087143625605199</v>
          </cell>
          <cell r="AE182">
            <v>2.8203406272146101E-2</v>
          </cell>
          <cell r="AF182">
            <v>1.65056295482196</v>
          </cell>
          <cell r="AG182">
            <v>444477.66</v>
          </cell>
          <cell r="AH182">
            <v>464350.75</v>
          </cell>
          <cell r="AI182">
            <v>-19873.09</v>
          </cell>
          <cell r="AJ182">
            <v>-4.2797583507725596</v>
          </cell>
          <cell r="AK182">
            <v>20180</v>
          </cell>
          <cell r="AL182">
            <v>21562</v>
          </cell>
          <cell r="AM182">
            <v>-1382</v>
          </cell>
          <cell r="AN182">
            <v>-6.4094239866431701</v>
          </cell>
          <cell r="AO182">
            <v>6956</v>
          </cell>
          <cell r="AP182">
            <v>7436</v>
          </cell>
          <cell r="AQ182">
            <v>-480</v>
          </cell>
          <cell r="AR182">
            <v>-6.4550833781602996</v>
          </cell>
          <cell r="AS182">
            <v>12082</v>
          </cell>
          <cell r="AT182">
            <v>12706</v>
          </cell>
          <cell r="AU182">
            <v>-624</v>
          </cell>
          <cell r="AV182">
            <v>-4.91106563828113</v>
          </cell>
          <cell r="AW182">
            <v>33.835480673934597</v>
          </cell>
          <cell r="AX182">
            <v>34.458770058436102</v>
          </cell>
          <cell r="AY182">
            <v>-0.62328938450154703</v>
          </cell>
          <cell r="AZ182">
            <v>-1.80879753817259</v>
          </cell>
          <cell r="BB182">
            <v>-4.5681284421761302E-3</v>
          </cell>
          <cell r="BC182">
            <v>36.788417480549597</v>
          </cell>
          <cell r="BD182">
            <v>36.545785455690201</v>
          </cell>
          <cell r="BE182">
            <v>0.24263202485935401</v>
          </cell>
          <cell r="BF182">
            <v>0.66391246441681295</v>
          </cell>
          <cell r="BG182">
            <v>70.787809085681403</v>
          </cell>
          <cell r="BH182">
            <v>70.710059171597607</v>
          </cell>
          <cell r="BI182">
            <v>2.7758065500974798</v>
          </cell>
          <cell r="BJ182">
            <v>2.3690884530713001</v>
          </cell>
          <cell r="BK182">
            <v>-3.7144499005866802E-3</v>
          </cell>
          <cell r="BL182">
            <v>-1650.99</v>
          </cell>
          <cell r="BM182">
            <v>-4338.59</v>
          </cell>
        </row>
        <row r="183">
          <cell r="A183">
            <v>402</v>
          </cell>
          <cell r="B183" t="str">
            <v>HIRAM PAVILION</v>
          </cell>
          <cell r="C183" t="str">
            <v>HIRAM</v>
          </cell>
          <cell r="D183" t="str">
            <v>GA</v>
          </cell>
          <cell r="E183" t="str">
            <v>JANICE ELLIOTT</v>
          </cell>
          <cell r="F183">
            <v>33.886156479999997</v>
          </cell>
          <cell r="G183">
            <v>-84.746020450000003</v>
          </cell>
          <cell r="H183">
            <v>4</v>
          </cell>
          <cell r="I183">
            <v>2</v>
          </cell>
          <cell r="J183" t="str">
            <v>S</v>
          </cell>
          <cell r="K183" t="str">
            <v>O</v>
          </cell>
          <cell r="L183">
            <v>37469</v>
          </cell>
          <cell r="M183" t="str">
            <v>NATHAN WARE</v>
          </cell>
          <cell r="N183" t="str">
            <v>JON COBB</v>
          </cell>
          <cell r="O183">
            <v>7999</v>
          </cell>
          <cell r="P183">
            <v>43201</v>
          </cell>
          <cell r="Q183">
            <v>94.7</v>
          </cell>
          <cell r="R183">
            <v>43201</v>
          </cell>
          <cell r="S183">
            <v>98.6</v>
          </cell>
          <cell r="T183">
            <v>43861</v>
          </cell>
          <cell r="U183">
            <v>2.5</v>
          </cell>
          <cell r="V183" t="str">
            <v>OLD</v>
          </cell>
          <cell r="W183" t="str">
            <v>GLADYS PEREZ</v>
          </cell>
          <cell r="X183" t="str">
            <v>VICTORIA CAMPBELL</v>
          </cell>
          <cell r="Y183" t="str">
            <v>BRIAN BYRNE</v>
          </cell>
          <cell r="Z183">
            <v>1</v>
          </cell>
          <cell r="AC183">
            <v>1.72269411412012</v>
          </cell>
          <cell r="AD183">
            <v>1.6974043715847</v>
          </cell>
          <cell r="AE183">
            <v>2.52897425354166E-2</v>
          </cell>
          <cell r="AF183">
            <v>1.4899067634547201</v>
          </cell>
          <cell r="AG183">
            <v>644707.41</v>
          </cell>
          <cell r="AH183">
            <v>548900.04</v>
          </cell>
          <cell r="AI183">
            <v>95807.37</v>
          </cell>
          <cell r="AJ183">
            <v>17.454429407583898</v>
          </cell>
          <cell r="AK183">
            <v>33003</v>
          </cell>
          <cell r="AL183">
            <v>30686</v>
          </cell>
          <cell r="AM183">
            <v>2317</v>
          </cell>
          <cell r="AN183">
            <v>7.5506745747246304</v>
          </cell>
          <cell r="AO183">
            <v>10007</v>
          </cell>
          <cell r="AP183">
            <v>8784</v>
          </cell>
          <cell r="AQ183">
            <v>1223</v>
          </cell>
          <cell r="AR183">
            <v>13.9230418943534</v>
          </cell>
          <cell r="AS183">
            <v>17239</v>
          </cell>
          <cell r="AT183">
            <v>14910</v>
          </cell>
          <cell r="AU183">
            <v>2329</v>
          </cell>
          <cell r="AV183">
            <v>15.6203890006707</v>
          </cell>
          <cell r="AW183">
            <v>29.8185013483623</v>
          </cell>
          <cell r="AX183">
            <v>28.6123965326207</v>
          </cell>
          <cell r="AY183">
            <v>1.2061048157415299</v>
          </cell>
          <cell r="AZ183">
            <v>4.2153225940597503</v>
          </cell>
          <cell r="BB183">
            <v>-6.37965270774625E-3</v>
          </cell>
          <cell r="BC183">
            <v>37.398190730320799</v>
          </cell>
          <cell r="BD183">
            <v>36.8142213279678</v>
          </cell>
          <cell r="BE183">
            <v>0.58396940235297701</v>
          </cell>
          <cell r="BF183">
            <v>1.58626036702109</v>
          </cell>
          <cell r="BG183">
            <v>84.8206255621065</v>
          </cell>
          <cell r="BH183">
            <v>69.569672131147499</v>
          </cell>
          <cell r="BI183">
            <v>3.35095419486492</v>
          </cell>
          <cell r="BJ183">
            <v>2.4759025340934602</v>
          </cell>
          <cell r="BK183">
            <v>-4.5926570007935796E-3</v>
          </cell>
          <cell r="BL183">
            <v>-2960.92</v>
          </cell>
          <cell r="BM183">
            <v>-12137.4</v>
          </cell>
        </row>
        <row r="184">
          <cell r="A184">
            <v>405</v>
          </cell>
          <cell r="B184" t="str">
            <v>ARIZONA MILLS</v>
          </cell>
          <cell r="C184" t="str">
            <v>TEMPE</v>
          </cell>
          <cell r="D184" t="str">
            <v>AZ</v>
          </cell>
          <cell r="E184" t="str">
            <v>JANESSA GRIEGO</v>
          </cell>
          <cell r="F184">
            <v>33.382633990000002</v>
          </cell>
          <cell r="G184">
            <v>-111.96503970000001</v>
          </cell>
          <cell r="H184">
            <v>15</v>
          </cell>
          <cell r="I184">
            <v>3</v>
          </cell>
          <cell r="J184" t="str">
            <v>O</v>
          </cell>
          <cell r="K184" t="str">
            <v>O</v>
          </cell>
          <cell r="L184">
            <v>36964</v>
          </cell>
          <cell r="M184" t="str">
            <v>RICHARD ARMIJO</v>
          </cell>
          <cell r="N184" t="str">
            <v>DANNY LAZAR</v>
          </cell>
          <cell r="O184">
            <v>7804</v>
          </cell>
          <cell r="P184">
            <v>43348</v>
          </cell>
          <cell r="Q184">
            <v>83.8</v>
          </cell>
          <cell r="R184">
            <v>43348</v>
          </cell>
          <cell r="S184">
            <v>98.2</v>
          </cell>
          <cell r="T184">
            <v>44227</v>
          </cell>
          <cell r="U184">
            <v>2.6</v>
          </cell>
          <cell r="V184" t="str">
            <v>OLD</v>
          </cell>
          <cell r="W184" t="str">
            <v>JONATHAN HERNANDEZ GARCIA</v>
          </cell>
          <cell r="X184" t="str">
            <v>JULIAN GURULE</v>
          </cell>
          <cell r="Y184" t="str">
            <v>MARSHALL POE</v>
          </cell>
          <cell r="Z184">
            <v>1</v>
          </cell>
          <cell r="AC184">
            <v>1.7503654970760201</v>
          </cell>
          <cell r="AD184">
            <v>1.73559962228517</v>
          </cell>
          <cell r="AE184">
            <v>1.47658747908488E-2</v>
          </cell>
          <cell r="AF184">
            <v>0.85076503827578198</v>
          </cell>
          <cell r="AG184">
            <v>572338.31000000006</v>
          </cell>
          <cell r="AH184">
            <v>583707.22</v>
          </cell>
          <cell r="AI184">
            <v>-11368.91</v>
          </cell>
          <cell r="AJ184">
            <v>-1.94770761958367</v>
          </cell>
          <cell r="AK184">
            <v>66872</v>
          </cell>
          <cell r="AL184">
            <v>71110</v>
          </cell>
          <cell r="AM184">
            <v>-4238</v>
          </cell>
          <cell r="AN184">
            <v>-5.95978062157221</v>
          </cell>
          <cell r="AO184">
            <v>8208</v>
          </cell>
          <cell r="AP184">
            <v>8472</v>
          </cell>
          <cell r="AQ184">
            <v>-264</v>
          </cell>
          <cell r="AR184">
            <v>-3.1161473087818701</v>
          </cell>
          <cell r="AS184">
            <v>14367</v>
          </cell>
          <cell r="AT184">
            <v>14704</v>
          </cell>
          <cell r="AU184">
            <v>-337</v>
          </cell>
          <cell r="AV184">
            <v>-2.2918933623503799</v>
          </cell>
          <cell r="AW184">
            <v>12.274195477928</v>
          </cell>
          <cell r="AX184">
            <v>11.913936155252401</v>
          </cell>
          <cell r="AY184">
            <v>0.36025932267555699</v>
          </cell>
          <cell r="AZ184">
            <v>3.0238480211825798</v>
          </cell>
          <cell r="BB184">
            <v>-2.0901602592828802E-2</v>
          </cell>
          <cell r="BC184">
            <v>39.837009118117898</v>
          </cell>
          <cell r="BD184">
            <v>39.6971721980414</v>
          </cell>
          <cell r="BE184">
            <v>0.13983692007656101</v>
          </cell>
          <cell r="BF184">
            <v>0.35225914676980702</v>
          </cell>
          <cell r="BG184">
            <v>89.729532163742704</v>
          </cell>
          <cell r="BH184">
            <v>87.429178470254996</v>
          </cell>
          <cell r="BI184">
            <v>3.4692295890519702</v>
          </cell>
          <cell r="BJ184">
            <v>3.0312200010135202</v>
          </cell>
          <cell r="BK184">
            <v>-5.91830031437176E-3</v>
          </cell>
          <cell r="BL184">
            <v>-3387.27</v>
          </cell>
          <cell r="BM184">
            <v>-21757.33</v>
          </cell>
        </row>
        <row r="185">
          <cell r="A185">
            <v>411</v>
          </cell>
          <cell r="B185" t="str">
            <v>SUGARLOAF MILLS</v>
          </cell>
          <cell r="C185" t="str">
            <v>LAWRENCEVILLE</v>
          </cell>
          <cell r="D185" t="str">
            <v>GA</v>
          </cell>
          <cell r="E185" t="str">
            <v>CHRISTOPHER EARNSHAW</v>
          </cell>
          <cell r="F185">
            <v>33.979904920000003</v>
          </cell>
          <cell r="G185">
            <v>-84.082563039999997</v>
          </cell>
          <cell r="H185">
            <v>4</v>
          </cell>
          <cell r="I185">
            <v>4</v>
          </cell>
          <cell r="J185" t="str">
            <v>O</v>
          </cell>
          <cell r="K185" t="str">
            <v>O</v>
          </cell>
          <cell r="L185">
            <v>37196</v>
          </cell>
          <cell r="M185" t="str">
            <v>DISTRICT 4</v>
          </cell>
          <cell r="N185" t="str">
            <v>JON COBB</v>
          </cell>
          <cell r="O185">
            <v>9360</v>
          </cell>
          <cell r="P185">
            <v>43200</v>
          </cell>
          <cell r="Q185">
            <v>94</v>
          </cell>
          <cell r="R185">
            <v>43200</v>
          </cell>
          <cell r="S185">
            <v>99.1</v>
          </cell>
          <cell r="T185">
            <v>45688</v>
          </cell>
          <cell r="U185">
            <v>1.9</v>
          </cell>
          <cell r="V185" t="str">
            <v>OLD</v>
          </cell>
          <cell r="W185" t="str">
            <v>ALEX TIET</v>
          </cell>
          <cell r="X185" t="str">
            <v>JOSIE HINOJOSA</v>
          </cell>
          <cell r="Y185" t="str">
            <v>BRIAN BYRNE</v>
          </cell>
          <cell r="Z185">
            <v>1</v>
          </cell>
          <cell r="AC185">
            <v>1.6559658308073899</v>
          </cell>
          <cell r="AD185">
            <v>1.7503150819213</v>
          </cell>
          <cell r="AE185">
            <v>-9.4349251113914595E-2</v>
          </cell>
          <cell r="AF185">
            <v>-5.3904152508557797</v>
          </cell>
          <cell r="AG185">
            <v>463190.65</v>
          </cell>
          <cell r="AH185">
            <v>454523.89</v>
          </cell>
          <cell r="AI185">
            <v>8666.76</v>
          </cell>
          <cell r="AJ185">
            <v>1.9067776613458101</v>
          </cell>
          <cell r="AK185">
            <v>61371</v>
          </cell>
          <cell r="AL185">
            <v>63484</v>
          </cell>
          <cell r="AM185">
            <v>-2113</v>
          </cell>
          <cell r="AN185">
            <v>-3.32839770650873</v>
          </cell>
          <cell r="AO185">
            <v>7258</v>
          </cell>
          <cell r="AP185">
            <v>7141</v>
          </cell>
          <cell r="AQ185">
            <v>117</v>
          </cell>
          <cell r="AR185">
            <v>1.6384259907576</v>
          </cell>
          <cell r="AS185">
            <v>12019</v>
          </cell>
          <cell r="AT185">
            <v>12499</v>
          </cell>
          <cell r="AU185">
            <v>-480</v>
          </cell>
          <cell r="AV185">
            <v>-3.8403072245779701</v>
          </cell>
          <cell r="AW185">
            <v>11.608088510860201</v>
          </cell>
          <cell r="AX185">
            <v>11.2485035599521</v>
          </cell>
          <cell r="AY185">
            <v>0.35958495090806503</v>
          </cell>
          <cell r="AZ185">
            <v>3.19673589461526</v>
          </cell>
          <cell r="BB185">
            <v>-7.28875946610216E-3</v>
          </cell>
          <cell r="BC185">
            <v>38.538202013478703</v>
          </cell>
          <cell r="BD185">
            <v>36.3648203856308</v>
          </cell>
          <cell r="BE185">
            <v>2.1733816278478102</v>
          </cell>
          <cell r="BF185">
            <v>5.9766048747118203</v>
          </cell>
          <cell r="BG185">
            <v>48.195095067511701</v>
          </cell>
          <cell r="BH185">
            <v>57.5689679316622</v>
          </cell>
          <cell r="BI185">
            <v>2.5010435767647698</v>
          </cell>
          <cell r="BJ185">
            <v>2.9932244045521998</v>
          </cell>
          <cell r="BK185">
            <v>-4.4595243880678499E-3</v>
          </cell>
          <cell r="BL185">
            <v>-2065.61</v>
          </cell>
          <cell r="BM185">
            <v>-13086.16</v>
          </cell>
        </row>
        <row r="186">
          <cell r="A186">
            <v>416</v>
          </cell>
          <cell r="B186" t="str">
            <v>AVENUE AT PEACHTREE CITY</v>
          </cell>
          <cell r="C186" t="str">
            <v>PEACHTREE CITY</v>
          </cell>
          <cell r="D186" t="str">
            <v>GA</v>
          </cell>
          <cell r="E186" t="str">
            <v>MIKE BRADY</v>
          </cell>
          <cell r="F186">
            <v>33.394823709999997</v>
          </cell>
          <cell r="G186">
            <v>-84.590692540000006</v>
          </cell>
          <cell r="H186">
            <v>4</v>
          </cell>
          <cell r="I186">
            <v>5</v>
          </cell>
          <cell r="J186" t="str">
            <v>S</v>
          </cell>
          <cell r="K186" t="str">
            <v>O</v>
          </cell>
          <cell r="L186">
            <v>37104</v>
          </cell>
          <cell r="M186" t="str">
            <v>MICHAEL BRADY</v>
          </cell>
          <cell r="N186" t="str">
            <v>JON COBB</v>
          </cell>
          <cell r="O186">
            <v>6720</v>
          </cell>
          <cell r="P186">
            <v>43244</v>
          </cell>
          <cell r="Q186">
            <v>96.4</v>
          </cell>
          <cell r="R186">
            <v>43244</v>
          </cell>
          <cell r="S186">
            <v>99.2</v>
          </cell>
          <cell r="T186">
            <v>44043</v>
          </cell>
          <cell r="U186">
            <v>2.5</v>
          </cell>
          <cell r="V186" t="str">
            <v>OLD</v>
          </cell>
          <cell r="W186" t="str">
            <v>CHRISTINA FOWLER</v>
          </cell>
          <cell r="X186" t="str">
            <v>GABRIELA SAN MIGUEL</v>
          </cell>
          <cell r="Y186" t="str">
            <v>BRIAN BYRNE</v>
          </cell>
          <cell r="Z186">
            <v>1</v>
          </cell>
          <cell r="AC186">
            <v>1.7192637598284499</v>
          </cell>
          <cell r="AD186">
            <v>1.7422797242421399</v>
          </cell>
          <cell r="AE186">
            <v>-2.3015964413689399E-2</v>
          </cell>
          <cell r="AF186">
            <v>-1.3210257855523699</v>
          </cell>
          <cell r="AG186">
            <v>708539.45</v>
          </cell>
          <cell r="AH186">
            <v>677736.06</v>
          </cell>
          <cell r="AI186">
            <v>30803.39</v>
          </cell>
          <cell r="AJ186">
            <v>4.5450422100898704</v>
          </cell>
          <cell r="AK186">
            <v>38243</v>
          </cell>
          <cell r="AL186">
            <v>37433.5</v>
          </cell>
          <cell r="AM186">
            <v>809.5</v>
          </cell>
          <cell r="AN186">
            <v>2.1625015026647301</v>
          </cell>
          <cell r="AO186">
            <v>11192</v>
          </cell>
          <cell r="AP186">
            <v>10589</v>
          </cell>
          <cell r="AQ186">
            <v>603</v>
          </cell>
          <cell r="AR186">
            <v>5.6945887241476996</v>
          </cell>
          <cell r="AS186">
            <v>19242</v>
          </cell>
          <cell r="AT186">
            <v>18449</v>
          </cell>
          <cell r="AU186">
            <v>793</v>
          </cell>
          <cell r="AV186">
            <v>4.2983359531681904</v>
          </cell>
          <cell r="AW186">
            <v>28.818345841069</v>
          </cell>
          <cell r="AX186">
            <v>28.287496493782299</v>
          </cell>
          <cell r="AY186">
            <v>0.53084934728664701</v>
          </cell>
          <cell r="AZ186">
            <v>1.87662187568748</v>
          </cell>
          <cell r="BB186">
            <v>-3.7298927705366998E-3</v>
          </cell>
          <cell r="BC186">
            <v>36.822547032533002</v>
          </cell>
          <cell r="BD186">
            <v>36.735652880914998</v>
          </cell>
          <cell r="BE186">
            <v>8.68941516180399E-2</v>
          </cell>
          <cell r="BF186">
            <v>0.23653901538029701</v>
          </cell>
          <cell r="BG186">
            <v>73.784846318799097</v>
          </cell>
          <cell r="BH186">
            <v>72.461988856360406</v>
          </cell>
          <cell r="BI186">
            <v>3.1736976677868798</v>
          </cell>
          <cell r="BJ186">
            <v>2.7446127036534</v>
          </cell>
          <cell r="BK186">
            <v>-6.8440790417527203E-4</v>
          </cell>
          <cell r="BL186">
            <v>-484.93</v>
          </cell>
          <cell r="BM186">
            <v>-4686.1499999999996</v>
          </cell>
        </row>
        <row r="187">
          <cell r="A187">
            <v>419</v>
          </cell>
          <cell r="B187" t="str">
            <v>GALLINA CENTRO</v>
          </cell>
          <cell r="C187" t="str">
            <v>COLLIERVILLE</v>
          </cell>
          <cell r="D187" t="str">
            <v>TN</v>
          </cell>
          <cell r="E187" t="str">
            <v>PEYTON SIMPSON</v>
          </cell>
          <cell r="F187">
            <v>35.049709739999997</v>
          </cell>
          <cell r="G187">
            <v>-89.735515120000002</v>
          </cell>
          <cell r="H187">
            <v>3</v>
          </cell>
          <cell r="I187">
            <v>6</v>
          </cell>
          <cell r="J187" t="str">
            <v>S</v>
          </cell>
          <cell r="K187" t="str">
            <v>O</v>
          </cell>
          <cell r="L187">
            <v>38427</v>
          </cell>
          <cell r="M187" t="str">
            <v>DISTRICT 6</v>
          </cell>
          <cell r="N187" t="str">
            <v>ALLEN MCCLURE</v>
          </cell>
          <cell r="O187">
            <v>6064</v>
          </cell>
          <cell r="P187">
            <v>43328</v>
          </cell>
          <cell r="Q187">
            <v>77.3</v>
          </cell>
          <cell r="R187">
            <v>43328</v>
          </cell>
          <cell r="S187">
            <v>95.3</v>
          </cell>
          <cell r="T187">
            <v>44227</v>
          </cell>
          <cell r="U187">
            <v>1.3</v>
          </cell>
          <cell r="V187" t="str">
            <v>OLD</v>
          </cell>
          <cell r="W187" t="str">
            <v>WANDA MACK</v>
          </cell>
          <cell r="Y187" t="str">
            <v>CRAIG SCHULZ</v>
          </cell>
          <cell r="Z187">
            <v>1</v>
          </cell>
          <cell r="AC187">
            <v>1.5479960415635801</v>
          </cell>
          <cell r="AD187">
            <v>1.60996602491506</v>
          </cell>
          <cell r="AE187">
            <v>-6.1969983351479997E-2</v>
          </cell>
          <cell r="AF187">
            <v>-3.8491485157116498</v>
          </cell>
          <cell r="AG187">
            <v>216121.63</v>
          </cell>
          <cell r="AH187">
            <v>241657.61</v>
          </cell>
          <cell r="AI187">
            <v>-25535.98</v>
          </cell>
          <cell r="AJ187">
            <v>-10.5670084215432</v>
          </cell>
          <cell r="AK187">
            <v>14284.5</v>
          </cell>
          <cell r="AL187">
            <v>16600</v>
          </cell>
          <cell r="AM187">
            <v>-2315.5</v>
          </cell>
          <cell r="AN187">
            <v>-13.9487951807229</v>
          </cell>
          <cell r="AO187">
            <v>4042</v>
          </cell>
          <cell r="AP187">
            <v>4415</v>
          </cell>
          <cell r="AQ187">
            <v>-373</v>
          </cell>
          <cell r="AR187">
            <v>-8.4484711211777999</v>
          </cell>
          <cell r="AS187">
            <v>6257</v>
          </cell>
          <cell r="AT187">
            <v>7108</v>
          </cell>
          <cell r="AU187">
            <v>-851</v>
          </cell>
          <cell r="AV187">
            <v>-11.972425436128299</v>
          </cell>
          <cell r="AW187">
            <v>27.589345094333002</v>
          </cell>
          <cell r="AX187">
            <v>26.596385542168701</v>
          </cell>
          <cell r="AY187">
            <v>0.99295955216434395</v>
          </cell>
          <cell r="AZ187">
            <v>3.7334379537775999</v>
          </cell>
          <cell r="BB187">
            <v>-7.18736721039298E-3</v>
          </cell>
          <cell r="BC187">
            <v>34.5407751318523</v>
          </cell>
          <cell r="BD187">
            <v>33.997975520540201</v>
          </cell>
          <cell r="BE187">
            <v>0.54279961131209098</v>
          </cell>
          <cell r="BF187">
            <v>1.5965645100960599</v>
          </cell>
          <cell r="BG187">
            <v>71.969322117763497</v>
          </cell>
          <cell r="BH187">
            <v>70.849377123442807</v>
          </cell>
          <cell r="BI187">
            <v>3.5854486198350402</v>
          </cell>
          <cell r="BJ187">
            <v>3.8490159693294999</v>
          </cell>
          <cell r="BK187">
            <v>-2.1743311856383799E-3</v>
          </cell>
          <cell r="BL187">
            <v>-469.92</v>
          </cell>
          <cell r="BM187">
            <v>-4447.43</v>
          </cell>
        </row>
        <row r="188">
          <cell r="A188">
            <v>420</v>
          </cell>
          <cell r="B188" t="str">
            <v>LAKE BUENA VISTA</v>
          </cell>
          <cell r="C188" t="str">
            <v>ORLANDO</v>
          </cell>
          <cell r="D188" t="str">
            <v>FL</v>
          </cell>
          <cell r="E188" t="str">
            <v>ERIC SUAREZ</v>
          </cell>
          <cell r="F188">
            <v>28.34978722</v>
          </cell>
          <cell r="G188">
            <v>-81.485790010000002</v>
          </cell>
          <cell r="H188">
            <v>1</v>
          </cell>
          <cell r="I188">
            <v>1</v>
          </cell>
          <cell r="J188" t="str">
            <v>O</v>
          </cell>
          <cell r="K188" t="str">
            <v>O</v>
          </cell>
          <cell r="L188">
            <v>37390</v>
          </cell>
          <cell r="M188" t="str">
            <v>MATTHEW MCGRATH</v>
          </cell>
          <cell r="N188" t="str">
            <v>BOB CORCORAN</v>
          </cell>
          <cell r="O188">
            <v>6650</v>
          </cell>
          <cell r="P188">
            <v>43279</v>
          </cell>
          <cell r="Q188">
            <v>98.2</v>
          </cell>
          <cell r="R188">
            <v>43279</v>
          </cell>
          <cell r="S188">
            <v>93.1</v>
          </cell>
          <cell r="T188">
            <v>44712</v>
          </cell>
          <cell r="U188">
            <v>2.6</v>
          </cell>
          <cell r="V188" t="str">
            <v>OLD</v>
          </cell>
          <cell r="W188" t="str">
            <v>ANTONIO VILAR</v>
          </cell>
          <cell r="X188" t="str">
            <v>NICOLE LASANTA</v>
          </cell>
          <cell r="Y188" t="str">
            <v>CRAIG SCHULZ</v>
          </cell>
          <cell r="Z188">
            <v>1</v>
          </cell>
          <cell r="AC188">
            <v>1.9954976081043101</v>
          </cell>
          <cell r="AD188">
            <v>2.0707456978967498</v>
          </cell>
          <cell r="AE188">
            <v>-7.5248089792443906E-2</v>
          </cell>
          <cell r="AF188">
            <v>-3.6338643547043601</v>
          </cell>
          <cell r="AG188">
            <v>777035.15</v>
          </cell>
          <cell r="AH188">
            <v>950121.65</v>
          </cell>
          <cell r="AI188">
            <v>-173086.5</v>
          </cell>
          <cell r="AJ188">
            <v>-18.217298805894998</v>
          </cell>
          <cell r="AK188">
            <v>83444</v>
          </cell>
          <cell r="AL188">
            <v>101216</v>
          </cell>
          <cell r="AM188">
            <v>-17772</v>
          </cell>
          <cell r="AN188">
            <v>-17.558488776478001</v>
          </cell>
          <cell r="AO188">
            <v>10661</v>
          </cell>
          <cell r="AP188">
            <v>12552</v>
          </cell>
          <cell r="AQ188">
            <v>-1891</v>
          </cell>
          <cell r="AR188">
            <v>-15.0653282345443</v>
          </cell>
          <cell r="AS188">
            <v>21274</v>
          </cell>
          <cell r="AT188">
            <v>25992</v>
          </cell>
          <cell r="AU188">
            <v>-4718</v>
          </cell>
          <cell r="AV188">
            <v>-18.151738996614299</v>
          </cell>
          <cell r="AW188">
            <v>12.7762331623604</v>
          </cell>
          <cell r="AX188">
            <v>12.401201391084401</v>
          </cell>
          <cell r="AY188">
            <v>0.37503177127597098</v>
          </cell>
          <cell r="AZ188">
            <v>3.0241567687594602</v>
          </cell>
          <cell r="BB188">
            <v>-2.3721421743002199E-3</v>
          </cell>
          <cell r="BC188">
            <v>36.525108113189802</v>
          </cell>
          <cell r="BD188">
            <v>36.554387888581097</v>
          </cell>
          <cell r="BE188">
            <v>-2.9279775391295001E-2</v>
          </cell>
          <cell r="BF188">
            <v>-8.0099208556140097E-2</v>
          </cell>
          <cell r="BG188">
            <v>66.232060782290603</v>
          </cell>
          <cell r="BH188">
            <v>72.737412364563397</v>
          </cell>
          <cell r="BI188">
            <v>1.07286137570482</v>
          </cell>
          <cell r="BJ188">
            <v>1.0597369294763499</v>
          </cell>
          <cell r="BK188">
            <v>-2.3983728406623602E-3</v>
          </cell>
          <cell r="BL188">
            <v>-1863.62</v>
          </cell>
          <cell r="BM188">
            <v>-5233.88</v>
          </cell>
        </row>
        <row r="189">
          <cell r="A189">
            <v>421</v>
          </cell>
          <cell r="B189" t="str">
            <v>ROSWELL CORNERS SHOPPING CENTER</v>
          </cell>
          <cell r="C189" t="str">
            <v>ROSWELL</v>
          </cell>
          <cell r="D189" t="str">
            <v>GA</v>
          </cell>
          <cell r="E189" t="str">
            <v>JAMES TYSON</v>
          </cell>
          <cell r="F189">
            <v>34.063975419999998</v>
          </cell>
          <cell r="G189">
            <v>-84.396528040000007</v>
          </cell>
          <cell r="H189">
            <v>4</v>
          </cell>
          <cell r="I189">
            <v>2</v>
          </cell>
          <cell r="J189" t="str">
            <v>S</v>
          </cell>
          <cell r="K189" t="str">
            <v>O</v>
          </cell>
          <cell r="L189">
            <v>38112</v>
          </cell>
          <cell r="M189" t="str">
            <v>NATHAN WARE</v>
          </cell>
          <cell r="N189" t="str">
            <v>JON COBB</v>
          </cell>
          <cell r="O189">
            <v>6052</v>
          </cell>
          <cell r="P189">
            <v>43280</v>
          </cell>
          <cell r="Q189">
            <v>98.1</v>
          </cell>
          <cell r="R189">
            <v>43280</v>
          </cell>
          <cell r="S189">
            <v>58</v>
          </cell>
          <cell r="T189">
            <v>43616</v>
          </cell>
          <cell r="U189">
            <v>1.6</v>
          </cell>
          <cell r="V189" t="str">
            <v>OLD</v>
          </cell>
          <cell r="W189" t="str">
            <v>JAZLYN MARTINEZ</v>
          </cell>
          <cell r="X189" t="str">
            <v>JENNIFER DAVIS-JACKSON</v>
          </cell>
          <cell r="Y189" t="str">
            <v>BRIAN BYRNE</v>
          </cell>
          <cell r="Z189">
            <v>1</v>
          </cell>
          <cell r="AC189">
            <v>1.6185524974515799</v>
          </cell>
          <cell r="AD189">
            <v>1.63999224956404</v>
          </cell>
          <cell r="AE189">
            <v>-2.1439752112458101E-2</v>
          </cell>
          <cell r="AF189">
            <v>-1.30730813625232</v>
          </cell>
          <cell r="AG189">
            <v>282728.96999999997</v>
          </cell>
          <cell r="AH189">
            <v>294470.49</v>
          </cell>
          <cell r="AI189">
            <v>-11741.52</v>
          </cell>
          <cell r="AJ189">
            <v>-3.9873333317712101</v>
          </cell>
          <cell r="AK189">
            <v>16017.5</v>
          </cell>
          <cell r="AL189">
            <v>15472</v>
          </cell>
          <cell r="AM189">
            <v>545.5</v>
          </cell>
          <cell r="AN189">
            <v>3.5257238883143698</v>
          </cell>
          <cell r="AO189">
            <v>4905</v>
          </cell>
          <cell r="AP189">
            <v>5161</v>
          </cell>
          <cell r="AQ189">
            <v>-256</v>
          </cell>
          <cell r="AR189">
            <v>-4.9602790156946304</v>
          </cell>
          <cell r="AS189">
            <v>7939</v>
          </cell>
          <cell r="AT189">
            <v>8464</v>
          </cell>
          <cell r="AU189">
            <v>-525</v>
          </cell>
          <cell r="AV189">
            <v>-6.2027410207939502</v>
          </cell>
          <cell r="AW189">
            <v>28.356485094427999</v>
          </cell>
          <cell r="AX189">
            <v>30.855739400206801</v>
          </cell>
          <cell r="AY189">
            <v>-2.4992543057788601</v>
          </cell>
          <cell r="AZ189">
            <v>-8.0998036487244391</v>
          </cell>
          <cell r="BB189">
            <v>-2.9391089264417798E-3</v>
          </cell>
          <cell r="BC189">
            <v>35.612667842297498</v>
          </cell>
          <cell r="BD189">
            <v>34.790936909262797</v>
          </cell>
          <cell r="BE189">
            <v>0.82173093303474998</v>
          </cell>
          <cell r="BF189">
            <v>2.3619109056415599</v>
          </cell>
          <cell r="BG189">
            <v>65.239551478083598</v>
          </cell>
          <cell r="BH189">
            <v>55.977523735710101</v>
          </cell>
          <cell r="BI189">
            <v>2.7173975132438701</v>
          </cell>
          <cell r="BJ189">
            <v>2.7244325908514599</v>
          </cell>
          <cell r="BK189">
            <v>-2.6520098028864902E-4</v>
          </cell>
          <cell r="BL189">
            <v>-74.98</v>
          </cell>
          <cell r="BM189">
            <v>-1405.92</v>
          </cell>
        </row>
        <row r="190">
          <cell r="A190">
            <v>423</v>
          </cell>
          <cell r="B190" t="str">
            <v>CUMMING MARKETPLACE</v>
          </cell>
          <cell r="C190" t="str">
            <v>CUMMING</v>
          </cell>
          <cell r="D190" t="str">
            <v>GA</v>
          </cell>
          <cell r="E190" t="str">
            <v>MICHELLE PIERCE</v>
          </cell>
          <cell r="F190">
            <v>34.188888849999998</v>
          </cell>
          <cell r="G190">
            <v>-84.133490929999994</v>
          </cell>
          <cell r="H190">
            <v>4</v>
          </cell>
          <cell r="I190">
            <v>3</v>
          </cell>
          <cell r="J190" t="str">
            <v>S</v>
          </cell>
          <cell r="K190" t="str">
            <v>O</v>
          </cell>
          <cell r="L190">
            <v>37294</v>
          </cell>
          <cell r="M190" t="str">
            <v>REGINALD CRAWFORD</v>
          </cell>
          <cell r="N190" t="str">
            <v>JON COBB</v>
          </cell>
          <cell r="O190">
            <v>6492</v>
          </cell>
          <cell r="P190">
            <v>43203</v>
          </cell>
          <cell r="Q190">
            <v>89.4</v>
          </cell>
          <cell r="R190">
            <v>43203</v>
          </cell>
          <cell r="S190">
            <v>98.2</v>
          </cell>
          <cell r="T190">
            <v>44773</v>
          </cell>
          <cell r="U190">
            <v>1.9</v>
          </cell>
          <cell r="V190" t="str">
            <v>OLD</v>
          </cell>
          <cell r="W190" t="str">
            <v>JANE SMITH</v>
          </cell>
          <cell r="X190" t="str">
            <v>KEVIN SILVA RODRIGUEZ</v>
          </cell>
          <cell r="Y190" t="str">
            <v>BRIAN BYRNE</v>
          </cell>
          <cell r="Z190">
            <v>1</v>
          </cell>
          <cell r="AC190">
            <v>1.71728857748085</v>
          </cell>
          <cell r="AD190">
            <v>1.6811241065627001</v>
          </cell>
          <cell r="AE190">
            <v>3.6164470918150803E-2</v>
          </cell>
          <cell r="AF190">
            <v>2.15120768163239</v>
          </cell>
          <cell r="AG190">
            <v>377679.37</v>
          </cell>
          <cell r="AH190">
            <v>380301.6</v>
          </cell>
          <cell r="AI190">
            <v>-2622.23</v>
          </cell>
          <cell r="AJ190">
            <v>-0.68951327052002898</v>
          </cell>
          <cell r="AK190">
            <v>19643</v>
          </cell>
          <cell r="AL190">
            <v>20442</v>
          </cell>
          <cell r="AM190">
            <v>-799</v>
          </cell>
          <cell r="AN190">
            <v>-3.9086195088543199</v>
          </cell>
          <cell r="AO190">
            <v>6137</v>
          </cell>
          <cell r="AP190">
            <v>6156</v>
          </cell>
          <cell r="AQ190">
            <v>-19</v>
          </cell>
          <cell r="AR190">
            <v>-0.30864197530864201</v>
          </cell>
          <cell r="AS190">
            <v>10539</v>
          </cell>
          <cell r="AT190">
            <v>10349</v>
          </cell>
          <cell r="AU190">
            <v>190</v>
          </cell>
          <cell r="AV190">
            <v>1.8359261764421699</v>
          </cell>
          <cell r="AW190">
            <v>30.6165046072392</v>
          </cell>
          <cell r="AX190">
            <v>30.114470208394501</v>
          </cell>
          <cell r="AY190">
            <v>0.50203439884473899</v>
          </cell>
          <cell r="AZ190">
            <v>1.6670869365146399</v>
          </cell>
          <cell r="BB190">
            <v>1.1314253644139299E-3</v>
          </cell>
          <cell r="BC190">
            <v>35.836357339406</v>
          </cell>
          <cell r="BD190">
            <v>36.747666441202</v>
          </cell>
          <cell r="BE190">
            <v>-0.91130910179603597</v>
          </cell>
          <cell r="BF190">
            <v>-2.47991012777416</v>
          </cell>
          <cell r="BG190">
            <v>67.492260061919495</v>
          </cell>
          <cell r="BH190">
            <v>58.414554905783</v>
          </cell>
          <cell r="BI190">
            <v>3.14170721053681</v>
          </cell>
          <cell r="BJ190">
            <v>2.6825445909246799</v>
          </cell>
          <cell r="BK190">
            <v>-3.2958644259547501E-3</v>
          </cell>
          <cell r="BL190">
            <v>-1244.78</v>
          </cell>
          <cell r="BM190">
            <v>-2389.6</v>
          </cell>
        </row>
        <row r="191">
          <cell r="A191">
            <v>425</v>
          </cell>
          <cell r="B191" t="str">
            <v>LAS PALMAS MARKETPLACE</v>
          </cell>
          <cell r="C191" t="str">
            <v>EL PASO</v>
          </cell>
          <cell r="D191" t="str">
            <v>TX</v>
          </cell>
          <cell r="E191" t="str">
            <v>FELIPE MEDINA</v>
          </cell>
          <cell r="F191">
            <v>31.72452496</v>
          </cell>
          <cell r="G191">
            <v>-106.3060924</v>
          </cell>
          <cell r="H191">
            <v>12</v>
          </cell>
          <cell r="I191">
            <v>7</v>
          </cell>
          <cell r="J191" t="str">
            <v>S</v>
          </cell>
          <cell r="K191" t="str">
            <v>O</v>
          </cell>
          <cell r="L191">
            <v>37693</v>
          </cell>
          <cell r="M191" t="str">
            <v>ALEX DOMINGUEZ</v>
          </cell>
          <cell r="N191" t="str">
            <v>CHARLES MCGOWEN</v>
          </cell>
          <cell r="O191">
            <v>7076</v>
          </cell>
          <cell r="P191">
            <v>43145</v>
          </cell>
          <cell r="Q191">
            <v>85.1</v>
          </cell>
          <cell r="R191">
            <v>43145</v>
          </cell>
          <cell r="S191">
            <v>99.6</v>
          </cell>
          <cell r="T191">
            <v>45016</v>
          </cell>
          <cell r="U191">
            <v>3.9</v>
          </cell>
          <cell r="V191" t="str">
            <v>OLD</v>
          </cell>
          <cell r="W191" t="str">
            <v>GUILLERMINA FRANCO</v>
          </cell>
          <cell r="X191" t="str">
            <v>RAYMOND ERIVES</v>
          </cell>
          <cell r="Y191" t="str">
            <v>MARSHALL POE</v>
          </cell>
          <cell r="Z191">
            <v>1</v>
          </cell>
          <cell r="AC191">
            <v>1.86311698857375</v>
          </cell>
          <cell r="AD191">
            <v>1.8176993128107699</v>
          </cell>
          <cell r="AE191">
            <v>4.54176757629772E-2</v>
          </cell>
          <cell r="AF191">
            <v>2.4986352496742801</v>
          </cell>
          <cell r="AG191">
            <v>1206258.73</v>
          </cell>
          <cell r="AH191">
            <v>1247458.71</v>
          </cell>
          <cell r="AI191">
            <v>-41199.980000000003</v>
          </cell>
          <cell r="AJ191">
            <v>-3.3027129210553201</v>
          </cell>
          <cell r="AK191">
            <v>56853</v>
          </cell>
          <cell r="AL191">
            <v>60862</v>
          </cell>
          <cell r="AM191">
            <v>-4009</v>
          </cell>
          <cell r="AN191">
            <v>-6.5870329598107196</v>
          </cell>
          <cell r="AO191">
            <v>17241</v>
          </cell>
          <cell r="AP191">
            <v>17899</v>
          </cell>
          <cell r="AQ191">
            <v>-658</v>
          </cell>
          <cell r="AR191">
            <v>-3.67618302698475</v>
          </cell>
          <cell r="AS191">
            <v>32122</v>
          </cell>
          <cell r="AT191">
            <v>32535</v>
          </cell>
          <cell r="AU191">
            <v>-413</v>
          </cell>
          <cell r="AV191">
            <v>-1.2694021822652499</v>
          </cell>
          <cell r="AW191">
            <v>29.975550982358001</v>
          </cell>
          <cell r="AX191">
            <v>29.4091551378528</v>
          </cell>
          <cell r="AY191">
            <v>0.566395844505163</v>
          </cell>
          <cell r="AZ191">
            <v>1.9259167488839199</v>
          </cell>
          <cell r="BB191">
            <v>-5.4327277690080699E-3</v>
          </cell>
          <cell r="BC191">
            <v>37.552416723740699</v>
          </cell>
          <cell r="BD191">
            <v>38.342053480866802</v>
          </cell>
          <cell r="BE191">
            <v>-0.789636757126019</v>
          </cell>
          <cell r="BF191">
            <v>-2.0594534862877398</v>
          </cell>
          <cell r="BG191">
            <v>77.437503625079799</v>
          </cell>
          <cell r="BH191">
            <v>77.965249455276805</v>
          </cell>
          <cell r="BI191">
            <v>4.2283548903310297</v>
          </cell>
          <cell r="BJ191">
            <v>2.95645937651916</v>
          </cell>
          <cell r="BK191">
            <v>-5.1075278020993103E-3</v>
          </cell>
          <cell r="BL191">
            <v>-6161</v>
          </cell>
          <cell r="BM191">
            <v>-15084.49</v>
          </cell>
        </row>
        <row r="192">
          <cell r="A192">
            <v>426</v>
          </cell>
          <cell r="B192" t="str">
            <v>LAGUNA SECA S/C</v>
          </cell>
          <cell r="C192" t="str">
            <v>LAS CRUCES</v>
          </cell>
          <cell r="D192" t="str">
            <v>NM</v>
          </cell>
          <cell r="E192" t="str">
            <v>ELIZABETH FLORES</v>
          </cell>
          <cell r="F192">
            <v>32.316032370000002</v>
          </cell>
          <cell r="G192">
            <v>-106.7399276</v>
          </cell>
          <cell r="H192">
            <v>12</v>
          </cell>
          <cell r="I192">
            <v>7</v>
          </cell>
          <cell r="J192" t="str">
            <v>S</v>
          </cell>
          <cell r="K192" t="str">
            <v>O</v>
          </cell>
          <cell r="L192">
            <v>37132</v>
          </cell>
          <cell r="M192" t="str">
            <v>ALEX DOMINGUEZ</v>
          </cell>
          <cell r="N192" t="str">
            <v>CHARLES MCGOWEN</v>
          </cell>
          <cell r="O192">
            <v>7500</v>
          </cell>
          <cell r="P192">
            <v>43144</v>
          </cell>
          <cell r="Q192">
            <v>75.3</v>
          </cell>
          <cell r="R192">
            <v>43144</v>
          </cell>
          <cell r="S192">
            <v>98.9</v>
          </cell>
          <cell r="T192">
            <v>44592</v>
          </cell>
          <cell r="U192">
            <v>2.2999999999999998</v>
          </cell>
          <cell r="V192" t="str">
            <v>OLD</v>
          </cell>
          <cell r="W192" t="str">
            <v>BIRDIANA GALICIA</v>
          </cell>
          <cell r="X192" t="str">
            <v>BRENDA RONQUILLO</v>
          </cell>
          <cell r="Y192" t="str">
            <v>MARSHALL POE</v>
          </cell>
          <cell r="Z192">
            <v>1</v>
          </cell>
          <cell r="AC192">
            <v>1.79093947270702</v>
          </cell>
          <cell r="AD192">
            <v>1.7868554357708799</v>
          </cell>
          <cell r="AE192">
            <v>4.0840369361390102E-3</v>
          </cell>
          <cell r="AF192">
            <v>0.22856000851446001</v>
          </cell>
          <cell r="AG192">
            <v>539545.53</v>
          </cell>
          <cell r="AH192">
            <v>535535.5</v>
          </cell>
          <cell r="AI192">
            <v>4010.03</v>
          </cell>
          <cell r="AJ192">
            <v>0.74878882912524003</v>
          </cell>
          <cell r="AK192">
            <v>28363</v>
          </cell>
          <cell r="AL192">
            <v>29447</v>
          </cell>
          <cell r="AM192">
            <v>-1084</v>
          </cell>
          <cell r="AN192">
            <v>-3.6811899344585202</v>
          </cell>
          <cell r="AO192">
            <v>8079</v>
          </cell>
          <cell r="AP192">
            <v>7699</v>
          </cell>
          <cell r="AQ192">
            <v>380</v>
          </cell>
          <cell r="AR192">
            <v>4.93570593583582</v>
          </cell>
          <cell r="AS192">
            <v>14469</v>
          </cell>
          <cell r="AT192">
            <v>13757</v>
          </cell>
          <cell r="AU192">
            <v>712</v>
          </cell>
          <cell r="AV192">
            <v>5.1755469942574699</v>
          </cell>
          <cell r="AW192">
            <v>28.198709586433001</v>
          </cell>
          <cell r="AX192">
            <v>26.145277957007501</v>
          </cell>
          <cell r="AY192">
            <v>2.0534316294255199</v>
          </cell>
          <cell r="AZ192">
            <v>7.8539292364843902</v>
          </cell>
          <cell r="BB192">
            <v>-1.21800947251275E-2</v>
          </cell>
          <cell r="BC192">
            <v>37.289759485797198</v>
          </cell>
          <cell r="BD192">
            <v>38.928218361561399</v>
          </cell>
          <cell r="BE192">
            <v>-1.63845887576416</v>
          </cell>
          <cell r="BF192">
            <v>-4.2089233587479304</v>
          </cell>
          <cell r="BG192">
            <v>66.456244584725795</v>
          </cell>
          <cell r="BH192">
            <v>55.604623977139902</v>
          </cell>
          <cell r="BI192">
            <v>3.0655522250364999</v>
          </cell>
          <cell r="BJ192">
            <v>2.5466341633747902</v>
          </cell>
          <cell r="BK192">
            <v>-8.9818555257051205E-3</v>
          </cell>
          <cell r="BL192">
            <v>-4846.12</v>
          </cell>
          <cell r="BM192">
            <v>-13400.63</v>
          </cell>
        </row>
        <row r="193">
          <cell r="A193">
            <v>427</v>
          </cell>
          <cell r="B193" t="str">
            <v>GULF COAST TOWN CENTER</v>
          </cell>
          <cell r="C193" t="str">
            <v>FORT MYERS</v>
          </cell>
          <cell r="D193" t="str">
            <v>FL</v>
          </cell>
          <cell r="E193" t="str">
            <v>RYAN BASS</v>
          </cell>
          <cell r="F193">
            <v>26.48720823</v>
          </cell>
          <cell r="G193">
            <v>-81.787385319999999</v>
          </cell>
          <cell r="H193">
            <v>2</v>
          </cell>
          <cell r="I193">
            <v>6</v>
          </cell>
          <cell r="J193" t="str">
            <v>S</v>
          </cell>
          <cell r="K193" t="str">
            <v>O</v>
          </cell>
          <cell r="L193">
            <v>39155</v>
          </cell>
          <cell r="M193" t="str">
            <v>RYAN BASS</v>
          </cell>
          <cell r="N193" t="str">
            <v>KEN HELM</v>
          </cell>
          <cell r="O193">
            <v>5510</v>
          </cell>
          <cell r="P193">
            <v>43202</v>
          </cell>
          <cell r="Q193">
            <v>94</v>
          </cell>
          <cell r="R193">
            <v>43202</v>
          </cell>
          <cell r="S193">
            <v>99.4</v>
          </cell>
          <cell r="T193">
            <v>43921</v>
          </cell>
          <cell r="U193">
            <v>1.6</v>
          </cell>
          <cell r="V193" t="str">
            <v>OLD</v>
          </cell>
          <cell r="W193" t="str">
            <v>ALEXANDRA MACLEAN</v>
          </cell>
          <cell r="X193" t="str">
            <v>JENNIFER BOSS</v>
          </cell>
          <cell r="Y193" t="str">
            <v>ADRIAN MUNZELL</v>
          </cell>
          <cell r="Z193">
            <v>1</v>
          </cell>
          <cell r="AC193">
            <v>1.86177987962167</v>
          </cell>
          <cell r="AD193">
            <v>1.8745437079731</v>
          </cell>
          <cell r="AE193">
            <v>-1.27638283514349E-2</v>
          </cell>
          <cell r="AF193">
            <v>-0.68090321378721397</v>
          </cell>
          <cell r="AG193">
            <v>296153.28999999998</v>
          </cell>
          <cell r="AH193">
            <v>334868.13</v>
          </cell>
          <cell r="AI193">
            <v>-38714.839999999997</v>
          </cell>
          <cell r="AJ193">
            <v>-11.561219635920599</v>
          </cell>
          <cell r="AK193">
            <v>18627.5</v>
          </cell>
          <cell r="AL193">
            <v>21608</v>
          </cell>
          <cell r="AM193">
            <v>-2980.5</v>
          </cell>
          <cell r="AN193">
            <v>-13.793502406516099</v>
          </cell>
          <cell r="AO193">
            <v>4652</v>
          </cell>
          <cell r="AP193">
            <v>5205</v>
          </cell>
          <cell r="AQ193">
            <v>-553</v>
          </cell>
          <cell r="AR193">
            <v>-10.624399615754101</v>
          </cell>
          <cell r="AS193">
            <v>8661</v>
          </cell>
          <cell r="AT193">
            <v>9757</v>
          </cell>
          <cell r="AU193">
            <v>-1096</v>
          </cell>
          <cell r="AV193">
            <v>-11.232960951112</v>
          </cell>
          <cell r="AW193">
            <v>24.624882566098499</v>
          </cell>
          <cell r="AX193">
            <v>24.0883006293965</v>
          </cell>
          <cell r="AY193">
            <v>0.53658193670198895</v>
          </cell>
          <cell r="AZ193">
            <v>2.22756243770539</v>
          </cell>
          <cell r="BB193">
            <v>-6.3564336841961701E-3</v>
          </cell>
          <cell r="BC193">
            <v>34.193891005657498</v>
          </cell>
          <cell r="BD193">
            <v>34.320808650199901</v>
          </cell>
          <cell r="BE193">
            <v>-0.12691764454231699</v>
          </cell>
          <cell r="BF193">
            <v>-0.36979794338726302</v>
          </cell>
          <cell r="BG193">
            <v>74.376612209802204</v>
          </cell>
          <cell r="BH193">
            <v>51.392891450528303</v>
          </cell>
          <cell r="BI193">
            <v>2.0484796910410799</v>
          </cell>
          <cell r="BJ193">
            <v>2.2621800408417498</v>
          </cell>
          <cell r="BK193">
            <v>-2.0763233796929998E-3</v>
          </cell>
          <cell r="BL193">
            <v>-614.91</v>
          </cell>
          <cell r="BM193">
            <v>-4886.05</v>
          </cell>
        </row>
        <row r="194">
          <cell r="A194">
            <v>428</v>
          </cell>
          <cell r="B194" t="str">
            <v>PAVILIONS @ SAN MATEO</v>
          </cell>
          <cell r="C194" t="str">
            <v>ALBUQUERQUE</v>
          </cell>
          <cell r="D194" t="str">
            <v>NM</v>
          </cell>
          <cell r="E194" t="str">
            <v>ANTHONY MARQUEZ</v>
          </cell>
          <cell r="F194">
            <v>35.104631550000001</v>
          </cell>
          <cell r="G194">
            <v>-106.59036759999999</v>
          </cell>
          <cell r="H194">
            <v>12</v>
          </cell>
          <cell r="I194">
            <v>6</v>
          </cell>
          <cell r="J194" t="str">
            <v>S</v>
          </cell>
          <cell r="K194" t="str">
            <v>O</v>
          </cell>
          <cell r="L194">
            <v>38211</v>
          </cell>
          <cell r="M194" t="str">
            <v>ANTHONY MARQUEZ</v>
          </cell>
          <cell r="N194" t="str">
            <v>CHARLES MCGOWEN</v>
          </cell>
          <cell r="O194">
            <v>7065</v>
          </cell>
          <cell r="P194">
            <v>43320</v>
          </cell>
          <cell r="Q194">
            <v>86.1</v>
          </cell>
          <cell r="R194">
            <v>43320</v>
          </cell>
          <cell r="S194">
            <v>98.9</v>
          </cell>
          <cell r="T194">
            <v>44957</v>
          </cell>
          <cell r="U194">
            <v>2.7</v>
          </cell>
          <cell r="V194" t="str">
            <v>OLD</v>
          </cell>
          <cell r="W194" t="str">
            <v>BLANCA NAYARES</v>
          </cell>
          <cell r="X194" t="str">
            <v>IVAN CARRASCO</v>
          </cell>
          <cell r="Y194" t="str">
            <v>MARSHALL POE</v>
          </cell>
          <cell r="Z194">
            <v>1</v>
          </cell>
          <cell r="AC194">
            <v>1.8474884736714401</v>
          </cell>
          <cell r="AD194">
            <v>1.8394150968251901</v>
          </cell>
          <cell r="AE194">
            <v>8.0733768462513105E-3</v>
          </cell>
          <cell r="AF194">
            <v>0.43891000243424599</v>
          </cell>
          <cell r="AG194">
            <v>570317.85</v>
          </cell>
          <cell r="AH194">
            <v>523064.81</v>
          </cell>
          <cell r="AI194">
            <v>47253.04</v>
          </cell>
          <cell r="AJ194">
            <v>9.0338786124801604</v>
          </cell>
          <cell r="AK194">
            <v>27263</v>
          </cell>
          <cell r="AL194">
            <v>27228</v>
          </cell>
          <cell r="AM194">
            <v>35</v>
          </cell>
          <cell r="AN194">
            <v>0.128544145732334</v>
          </cell>
          <cell r="AO194">
            <v>8242</v>
          </cell>
          <cell r="AP194">
            <v>7591</v>
          </cell>
          <cell r="AQ194">
            <v>651</v>
          </cell>
          <cell r="AR194">
            <v>8.5759451982611008</v>
          </cell>
          <cell r="AS194">
            <v>15227</v>
          </cell>
          <cell r="AT194">
            <v>13963</v>
          </cell>
          <cell r="AU194">
            <v>1264</v>
          </cell>
          <cell r="AV194">
            <v>9.0524958819737904</v>
          </cell>
          <cell r="AW194">
            <v>29.916003374536899</v>
          </cell>
          <cell r="AX194">
            <v>27.6002644336712</v>
          </cell>
          <cell r="AY194">
            <v>2.3157389408657001</v>
          </cell>
          <cell r="AZ194">
            <v>8.3902780947293607</v>
          </cell>
          <cell r="BB194">
            <v>-1.21652640678014E-2</v>
          </cell>
          <cell r="BC194">
            <v>37.454380376962</v>
          </cell>
          <cell r="BD194">
            <v>37.460775621284803</v>
          </cell>
          <cell r="BE194">
            <v>-6.3952443228529896E-3</v>
          </cell>
          <cell r="BF194">
            <v>-1.7071841724545799E-2</v>
          </cell>
          <cell r="BG194">
            <v>50.740111623392401</v>
          </cell>
          <cell r="BH194">
            <v>51.350283230141002</v>
          </cell>
          <cell r="BI194">
            <v>1.5464972734064</v>
          </cell>
          <cell r="BJ194">
            <v>1.7926038649015601</v>
          </cell>
          <cell r="BK194">
            <v>-3.9128882253992199E-3</v>
          </cell>
          <cell r="BL194">
            <v>-2231.59</v>
          </cell>
          <cell r="BM194">
            <v>-13795.13</v>
          </cell>
        </row>
        <row r="195">
          <cell r="A195">
            <v>429</v>
          </cell>
          <cell r="B195" t="str">
            <v>WINSLOW BAY COMMONS</v>
          </cell>
          <cell r="C195" t="str">
            <v>MOORESVILLE</v>
          </cell>
          <cell r="D195" t="str">
            <v>NC</v>
          </cell>
          <cell r="E195" t="str">
            <v>JOE LOVE</v>
          </cell>
          <cell r="F195">
            <v>35.598295069999999</v>
          </cell>
          <cell r="G195">
            <v>-80.873774330000003</v>
          </cell>
          <cell r="H195">
            <v>6</v>
          </cell>
          <cell r="I195">
            <v>1</v>
          </cell>
          <cell r="J195" t="str">
            <v>S</v>
          </cell>
          <cell r="K195" t="str">
            <v>O</v>
          </cell>
          <cell r="L195">
            <v>37686</v>
          </cell>
          <cell r="M195" t="str">
            <v>JOSEPH LOVE</v>
          </cell>
          <cell r="N195" t="str">
            <v>BRYAN GURLEY</v>
          </cell>
          <cell r="O195">
            <v>7150</v>
          </cell>
          <cell r="P195">
            <v>43216</v>
          </cell>
          <cell r="Q195">
            <v>91.7</v>
          </cell>
          <cell r="R195">
            <v>43216</v>
          </cell>
          <cell r="S195">
            <v>98.1</v>
          </cell>
          <cell r="T195">
            <v>46112</v>
          </cell>
          <cell r="U195">
            <v>2.2000000000000002</v>
          </cell>
          <cell r="V195" t="str">
            <v>OLD</v>
          </cell>
          <cell r="W195" t="str">
            <v>EVAN MASSEY</v>
          </cell>
          <cell r="X195" t="str">
            <v>MARGARET MCMANUS</v>
          </cell>
          <cell r="Y195" t="str">
            <v>ADRIAN MUNZELL</v>
          </cell>
          <cell r="Z195">
            <v>1</v>
          </cell>
          <cell r="AC195">
            <v>1.6957462148522</v>
          </cell>
          <cell r="AD195">
            <v>1.71948964497041</v>
          </cell>
          <cell r="AE195">
            <v>-2.3743430118215302E-2</v>
          </cell>
          <cell r="AF195">
            <v>-1.3808417042618399</v>
          </cell>
          <cell r="AG195">
            <v>719256.15</v>
          </cell>
          <cell r="AH195">
            <v>706080.4</v>
          </cell>
          <cell r="AI195">
            <v>13175.75</v>
          </cell>
          <cell r="AJ195">
            <v>1.8660410344204399</v>
          </cell>
          <cell r="AK195">
            <v>30718</v>
          </cell>
          <cell r="AL195">
            <v>36195</v>
          </cell>
          <cell r="AM195">
            <v>-5477</v>
          </cell>
          <cell r="AN195">
            <v>-15.131924298936299</v>
          </cell>
          <cell r="AO195">
            <v>11096</v>
          </cell>
          <cell r="AP195">
            <v>10816</v>
          </cell>
          <cell r="AQ195">
            <v>280</v>
          </cell>
          <cell r="AR195">
            <v>2.5887573964496999</v>
          </cell>
          <cell r="AS195">
            <v>18816</v>
          </cell>
          <cell r="AT195">
            <v>18598</v>
          </cell>
          <cell r="AU195">
            <v>218</v>
          </cell>
          <cell r="AV195">
            <v>1.17216905043553</v>
          </cell>
          <cell r="AW195">
            <v>35.402695487987501</v>
          </cell>
          <cell r="AX195">
            <v>29.8825804669153</v>
          </cell>
          <cell r="AY195">
            <v>5.5201150210721801</v>
          </cell>
          <cell r="AZ195">
            <v>18.472685205964101</v>
          </cell>
          <cell r="BB195">
            <v>-2.0798217014868199E-3</v>
          </cell>
          <cell r="BC195">
            <v>38.225773278061197</v>
          </cell>
          <cell r="BD195">
            <v>37.965394128400902</v>
          </cell>
          <cell r="BE195">
            <v>0.26037914966032399</v>
          </cell>
          <cell r="BF195">
            <v>0.68583286342216798</v>
          </cell>
          <cell r="BG195">
            <v>65.996755587599097</v>
          </cell>
          <cell r="BH195">
            <v>63.7666420118343</v>
          </cell>
          <cell r="BI195">
            <v>3.30331690594512</v>
          </cell>
          <cell r="BJ195">
            <v>3.5557862815622698</v>
          </cell>
          <cell r="BK195">
            <v>-2.2783816308001E-3</v>
          </cell>
          <cell r="BL195">
            <v>-1638.74</v>
          </cell>
          <cell r="BM195">
            <v>-5454</v>
          </cell>
        </row>
        <row r="196">
          <cell r="A196">
            <v>430</v>
          </cell>
          <cell r="B196" t="str">
            <v>STONYBROOK SOUTH</v>
          </cell>
          <cell r="C196" t="str">
            <v>LOUISVILLE</v>
          </cell>
          <cell r="D196" t="str">
            <v>KY</v>
          </cell>
          <cell r="E196" t="str">
            <v>ALEXANDRA DOTY</v>
          </cell>
          <cell r="F196">
            <v>38.196823649999999</v>
          </cell>
          <cell r="G196">
            <v>-85.604938390000001</v>
          </cell>
          <cell r="H196">
            <v>9</v>
          </cell>
          <cell r="I196">
            <v>5</v>
          </cell>
          <cell r="J196" t="str">
            <v>S</v>
          </cell>
          <cell r="K196" t="str">
            <v>O</v>
          </cell>
          <cell r="L196">
            <v>37196</v>
          </cell>
          <cell r="M196" t="str">
            <v>DISTRICT 5</v>
          </cell>
          <cell r="N196" t="str">
            <v>SHAWN BROOKS</v>
          </cell>
          <cell r="O196">
            <v>7506</v>
          </cell>
          <cell r="P196">
            <v>43340</v>
          </cell>
          <cell r="Q196">
            <v>89.7</v>
          </cell>
          <cell r="R196">
            <v>43340</v>
          </cell>
          <cell r="S196">
            <v>99.1</v>
          </cell>
          <cell r="T196">
            <v>44227</v>
          </cell>
          <cell r="U196">
            <v>1.3</v>
          </cell>
          <cell r="V196" t="str">
            <v>OLD</v>
          </cell>
          <cell r="W196" t="str">
            <v>CATHERINE PARRISH</v>
          </cell>
          <cell r="X196" t="str">
            <v>DONNA COWPER</v>
          </cell>
          <cell r="Y196" t="str">
            <v>BRIAN BYRNE</v>
          </cell>
          <cell r="Z196">
            <v>1</v>
          </cell>
          <cell r="AC196">
            <v>1.59594594594595</v>
          </cell>
          <cell r="AD196">
            <v>1.5668254413000799</v>
          </cell>
          <cell r="AE196">
            <v>2.91205046458618E-2</v>
          </cell>
          <cell r="AF196">
            <v>1.8585672582453601</v>
          </cell>
          <cell r="AG196">
            <v>195500</v>
          </cell>
          <cell r="AH196">
            <v>187738.34</v>
          </cell>
          <cell r="AI196">
            <v>7761.66</v>
          </cell>
          <cell r="AJ196">
            <v>4.1342967025275703</v>
          </cell>
          <cell r="AK196">
            <v>13678</v>
          </cell>
          <cell r="AL196">
            <v>15939.5</v>
          </cell>
          <cell r="AM196">
            <v>-2261.5</v>
          </cell>
          <cell r="AN196">
            <v>-14.1880234637222</v>
          </cell>
          <cell r="AO196">
            <v>3700</v>
          </cell>
          <cell r="AP196">
            <v>3569</v>
          </cell>
          <cell r="AQ196">
            <v>131</v>
          </cell>
          <cell r="AR196">
            <v>3.67049593723732</v>
          </cell>
          <cell r="AS196">
            <v>5905</v>
          </cell>
          <cell r="AT196">
            <v>5592</v>
          </cell>
          <cell r="AU196">
            <v>313</v>
          </cell>
          <cell r="AV196">
            <v>5.5972818311874102</v>
          </cell>
          <cell r="AW196">
            <v>26.736364965638199</v>
          </cell>
          <cell r="AX196">
            <v>22.3909156498008</v>
          </cell>
          <cell r="AY196">
            <v>4.3454493158374401</v>
          </cell>
          <cell r="AZ196">
            <v>19.407197918125799</v>
          </cell>
          <cell r="BB196">
            <v>-1.7406651373430001E-2</v>
          </cell>
          <cell r="BC196">
            <v>33.107535986452199</v>
          </cell>
          <cell r="BD196">
            <v>33.572664520743899</v>
          </cell>
          <cell r="BE196">
            <v>-0.46512853429176498</v>
          </cell>
          <cell r="BF196">
            <v>-1.3854382454641601</v>
          </cell>
          <cell r="BG196">
            <v>68.243243243243199</v>
          </cell>
          <cell r="BH196">
            <v>67.469879518072304</v>
          </cell>
          <cell r="BI196">
            <v>2.6667212276214798</v>
          </cell>
          <cell r="BJ196">
            <v>1.9653897014323201</v>
          </cell>
          <cell r="BK196">
            <v>-1.8236521739130401E-2</v>
          </cell>
          <cell r="BL196">
            <v>-3565.24</v>
          </cell>
          <cell r="BM196">
            <v>-8012.94</v>
          </cell>
        </row>
        <row r="197">
          <cell r="A197">
            <v>431</v>
          </cell>
          <cell r="B197" t="str">
            <v>WEATHERFORD MARKETPLACE</v>
          </cell>
          <cell r="C197" t="str">
            <v>WEATHERFORD</v>
          </cell>
          <cell r="D197" t="str">
            <v>TX</v>
          </cell>
          <cell r="E197" t="str">
            <v>CRYSTAL MILLS</v>
          </cell>
          <cell r="F197">
            <v>32.728003899999997</v>
          </cell>
          <cell r="G197">
            <v>-97.782574080000003</v>
          </cell>
          <cell r="H197">
            <v>12</v>
          </cell>
          <cell r="I197">
            <v>3</v>
          </cell>
          <cell r="J197" t="str">
            <v>S</v>
          </cell>
          <cell r="K197" t="str">
            <v>O</v>
          </cell>
          <cell r="L197">
            <v>38547</v>
          </cell>
          <cell r="M197" t="str">
            <v>RANDY PILCHER</v>
          </cell>
          <cell r="N197" t="str">
            <v>CHARLES MCGOWEN</v>
          </cell>
          <cell r="O197">
            <v>5500</v>
          </cell>
          <cell r="P197">
            <v>43207</v>
          </cell>
          <cell r="Q197">
            <v>97</v>
          </cell>
          <cell r="R197">
            <v>43207</v>
          </cell>
          <cell r="S197">
            <v>99.6</v>
          </cell>
          <cell r="T197">
            <v>44227</v>
          </cell>
          <cell r="U197">
            <v>2</v>
          </cell>
          <cell r="V197" t="str">
            <v>OLD</v>
          </cell>
          <cell r="W197" t="str">
            <v>JOELLYN MANNING</v>
          </cell>
          <cell r="X197" t="str">
            <v>SANDRA RUIZ</v>
          </cell>
          <cell r="Y197" t="str">
            <v>MARSHALL POE</v>
          </cell>
          <cell r="Z197">
            <v>1</v>
          </cell>
          <cell r="AC197">
            <v>1.8928143712574901</v>
          </cell>
          <cell r="AD197">
            <v>1.8518805738658399</v>
          </cell>
          <cell r="AE197">
            <v>4.0933797391645502E-2</v>
          </cell>
          <cell r="AF197">
            <v>2.2103907762364701</v>
          </cell>
          <cell r="AG197">
            <v>330980.09000000003</v>
          </cell>
          <cell r="AH197">
            <v>334679.40000000002</v>
          </cell>
          <cell r="AI197">
            <v>-3699.31</v>
          </cell>
          <cell r="AJ197">
            <v>-1.1053294585803599</v>
          </cell>
          <cell r="AK197">
            <v>17291</v>
          </cell>
          <cell r="AL197">
            <v>18346.5</v>
          </cell>
          <cell r="AM197">
            <v>-1055.5</v>
          </cell>
          <cell r="AN197">
            <v>-5.7531409260621897</v>
          </cell>
          <cell r="AO197">
            <v>5010</v>
          </cell>
          <cell r="AP197">
            <v>5158</v>
          </cell>
          <cell r="AQ197">
            <v>-148</v>
          </cell>
          <cell r="AR197">
            <v>-2.8693291973633199</v>
          </cell>
          <cell r="AS197">
            <v>9483</v>
          </cell>
          <cell r="AT197">
            <v>9552</v>
          </cell>
          <cell r="AU197">
            <v>-69</v>
          </cell>
          <cell r="AV197">
            <v>-0.72236180904522596</v>
          </cell>
          <cell r="AW197">
            <v>28.286391764501801</v>
          </cell>
          <cell r="AX197">
            <v>28.0271441419344</v>
          </cell>
          <cell r="AY197">
            <v>0.25924762256733302</v>
          </cell>
          <cell r="AZ197">
            <v>0.92498765216483403</v>
          </cell>
          <cell r="BB197">
            <v>-7.2854846541593804E-3</v>
          </cell>
          <cell r="BC197">
            <v>34.9024665190341</v>
          </cell>
          <cell r="BD197">
            <v>35.037625628140702</v>
          </cell>
          <cell r="BE197">
            <v>-0.135159109106645</v>
          </cell>
          <cell r="BF197">
            <v>-0.38575419048399001</v>
          </cell>
          <cell r="BG197">
            <v>87.425149700598794</v>
          </cell>
          <cell r="BH197">
            <v>88.832880961613</v>
          </cell>
          <cell r="BI197">
            <v>2.9232271947233999</v>
          </cell>
          <cell r="BJ197">
            <v>2.7373032221283999</v>
          </cell>
          <cell r="BK197">
            <v>-4.4026817443913301E-3</v>
          </cell>
          <cell r="BL197">
            <v>-1457.2</v>
          </cell>
          <cell r="BM197">
            <v>-5786.35</v>
          </cell>
        </row>
        <row r="198">
          <cell r="A198">
            <v>434</v>
          </cell>
          <cell r="B198" t="str">
            <v>TANGER OUTLET CENTER</v>
          </cell>
          <cell r="C198" t="str">
            <v>BRANSON</v>
          </cell>
          <cell r="D198" t="str">
            <v>MO</v>
          </cell>
          <cell r="E198" t="str">
            <v>JOSH GRAY</v>
          </cell>
          <cell r="F198">
            <v>36.64562488</v>
          </cell>
          <cell r="G198">
            <v>-93.266022910000004</v>
          </cell>
          <cell r="H198">
            <v>12</v>
          </cell>
          <cell r="I198">
            <v>5</v>
          </cell>
          <cell r="J198" t="str">
            <v>O</v>
          </cell>
          <cell r="K198" t="str">
            <v>O</v>
          </cell>
          <cell r="L198">
            <v>37558</v>
          </cell>
          <cell r="M198" t="str">
            <v>DEAN BARNHART</v>
          </cell>
          <cell r="N198" t="str">
            <v>CHARLES MCGOWEN</v>
          </cell>
          <cell r="O198">
            <v>5950</v>
          </cell>
          <cell r="P198">
            <v>43293</v>
          </cell>
          <cell r="Q198">
            <v>98.4</v>
          </cell>
          <cell r="R198">
            <v>43293</v>
          </cell>
          <cell r="S198">
            <v>95.5</v>
          </cell>
          <cell r="T198">
            <v>45596</v>
          </cell>
          <cell r="U198">
            <v>1.8</v>
          </cell>
          <cell r="V198" t="str">
            <v>OLD</v>
          </cell>
          <cell r="W198" t="str">
            <v>ASIA JONES</v>
          </cell>
          <cell r="X198" t="str">
            <v>BLANCA TROCK</v>
          </cell>
          <cell r="Y198" t="str">
            <v>CRAIG SCHULZ</v>
          </cell>
          <cell r="Z198">
            <v>1</v>
          </cell>
          <cell r="AC198">
            <v>1.9832402234636901</v>
          </cell>
          <cell r="AD198">
            <v>1.97487950927413</v>
          </cell>
          <cell r="AE198">
            <v>8.3607141895525299E-3</v>
          </cell>
          <cell r="AF198">
            <v>0.42335312864861802</v>
          </cell>
          <cell r="AG198">
            <v>590236.07999999996</v>
          </cell>
          <cell r="AH198">
            <v>513608.35</v>
          </cell>
          <cell r="AI198">
            <v>76627.73</v>
          </cell>
          <cell r="AJ198">
            <v>14.9194868035148</v>
          </cell>
          <cell r="AK198">
            <v>45220</v>
          </cell>
          <cell r="AL198">
            <v>45794</v>
          </cell>
          <cell r="AM198">
            <v>-574</v>
          </cell>
          <cell r="AN198">
            <v>-1.2534393151941301</v>
          </cell>
          <cell r="AO198">
            <v>7876</v>
          </cell>
          <cell r="AP198">
            <v>6847</v>
          </cell>
          <cell r="AQ198">
            <v>1029</v>
          </cell>
          <cell r="AR198">
            <v>15.028479626113601</v>
          </cell>
          <cell r="AS198">
            <v>15620</v>
          </cell>
          <cell r="AT198">
            <v>13522</v>
          </cell>
          <cell r="AU198">
            <v>2098</v>
          </cell>
          <cell r="AV198">
            <v>15.5154562934477</v>
          </cell>
          <cell r="AW198">
            <v>15.6855373728439</v>
          </cell>
          <cell r="AX198">
            <v>14.951740402672799</v>
          </cell>
          <cell r="AY198">
            <v>0.73379697017103696</v>
          </cell>
          <cell r="AZ198">
            <v>4.9077696001186597</v>
          </cell>
          <cell r="BB198">
            <v>-3.55964923770071E-3</v>
          </cell>
          <cell r="BC198">
            <v>37.7872010243278</v>
          </cell>
          <cell r="BD198">
            <v>37.983164472711103</v>
          </cell>
          <cell r="BE198">
            <v>-0.195963448383353</v>
          </cell>
          <cell r="BF198">
            <v>-0.51592185933887003</v>
          </cell>
          <cell r="BG198">
            <v>86.223971559167097</v>
          </cell>
          <cell r="BH198">
            <v>88.374470571052996</v>
          </cell>
          <cell r="BI198">
            <v>3.7562173427283501</v>
          </cell>
          <cell r="BJ198">
            <v>3.5725314824028902</v>
          </cell>
          <cell r="BK198">
            <v>-1.6938645973658499E-3</v>
          </cell>
          <cell r="BL198">
            <v>-999.78</v>
          </cell>
          <cell r="BM198">
            <v>-3090.27</v>
          </cell>
        </row>
        <row r="199">
          <cell r="A199">
            <v>436</v>
          </cell>
          <cell r="B199" t="str">
            <v>OUTLETS AT ANTHEM</v>
          </cell>
          <cell r="C199" t="str">
            <v>PHOENIX</v>
          </cell>
          <cell r="D199" t="str">
            <v>AZ</v>
          </cell>
          <cell r="E199" t="str">
            <v>RICHARD ARMIJO</v>
          </cell>
          <cell r="F199">
            <v>33.872439249999999</v>
          </cell>
          <cell r="G199">
            <v>-112.1505768</v>
          </cell>
          <cell r="H199">
            <v>15</v>
          </cell>
          <cell r="I199">
            <v>3</v>
          </cell>
          <cell r="J199" t="str">
            <v>O</v>
          </cell>
          <cell r="K199" t="str">
            <v>O</v>
          </cell>
          <cell r="L199">
            <v>37580</v>
          </cell>
          <cell r="M199" t="str">
            <v>RICHARD ARMIJO</v>
          </cell>
          <cell r="N199" t="str">
            <v>DANNY LAZAR</v>
          </cell>
          <cell r="O199">
            <v>5529</v>
          </cell>
          <cell r="P199">
            <v>43242</v>
          </cell>
          <cell r="Q199">
            <v>89.4</v>
          </cell>
          <cell r="R199">
            <v>43242</v>
          </cell>
          <cell r="S199">
            <v>99.1</v>
          </cell>
          <cell r="T199">
            <v>44255</v>
          </cell>
          <cell r="U199">
            <v>2.2000000000000002</v>
          </cell>
          <cell r="V199" t="str">
            <v>OLD</v>
          </cell>
          <cell r="W199" t="str">
            <v>DRU LUCERO</v>
          </cell>
          <cell r="X199" t="str">
            <v>LAURA COLLINSON</v>
          </cell>
          <cell r="Y199" t="str">
            <v>MARSHALL POE</v>
          </cell>
          <cell r="Z199">
            <v>1</v>
          </cell>
          <cell r="AC199">
            <v>1.8443411349791601</v>
          </cell>
          <cell r="AD199">
            <v>1.8503643450262699</v>
          </cell>
          <cell r="AE199">
            <v>-6.0232100471067102E-3</v>
          </cell>
          <cell r="AF199">
            <v>-0.32551481351750799</v>
          </cell>
          <cell r="AG199">
            <v>404722.39</v>
          </cell>
          <cell r="AH199">
            <v>381332.83</v>
          </cell>
          <cell r="AI199">
            <v>23389.56</v>
          </cell>
          <cell r="AJ199">
            <v>6.1336339700937899</v>
          </cell>
          <cell r="AK199">
            <v>31527</v>
          </cell>
          <cell r="AL199">
            <v>30627</v>
          </cell>
          <cell r="AM199">
            <v>900</v>
          </cell>
          <cell r="AN199">
            <v>2.9385836027034999</v>
          </cell>
          <cell r="AO199">
            <v>6238</v>
          </cell>
          <cell r="AP199">
            <v>5901</v>
          </cell>
          <cell r="AQ199">
            <v>337</v>
          </cell>
          <cell r="AR199">
            <v>5.7108964582274204</v>
          </cell>
          <cell r="AS199">
            <v>11505</v>
          </cell>
          <cell r="AT199">
            <v>10919</v>
          </cell>
          <cell r="AU199">
            <v>586</v>
          </cell>
          <cell r="AV199">
            <v>5.3667918307537299</v>
          </cell>
          <cell r="AW199">
            <v>19.7862149903257</v>
          </cell>
          <cell r="AX199">
            <v>19.267313155059298</v>
          </cell>
          <cell r="AY199">
            <v>0.51890183526648703</v>
          </cell>
          <cell r="AZ199">
            <v>2.6931717520262102</v>
          </cell>
          <cell r="BB199">
            <v>-5.9230409615316599E-3</v>
          </cell>
          <cell r="BC199">
            <v>35.177956540634497</v>
          </cell>
          <cell r="BD199">
            <v>34.923786976829398</v>
          </cell>
          <cell r="BE199">
            <v>0.25416956380512801</v>
          </cell>
          <cell r="BF199">
            <v>0.72778351320765999</v>
          </cell>
          <cell r="BG199">
            <v>87.832638666239205</v>
          </cell>
          <cell r="BH199">
            <v>87.205558379935596</v>
          </cell>
          <cell r="BI199">
            <v>3.38752941244491</v>
          </cell>
          <cell r="BJ199">
            <v>3.4897703405185401</v>
          </cell>
          <cell r="BK199">
            <v>-4.33672572451452E-3</v>
          </cell>
          <cell r="BL199">
            <v>-1755.17</v>
          </cell>
          <cell r="BM199">
            <v>-4186.2299999999996</v>
          </cell>
        </row>
        <row r="200">
          <cell r="A200">
            <v>437</v>
          </cell>
          <cell r="B200" t="str">
            <v>GOLDEN ISLES PLAZA</v>
          </cell>
          <cell r="C200" t="str">
            <v>BRUNSWICK</v>
          </cell>
          <cell r="D200" t="str">
            <v>GA</v>
          </cell>
          <cell r="E200" t="str">
            <v>MONICA LITTLE</v>
          </cell>
          <cell r="F200">
            <v>31.21410916</v>
          </cell>
          <cell r="G200">
            <v>-81.492587560000004</v>
          </cell>
          <cell r="H200">
            <v>5</v>
          </cell>
          <cell r="I200">
            <v>6</v>
          </cell>
          <cell r="J200" t="str">
            <v>S</v>
          </cell>
          <cell r="K200" t="str">
            <v>O</v>
          </cell>
          <cell r="L200">
            <v>37201</v>
          </cell>
          <cell r="M200" t="str">
            <v>DARRYL PEE</v>
          </cell>
          <cell r="N200" t="str">
            <v>ANGIE MOLLOHAN</v>
          </cell>
          <cell r="O200">
            <v>7000</v>
          </cell>
          <cell r="P200">
            <v>43228</v>
          </cell>
          <cell r="Q200">
            <v>95.4</v>
          </cell>
          <cell r="R200">
            <v>43228</v>
          </cell>
          <cell r="S200">
            <v>99.1</v>
          </cell>
          <cell r="T200">
            <v>44530</v>
          </cell>
          <cell r="U200">
            <v>2.6</v>
          </cell>
          <cell r="V200" t="str">
            <v>OLD</v>
          </cell>
          <cell r="W200" t="str">
            <v>ASIA WILLIAMS</v>
          </cell>
          <cell r="X200" t="str">
            <v>DASHQUAN MCCALL</v>
          </cell>
          <cell r="Y200" t="str">
            <v>ADRIAN MUNZELL</v>
          </cell>
          <cell r="Z200">
            <v>1</v>
          </cell>
          <cell r="AC200">
            <v>1.72746331236897</v>
          </cell>
          <cell r="AD200">
            <v>1.7328381962864701</v>
          </cell>
          <cell r="AE200">
            <v>-5.3748839174994102E-3</v>
          </cell>
          <cell r="AF200">
            <v>-0.31017806099946099</v>
          </cell>
          <cell r="AG200">
            <v>609101.27</v>
          </cell>
          <cell r="AH200">
            <v>602907.74</v>
          </cell>
          <cell r="AI200">
            <v>6193.53</v>
          </cell>
          <cell r="AJ200">
            <v>1.0272765780051201</v>
          </cell>
          <cell r="AK200">
            <v>29456</v>
          </cell>
          <cell r="AL200">
            <v>33069</v>
          </cell>
          <cell r="AM200">
            <v>-3613</v>
          </cell>
          <cell r="AN200">
            <v>-10.9256403277994</v>
          </cell>
          <cell r="AO200">
            <v>9540</v>
          </cell>
          <cell r="AP200">
            <v>9425</v>
          </cell>
          <cell r="AQ200">
            <v>115</v>
          </cell>
          <cell r="AR200">
            <v>1.2201591511936301</v>
          </cell>
          <cell r="AS200">
            <v>16480</v>
          </cell>
          <cell r="AT200">
            <v>16332</v>
          </cell>
          <cell r="AU200">
            <v>148</v>
          </cell>
          <cell r="AV200">
            <v>0.90619642419789403</v>
          </cell>
          <cell r="AW200">
            <v>31.8542911461162</v>
          </cell>
          <cell r="AX200">
            <v>28.470773231727598</v>
          </cell>
          <cell r="AY200">
            <v>3.3835179143886398</v>
          </cell>
          <cell r="AZ200">
            <v>11.8841799161889</v>
          </cell>
          <cell r="BB200">
            <v>-3.97202480112768E-3</v>
          </cell>
          <cell r="BC200">
            <v>36.960028519417499</v>
          </cell>
          <cell r="BD200">
            <v>36.915732304677903</v>
          </cell>
          <cell r="BE200">
            <v>4.42962147395463E-2</v>
          </cell>
          <cell r="BF200">
            <v>0.119992783493917</v>
          </cell>
          <cell r="BG200">
            <v>82.798742138364801</v>
          </cell>
          <cell r="BH200">
            <v>62.259946949602103</v>
          </cell>
          <cell r="BI200">
            <v>2.6982885785150299</v>
          </cell>
          <cell r="BJ200">
            <v>2.5550741810015598</v>
          </cell>
          <cell r="BK200">
            <v>-2.4145410171283999E-3</v>
          </cell>
          <cell r="BL200">
            <v>-1470.7</v>
          </cell>
          <cell r="BM200">
            <v>-6730.69</v>
          </cell>
        </row>
        <row r="201">
          <cell r="A201">
            <v>438</v>
          </cell>
          <cell r="B201" t="str">
            <v>WESTOVER MARKETPLACE</v>
          </cell>
          <cell r="C201" t="str">
            <v>SAN ANTONIO</v>
          </cell>
          <cell r="D201" t="str">
            <v>TX</v>
          </cell>
          <cell r="E201" t="str">
            <v>AMBER PRITT</v>
          </cell>
          <cell r="F201">
            <v>29.439099460000001</v>
          </cell>
          <cell r="G201">
            <v>-98.648639200000005</v>
          </cell>
          <cell r="H201">
            <v>11</v>
          </cell>
          <cell r="I201">
            <v>5</v>
          </cell>
          <cell r="J201" t="str">
            <v>S</v>
          </cell>
          <cell r="K201" t="str">
            <v>O</v>
          </cell>
          <cell r="L201">
            <v>38631</v>
          </cell>
          <cell r="M201" t="str">
            <v>SYLVIA BOSQUEZ</v>
          </cell>
          <cell r="N201" t="str">
            <v>MANUEL TARIN</v>
          </cell>
          <cell r="O201">
            <v>6000</v>
          </cell>
          <cell r="P201">
            <v>43327</v>
          </cell>
          <cell r="Q201">
            <v>94.7</v>
          </cell>
          <cell r="R201">
            <v>43327</v>
          </cell>
          <cell r="S201">
            <v>100</v>
          </cell>
          <cell r="T201">
            <v>44865</v>
          </cell>
          <cell r="U201">
            <v>2.5</v>
          </cell>
          <cell r="V201" t="str">
            <v>OLD</v>
          </cell>
          <cell r="W201" t="str">
            <v>ALEX ESPICUETA</v>
          </cell>
          <cell r="X201" t="str">
            <v>CELESTE MORIN</v>
          </cell>
          <cell r="Y201" t="str">
            <v>MARSHALL POE</v>
          </cell>
          <cell r="Z201">
            <v>1</v>
          </cell>
          <cell r="AC201">
            <v>1.73335152838428</v>
          </cell>
          <cell r="AD201">
            <v>1.7562372188139099</v>
          </cell>
          <cell r="AE201">
            <v>-2.2885690429626401E-2</v>
          </cell>
          <cell r="AF201">
            <v>-1.3031092943744</v>
          </cell>
          <cell r="AG201">
            <v>463266.4</v>
          </cell>
          <cell r="AH201">
            <v>469513.51</v>
          </cell>
          <cell r="AI201">
            <v>-6247.11</v>
          </cell>
          <cell r="AJ201">
            <v>-1.3305495724712999</v>
          </cell>
          <cell r="AK201">
            <v>26014</v>
          </cell>
          <cell r="AL201">
            <v>26242.5</v>
          </cell>
          <cell r="AM201">
            <v>-228.5</v>
          </cell>
          <cell r="AN201">
            <v>-0.87072496903877294</v>
          </cell>
          <cell r="AO201">
            <v>7328</v>
          </cell>
          <cell r="AP201">
            <v>7335</v>
          </cell>
          <cell r="AQ201">
            <v>-7</v>
          </cell>
          <cell r="AR201">
            <v>-9.5432856169052505E-2</v>
          </cell>
          <cell r="AS201">
            <v>12702</v>
          </cell>
          <cell r="AT201">
            <v>12882</v>
          </cell>
          <cell r="AU201">
            <v>-180</v>
          </cell>
          <cell r="AV201">
            <v>-1.3972985561248299</v>
          </cell>
          <cell r="AW201">
            <v>26.201276235872999</v>
          </cell>
          <cell r="AX201">
            <v>26.739068305230099</v>
          </cell>
          <cell r="AY201">
            <v>-0.53779206935707802</v>
          </cell>
          <cell r="AZ201">
            <v>-2.0112595667811202</v>
          </cell>
          <cell r="BB201">
            <v>-9.2691600818167498E-3</v>
          </cell>
          <cell r="BC201">
            <v>36.471925680995099</v>
          </cell>
          <cell r="BD201">
            <v>36.447252755783303</v>
          </cell>
          <cell r="BE201">
            <v>2.46729252118527E-2</v>
          </cell>
          <cell r="BF201">
            <v>6.7694883280160906E-2</v>
          </cell>
          <cell r="BG201">
            <v>74.263100436681199</v>
          </cell>
          <cell r="BH201">
            <v>69.788684389911396</v>
          </cell>
          <cell r="BI201">
            <v>2.1484679225603198</v>
          </cell>
          <cell r="BJ201">
            <v>1.5075327651381101</v>
          </cell>
          <cell r="BK201">
            <v>-6.3635523750481399E-3</v>
          </cell>
          <cell r="BL201">
            <v>-2948.02</v>
          </cell>
          <cell r="BM201">
            <v>-9390.7900000000009</v>
          </cell>
        </row>
        <row r="202">
          <cell r="A202">
            <v>439</v>
          </cell>
          <cell r="B202" t="str">
            <v>CARAWAY PLAZA</v>
          </cell>
          <cell r="C202" t="str">
            <v>JONESBORO</v>
          </cell>
          <cell r="D202" t="str">
            <v>AR</v>
          </cell>
          <cell r="E202" t="str">
            <v>REGINA IRELAND</v>
          </cell>
          <cell r="F202">
            <v>35.83038561</v>
          </cell>
          <cell r="G202">
            <v>-90.678981489999998</v>
          </cell>
          <cell r="H202">
            <v>3</v>
          </cell>
          <cell r="I202">
            <v>8</v>
          </cell>
          <cell r="J202" t="str">
            <v>S</v>
          </cell>
          <cell r="K202" t="str">
            <v>O</v>
          </cell>
          <cell r="L202">
            <v>37333</v>
          </cell>
          <cell r="M202" t="str">
            <v>DISTRICT 8</v>
          </cell>
          <cell r="N202" t="str">
            <v>ALLEN MCCLURE</v>
          </cell>
          <cell r="O202">
            <v>6700</v>
          </cell>
          <cell r="P202">
            <v>43326</v>
          </cell>
          <cell r="Q202">
            <v>94.1</v>
          </cell>
          <cell r="R202">
            <v>43326</v>
          </cell>
          <cell r="S202">
            <v>99.5</v>
          </cell>
          <cell r="T202">
            <v>46599</v>
          </cell>
          <cell r="U202">
            <v>1.5</v>
          </cell>
          <cell r="V202" t="str">
            <v>OLD</v>
          </cell>
          <cell r="W202" t="str">
            <v>CAVALIER COVINGTON</v>
          </cell>
          <cell r="X202" t="str">
            <v>RACHEL JONES</v>
          </cell>
          <cell r="Y202" t="str">
            <v>CRAIG SCHULZ</v>
          </cell>
          <cell r="Z202">
            <v>1</v>
          </cell>
          <cell r="AC202">
            <v>1.73652305693873</v>
          </cell>
          <cell r="AD202">
            <v>1.72889442024476</v>
          </cell>
          <cell r="AE202">
            <v>7.6286366939688497E-3</v>
          </cell>
          <cell r="AF202">
            <v>0.44124364129122801</v>
          </cell>
          <cell r="AG202">
            <v>267620.38</v>
          </cell>
          <cell r="AH202">
            <v>274423.53999999998</v>
          </cell>
          <cell r="AI202">
            <v>-6803.16</v>
          </cell>
          <cell r="AJ202">
            <v>-2.4790730416202602</v>
          </cell>
          <cell r="AK202">
            <v>17946</v>
          </cell>
          <cell r="AL202">
            <v>19487</v>
          </cell>
          <cell r="AM202">
            <v>-1541</v>
          </cell>
          <cell r="AN202">
            <v>-7.9078359932262501</v>
          </cell>
          <cell r="AO202">
            <v>4619</v>
          </cell>
          <cell r="AP202">
            <v>4821</v>
          </cell>
          <cell r="AQ202">
            <v>-202</v>
          </cell>
          <cell r="AR202">
            <v>-4.1900020742584498</v>
          </cell>
          <cell r="AS202">
            <v>8021</v>
          </cell>
          <cell r="AT202">
            <v>8335</v>
          </cell>
          <cell r="AU202">
            <v>-314</v>
          </cell>
          <cell r="AV202">
            <v>-3.76724655068986</v>
          </cell>
          <cell r="AW202">
            <v>25.270255210074701</v>
          </cell>
          <cell r="AX202">
            <v>24.724175091086401</v>
          </cell>
          <cell r="AY202">
            <v>0.5460801189883</v>
          </cell>
          <cell r="AZ202">
            <v>2.20868893290266</v>
          </cell>
          <cell r="BB202">
            <v>-1.8463176865035401E-3</v>
          </cell>
          <cell r="BC202">
            <v>33.364964468270799</v>
          </cell>
          <cell r="BD202">
            <v>32.9242399520096</v>
          </cell>
          <cell r="BE202">
            <v>0.44072451626119902</v>
          </cell>
          <cell r="BF202">
            <v>1.33860194465719</v>
          </cell>
          <cell r="BG202">
            <v>82.203940246806695</v>
          </cell>
          <cell r="BH202">
            <v>77.784691972619797</v>
          </cell>
          <cell r="BI202">
            <v>2.8704801928761898</v>
          </cell>
          <cell r="BJ202">
            <v>2.8692144996016</v>
          </cell>
          <cell r="BK202">
            <v>-3.3773212637991201E-3</v>
          </cell>
          <cell r="BL202">
            <v>-903.84</v>
          </cell>
          <cell r="BM202">
            <v>-2042.74</v>
          </cell>
        </row>
        <row r="203">
          <cell r="A203">
            <v>441</v>
          </cell>
          <cell r="B203" t="str">
            <v>WOLF RANCH SHOPPING CENTER</v>
          </cell>
          <cell r="C203" t="str">
            <v>GEORGETOWN</v>
          </cell>
          <cell r="D203" t="str">
            <v>TX</v>
          </cell>
          <cell r="E203" t="str">
            <v>SAM PENA</v>
          </cell>
          <cell r="F203">
            <v>30.630129</v>
          </cell>
          <cell r="G203">
            <v>-97.698345000000003</v>
          </cell>
          <cell r="H203">
            <v>11</v>
          </cell>
          <cell r="I203">
            <v>3</v>
          </cell>
          <cell r="J203" t="str">
            <v>S</v>
          </cell>
          <cell r="K203" t="str">
            <v>O</v>
          </cell>
          <cell r="L203">
            <v>38568</v>
          </cell>
          <cell r="M203" t="str">
            <v>MICHELLE NADING</v>
          </cell>
          <cell r="N203" t="str">
            <v>MANUEL TARIN</v>
          </cell>
          <cell r="O203">
            <v>4372</v>
          </cell>
          <cell r="P203">
            <v>43250</v>
          </cell>
          <cell r="Q203">
            <v>86.5</v>
          </cell>
          <cell r="R203">
            <v>43250</v>
          </cell>
          <cell r="S203">
            <v>99</v>
          </cell>
          <cell r="T203">
            <v>43496</v>
          </cell>
          <cell r="U203">
            <v>1.6</v>
          </cell>
          <cell r="V203" t="str">
            <v>OLD</v>
          </cell>
          <cell r="W203" t="str">
            <v>DEMETRI AGULIAR</v>
          </cell>
          <cell r="X203" t="str">
            <v>STEPHANIE COCHELL</v>
          </cell>
          <cell r="Y203" t="str">
            <v>MARSHALL POE</v>
          </cell>
          <cell r="Z203">
            <v>1</v>
          </cell>
          <cell r="AC203">
            <v>1.7416047167393001</v>
          </cell>
          <cell r="AD203">
            <v>1.75754923413567</v>
          </cell>
          <cell r="AE203">
            <v>-1.5944517396369699E-2</v>
          </cell>
          <cell r="AF203">
            <v>-0.90720174927053698</v>
          </cell>
          <cell r="AG203">
            <v>246138.78</v>
          </cell>
          <cell r="AH203">
            <v>278964.03000000003</v>
          </cell>
          <cell r="AI203">
            <v>-32825.25</v>
          </cell>
          <cell r="AJ203">
            <v>-11.7668396172797</v>
          </cell>
          <cell r="AK203">
            <v>17896.5</v>
          </cell>
          <cell r="AL203">
            <v>20491</v>
          </cell>
          <cell r="AM203">
            <v>-2594.5</v>
          </cell>
          <cell r="AN203">
            <v>-12.661656336928401</v>
          </cell>
          <cell r="AO203">
            <v>3901</v>
          </cell>
          <cell r="AP203">
            <v>4570</v>
          </cell>
          <cell r="AQ203">
            <v>-669</v>
          </cell>
          <cell r="AR203">
            <v>-14.6389496717724</v>
          </cell>
          <cell r="AS203">
            <v>6794</v>
          </cell>
          <cell r="AT203">
            <v>8032</v>
          </cell>
          <cell r="AU203">
            <v>-1238</v>
          </cell>
          <cell r="AV203">
            <v>-15.4133466135458</v>
          </cell>
          <cell r="AW203">
            <v>20.875590199201</v>
          </cell>
          <cell r="AX203">
            <v>21.5362842223415</v>
          </cell>
          <cell r="AY203">
            <v>-0.66069402314055403</v>
          </cell>
          <cell r="AZ203">
            <v>-3.0678180893208902</v>
          </cell>
          <cell r="BB203">
            <v>-9.9578286893646194E-3</v>
          </cell>
          <cell r="BC203">
            <v>36.228846040624099</v>
          </cell>
          <cell r="BD203">
            <v>34.7315774402391</v>
          </cell>
          <cell r="BE203">
            <v>1.49726860038503</v>
          </cell>
          <cell r="BF203">
            <v>4.31097206270376</v>
          </cell>
          <cell r="BG203">
            <v>68.2645475519098</v>
          </cell>
          <cell r="BH203">
            <v>58.4245076586433</v>
          </cell>
          <cell r="BI203">
            <v>3.4417250300826199</v>
          </cell>
          <cell r="BJ203">
            <v>3.0754717731888199</v>
          </cell>
          <cell r="BK203">
            <v>-9.8784921254586495E-3</v>
          </cell>
          <cell r="BL203">
            <v>-2431.48</v>
          </cell>
          <cell r="BM203">
            <v>-9232.19</v>
          </cell>
        </row>
        <row r="204">
          <cell r="A204">
            <v>442</v>
          </cell>
          <cell r="B204" t="str">
            <v>CRABTREE VALLEY MALL</v>
          </cell>
          <cell r="C204" t="str">
            <v>RALEIGH</v>
          </cell>
          <cell r="D204" t="str">
            <v>NC</v>
          </cell>
          <cell r="E204" t="str">
            <v>ROOSEVELT GRISSETT</v>
          </cell>
          <cell r="F204">
            <v>35.840087199999999</v>
          </cell>
          <cell r="G204">
            <v>-78.679398419999998</v>
          </cell>
          <cell r="H204">
            <v>7</v>
          </cell>
          <cell r="I204">
            <v>3</v>
          </cell>
          <cell r="J204" t="str">
            <v>M</v>
          </cell>
          <cell r="K204" t="str">
            <v>O</v>
          </cell>
          <cell r="L204">
            <v>38414</v>
          </cell>
          <cell r="M204" t="str">
            <v>ERIC STEPNOSKI</v>
          </cell>
          <cell r="N204" t="str">
            <v>T. CLARK</v>
          </cell>
          <cell r="O204">
            <v>7167</v>
          </cell>
          <cell r="P204">
            <v>43207</v>
          </cell>
          <cell r="Q204">
            <v>95.2</v>
          </cell>
          <cell r="R204">
            <v>43207</v>
          </cell>
          <cell r="S204">
            <v>98</v>
          </cell>
          <cell r="T204">
            <v>46418</v>
          </cell>
          <cell r="U204">
            <v>2.2000000000000002</v>
          </cell>
          <cell r="V204" t="str">
            <v>OLD</v>
          </cell>
          <cell r="W204" t="str">
            <v>KARLA QUIROZ-ROBLES</v>
          </cell>
          <cell r="X204" t="str">
            <v>MADISON FORTNEY</v>
          </cell>
          <cell r="Y204" t="str">
            <v>ADRIAN MUNZELL</v>
          </cell>
          <cell r="Z204">
            <v>1</v>
          </cell>
          <cell r="AC204">
            <v>1.62194784852115</v>
          </cell>
          <cell r="AD204">
            <v>1.6515108990551</v>
          </cell>
          <cell r="AE204">
            <v>-2.9563050533957001E-2</v>
          </cell>
          <cell r="AF204">
            <v>-1.79006088006269</v>
          </cell>
          <cell r="AG204">
            <v>693799.34</v>
          </cell>
          <cell r="AH204">
            <v>682689.55</v>
          </cell>
          <cell r="AI204">
            <v>11109.79</v>
          </cell>
          <cell r="AJ204">
            <v>1.6273560947285599</v>
          </cell>
          <cell r="AK204">
            <v>82690</v>
          </cell>
          <cell r="AL204">
            <v>70633</v>
          </cell>
          <cell r="AM204">
            <v>12057</v>
          </cell>
          <cell r="AN204">
            <v>17.069924822674999</v>
          </cell>
          <cell r="AO204">
            <v>10853</v>
          </cell>
          <cell r="AP204">
            <v>10689</v>
          </cell>
          <cell r="AQ204">
            <v>164</v>
          </cell>
          <cell r="AR204">
            <v>1.5342875853681399</v>
          </cell>
          <cell r="AS204">
            <v>17603</v>
          </cell>
          <cell r="AT204">
            <v>17653</v>
          </cell>
          <cell r="AU204">
            <v>-50</v>
          </cell>
          <cell r="AV204">
            <v>-0.28323797654789601</v>
          </cell>
          <cell r="AW204">
            <v>12.8624984883299</v>
          </cell>
          <cell r="AX204">
            <v>15.103421913269999</v>
          </cell>
          <cell r="AY204">
            <v>-2.2409234249400898</v>
          </cell>
          <cell r="AZ204">
            <v>-14.8371901269023</v>
          </cell>
          <cell r="BB204">
            <v>-4.9044530268037402E-3</v>
          </cell>
          <cell r="BC204">
            <v>39.413698801340701</v>
          </cell>
          <cell r="BD204">
            <v>38.672721350478703</v>
          </cell>
          <cell r="BE204">
            <v>0.74097745086200495</v>
          </cell>
          <cell r="BF204">
            <v>1.91602097030297</v>
          </cell>
          <cell r="BG204">
            <v>53.625725605823298</v>
          </cell>
          <cell r="BH204">
            <v>55.196931424829302</v>
          </cell>
          <cell r="BI204">
            <v>1.77333694206166</v>
          </cell>
          <cell r="BJ204">
            <v>1.79542809758843</v>
          </cell>
          <cell r="BK204">
            <v>-2.37338075299985E-3</v>
          </cell>
          <cell r="BL204">
            <v>-1646.65</v>
          </cell>
          <cell r="BM204">
            <v>-5488.07</v>
          </cell>
        </row>
        <row r="205">
          <cell r="A205">
            <v>444</v>
          </cell>
          <cell r="B205" t="str">
            <v>FAIRWAY PLAZA</v>
          </cell>
          <cell r="C205" t="str">
            <v>PASADENA</v>
          </cell>
          <cell r="D205" t="str">
            <v>TX</v>
          </cell>
          <cell r="E205" t="str">
            <v>A'DARIUS THOMAS</v>
          </cell>
          <cell r="F205">
            <v>29.647891600000001</v>
          </cell>
          <cell r="G205">
            <v>-95.152848899999995</v>
          </cell>
          <cell r="H205">
            <v>11</v>
          </cell>
          <cell r="I205">
            <v>1</v>
          </cell>
          <cell r="J205" t="str">
            <v>S</v>
          </cell>
          <cell r="K205" t="str">
            <v>O</v>
          </cell>
          <cell r="L205">
            <v>37384</v>
          </cell>
          <cell r="M205" t="str">
            <v>MARTHA MENDEZ</v>
          </cell>
          <cell r="N205" t="str">
            <v>MANUEL TARIN</v>
          </cell>
          <cell r="O205">
            <v>6265</v>
          </cell>
          <cell r="P205">
            <v>43342</v>
          </cell>
          <cell r="Q205">
            <v>89.4</v>
          </cell>
          <cell r="R205">
            <v>43342</v>
          </cell>
          <cell r="S205">
            <v>98</v>
          </cell>
          <cell r="T205">
            <v>44712</v>
          </cell>
          <cell r="U205">
            <v>2.1</v>
          </cell>
          <cell r="V205" t="str">
            <v>OLD</v>
          </cell>
          <cell r="W205" t="str">
            <v>EVELYN RODRIGUEZ</v>
          </cell>
          <cell r="X205" t="str">
            <v>MELANIE MEZA</v>
          </cell>
          <cell r="Y205" t="str">
            <v>MARSHALL POE</v>
          </cell>
          <cell r="Z205">
            <v>1</v>
          </cell>
          <cell r="AC205">
            <v>1.77086720867209</v>
          </cell>
          <cell r="AD205">
            <v>1.74353806023239</v>
          </cell>
          <cell r="AE205">
            <v>2.7329148439694001E-2</v>
          </cell>
          <cell r="AF205">
            <v>1.5674535052048899</v>
          </cell>
          <cell r="AG205">
            <v>467470.57</v>
          </cell>
          <cell r="AH205">
            <v>523384.63</v>
          </cell>
          <cell r="AI205">
            <v>-55914.06</v>
          </cell>
          <cell r="AJ205">
            <v>-10.6831681320103</v>
          </cell>
          <cell r="AK205">
            <v>32607</v>
          </cell>
          <cell r="AL205">
            <v>36661.5</v>
          </cell>
          <cell r="AM205">
            <v>-4054.5</v>
          </cell>
          <cell r="AN205">
            <v>-11.059285626611</v>
          </cell>
          <cell r="AO205">
            <v>7380</v>
          </cell>
          <cell r="AP205">
            <v>8434</v>
          </cell>
          <cell r="AQ205">
            <v>-1054</v>
          </cell>
          <cell r="AR205">
            <v>-12.4970358074461</v>
          </cell>
          <cell r="AS205">
            <v>13069</v>
          </cell>
          <cell r="AT205">
            <v>14705</v>
          </cell>
          <cell r="AU205">
            <v>-1636</v>
          </cell>
          <cell r="AV205">
            <v>-11.125467528051701</v>
          </cell>
          <cell r="AW205">
            <v>22.277425092771502</v>
          </cell>
          <cell r="AX205">
            <v>22.999604489723598</v>
          </cell>
          <cell r="AY205">
            <v>-0.72217939695206101</v>
          </cell>
          <cell r="AZ205">
            <v>-3.1399644166695899</v>
          </cell>
          <cell r="BB205">
            <v>-5.7160358339541396E-3</v>
          </cell>
          <cell r="BC205">
            <v>35.769421531869298</v>
          </cell>
          <cell r="BD205">
            <v>35.5922903774226</v>
          </cell>
          <cell r="BE205">
            <v>0.17713115444666999</v>
          </cell>
          <cell r="BF205">
            <v>0.49766719862184</v>
          </cell>
          <cell r="BG205">
            <v>91.138211382113795</v>
          </cell>
          <cell r="BH205">
            <v>82.487550391273402</v>
          </cell>
          <cell r="BI205">
            <v>3.5296831627283001</v>
          </cell>
          <cell r="BJ205">
            <v>2.3129624574569601</v>
          </cell>
          <cell r="BK205">
            <v>-5.0556979447925502E-3</v>
          </cell>
          <cell r="BL205">
            <v>-2363.39</v>
          </cell>
          <cell r="BM205">
            <v>-7059.78</v>
          </cell>
        </row>
        <row r="206">
          <cell r="A206">
            <v>445</v>
          </cell>
          <cell r="B206" t="str">
            <v>SOUTHPARK MEADOWS</v>
          </cell>
          <cell r="C206" t="str">
            <v>AUSTIN</v>
          </cell>
          <cell r="D206" t="str">
            <v>TX</v>
          </cell>
          <cell r="E206" t="str">
            <v>JORGE RAMIREZ</v>
          </cell>
          <cell r="F206">
            <v>30.159851150000001</v>
          </cell>
          <cell r="G206">
            <v>-97.793120500000001</v>
          </cell>
          <cell r="H206">
            <v>11</v>
          </cell>
          <cell r="I206">
            <v>3</v>
          </cell>
          <cell r="J206" t="str">
            <v>S</v>
          </cell>
          <cell r="K206" t="str">
            <v>O</v>
          </cell>
          <cell r="L206">
            <v>38918</v>
          </cell>
          <cell r="M206" t="str">
            <v>MICHELLE NADING</v>
          </cell>
          <cell r="N206" t="str">
            <v>MANUEL TARIN</v>
          </cell>
          <cell r="O206">
            <v>6500</v>
          </cell>
          <cell r="P206">
            <v>43333</v>
          </cell>
          <cell r="Q206">
            <v>95.1</v>
          </cell>
          <cell r="R206">
            <v>43333</v>
          </cell>
          <cell r="S206">
            <v>99.2</v>
          </cell>
          <cell r="T206">
            <v>44408</v>
          </cell>
          <cell r="U206">
            <v>2.1</v>
          </cell>
          <cell r="V206" t="str">
            <v>OLD</v>
          </cell>
          <cell r="W206" t="str">
            <v>CAROLINE MARTANOVIC</v>
          </cell>
          <cell r="X206" t="str">
            <v>JOSE LOPEZ</v>
          </cell>
          <cell r="Y206" t="str">
            <v>MARSHALL POE</v>
          </cell>
          <cell r="Z206">
            <v>1</v>
          </cell>
          <cell r="AC206">
            <v>1.7718999829902999</v>
          </cell>
          <cell r="AD206">
            <v>1.7188108299416001</v>
          </cell>
          <cell r="AE206">
            <v>5.3089153048701203E-2</v>
          </cell>
          <cell r="AF206">
            <v>3.0887141344405502</v>
          </cell>
          <cell r="AG206">
            <v>362380.57</v>
          </cell>
          <cell r="AH206">
            <v>341081.41</v>
          </cell>
          <cell r="AI206">
            <v>21299.16</v>
          </cell>
          <cell r="AJ206">
            <v>6.2445971476428497</v>
          </cell>
          <cell r="AK206">
            <v>24730.5</v>
          </cell>
          <cell r="AL206">
            <v>25425</v>
          </cell>
          <cell r="AM206">
            <v>-694.5</v>
          </cell>
          <cell r="AN206">
            <v>-2.73156342182891</v>
          </cell>
          <cell r="AO206">
            <v>5879</v>
          </cell>
          <cell r="AP206">
            <v>5651</v>
          </cell>
          <cell r="AQ206">
            <v>228</v>
          </cell>
          <cell r="AR206">
            <v>4.0346841267032403</v>
          </cell>
          <cell r="AS206">
            <v>10417</v>
          </cell>
          <cell r="AT206">
            <v>9713</v>
          </cell>
          <cell r="AU206">
            <v>704</v>
          </cell>
          <cell r="AV206">
            <v>7.2480181200453</v>
          </cell>
          <cell r="AW206">
            <v>23.359818847172502</v>
          </cell>
          <cell r="AX206">
            <v>22.226155358898701</v>
          </cell>
          <cell r="AY206">
            <v>1.1336634882737999</v>
          </cell>
          <cell r="AZ206">
            <v>5.1005829391897501</v>
          </cell>
          <cell r="BB206">
            <v>-7.6466100456991804E-3</v>
          </cell>
          <cell r="BC206">
            <v>34.787421522511302</v>
          </cell>
          <cell r="BD206">
            <v>35.115969319468803</v>
          </cell>
          <cell r="BE206">
            <v>-0.32854779695747299</v>
          </cell>
          <cell r="BF206">
            <v>-0.93560793942066001</v>
          </cell>
          <cell r="BG206">
            <v>79.163122980098606</v>
          </cell>
          <cell r="BH206">
            <v>68.660414086002504</v>
          </cell>
          <cell r="BI206">
            <v>2.7869982101965398</v>
          </cell>
          <cell r="BJ206">
            <v>2.66010686422341</v>
          </cell>
          <cell r="BK206">
            <v>-5.3011120325794497E-3</v>
          </cell>
          <cell r="BL206">
            <v>-1921.02</v>
          </cell>
          <cell r="BM206">
            <v>-7095.67</v>
          </cell>
        </row>
        <row r="207">
          <cell r="A207">
            <v>446</v>
          </cell>
          <cell r="B207" t="str">
            <v>COLUMBUS PARK CROSSING</v>
          </cell>
          <cell r="C207" t="str">
            <v>COLUMBUS</v>
          </cell>
          <cell r="D207" t="str">
            <v>GA</v>
          </cell>
          <cell r="F207">
            <v>32.546865429999997</v>
          </cell>
          <cell r="G207">
            <v>-84.946934929999998</v>
          </cell>
          <cell r="H207">
            <v>4</v>
          </cell>
          <cell r="I207">
            <v>6</v>
          </cell>
          <cell r="J207" t="str">
            <v>S</v>
          </cell>
          <cell r="K207" t="str">
            <v>O</v>
          </cell>
          <cell r="L207">
            <v>37482</v>
          </cell>
          <cell r="M207" t="str">
            <v>DIANA WEAVER</v>
          </cell>
          <cell r="N207" t="str">
            <v>JON COBB</v>
          </cell>
          <cell r="O207">
            <v>6000</v>
          </cell>
          <cell r="P207">
            <v>43325</v>
          </cell>
          <cell r="Q207">
            <v>94.9</v>
          </cell>
          <cell r="R207">
            <v>43325</v>
          </cell>
          <cell r="S207">
            <v>98.3</v>
          </cell>
          <cell r="T207">
            <v>45688</v>
          </cell>
          <cell r="U207">
            <v>2.4</v>
          </cell>
          <cell r="V207" t="str">
            <v>OLD</v>
          </cell>
          <cell r="W207" t="str">
            <v>CRYSTAL THOMPSON</v>
          </cell>
          <cell r="X207" t="str">
            <v>IKEYA CARTER</v>
          </cell>
          <cell r="Y207" t="str">
            <v>BRIAN BYRNE</v>
          </cell>
          <cell r="Z207">
            <v>1</v>
          </cell>
          <cell r="AC207">
            <v>1.72431275349256</v>
          </cell>
          <cell r="AD207">
            <v>1.7442839951865201</v>
          </cell>
          <cell r="AE207">
            <v>-1.99712416939581E-2</v>
          </cell>
          <cell r="AF207">
            <v>-1.14495355968811</v>
          </cell>
          <cell r="AG207">
            <v>569569.85</v>
          </cell>
          <cell r="AH207">
            <v>655351.06999999995</v>
          </cell>
          <cell r="AI207">
            <v>-85781.22</v>
          </cell>
          <cell r="AJ207">
            <v>-13.0893537718646</v>
          </cell>
          <cell r="AK207">
            <v>32275</v>
          </cell>
          <cell r="AL207">
            <v>38479</v>
          </cell>
          <cell r="AM207">
            <v>-6204</v>
          </cell>
          <cell r="AN207">
            <v>-16.123080121624799</v>
          </cell>
          <cell r="AO207">
            <v>8876</v>
          </cell>
          <cell r="AP207">
            <v>9972</v>
          </cell>
          <cell r="AQ207">
            <v>-1096</v>
          </cell>
          <cell r="AR207">
            <v>-10.9907741676695</v>
          </cell>
          <cell r="AS207">
            <v>15305</v>
          </cell>
          <cell r="AT207">
            <v>17394</v>
          </cell>
          <cell r="AU207">
            <v>-2089</v>
          </cell>
          <cell r="AV207">
            <v>-12.009888467287601</v>
          </cell>
          <cell r="AW207">
            <v>27.054996127033299</v>
          </cell>
          <cell r="AX207">
            <v>25.915434392785698</v>
          </cell>
          <cell r="AY207">
            <v>1.1395617342476401</v>
          </cell>
          <cell r="AZ207">
            <v>4.3972318463813496</v>
          </cell>
          <cell r="BB207">
            <v>-8.5518155849434504E-3</v>
          </cell>
          <cell r="BC207">
            <v>37.214625939235503</v>
          </cell>
          <cell r="BD207">
            <v>37.676846613774899</v>
          </cell>
          <cell r="BE207">
            <v>-0.46222067453932397</v>
          </cell>
          <cell r="BF207">
            <v>-1.22680297339516</v>
          </cell>
          <cell r="BG207">
            <v>56.140153222172202</v>
          </cell>
          <cell r="BH207">
            <v>62.083834737264297</v>
          </cell>
          <cell r="BI207">
            <v>2.95707190259456</v>
          </cell>
          <cell r="BJ207">
            <v>2.4985463135049102</v>
          </cell>
          <cell r="BK207">
            <v>-5.2045591949784597E-3</v>
          </cell>
          <cell r="BL207">
            <v>-2964.36</v>
          </cell>
          <cell r="BM207">
            <v>-9665.92</v>
          </cell>
        </row>
        <row r="208">
          <cell r="A208">
            <v>448</v>
          </cell>
          <cell r="B208" t="str">
            <v>RIVER MARKETPLACE</v>
          </cell>
          <cell r="C208" t="str">
            <v>LAFAYETTE</v>
          </cell>
          <cell r="D208" t="str">
            <v>LA</v>
          </cell>
          <cell r="E208" t="str">
            <v>JULIE HICKS</v>
          </cell>
          <cell r="F208">
            <v>30.159604130000002</v>
          </cell>
          <cell r="G208">
            <v>-92.048544840000005</v>
          </cell>
          <cell r="H208">
            <v>3</v>
          </cell>
          <cell r="I208">
            <v>4</v>
          </cell>
          <cell r="J208" t="str">
            <v>S</v>
          </cell>
          <cell r="K208" t="str">
            <v>O</v>
          </cell>
          <cell r="L208">
            <v>37861</v>
          </cell>
          <cell r="M208" t="str">
            <v>KAREN WOHLERS</v>
          </cell>
          <cell r="N208" t="str">
            <v>ALLEN MCCLURE</v>
          </cell>
          <cell r="O208">
            <v>7202</v>
          </cell>
          <cell r="P208">
            <v>43319</v>
          </cell>
          <cell r="Q208">
            <v>96</v>
          </cell>
          <cell r="R208">
            <v>43319</v>
          </cell>
          <cell r="S208">
            <v>99.6</v>
          </cell>
          <cell r="T208">
            <v>43496</v>
          </cell>
          <cell r="U208">
            <v>1.9</v>
          </cell>
          <cell r="V208" t="str">
            <v>OLD</v>
          </cell>
          <cell r="W208" t="str">
            <v>CAROLINE TRAHAN</v>
          </cell>
          <cell r="X208" t="str">
            <v>JAMANI ROBERTSON</v>
          </cell>
          <cell r="Y208" t="str">
            <v>BRIAN BYRNE</v>
          </cell>
          <cell r="Z208">
            <v>1</v>
          </cell>
          <cell r="AC208">
            <v>1.6944299843831301</v>
          </cell>
          <cell r="AD208">
            <v>1.7166118421052601</v>
          </cell>
          <cell r="AE208">
            <v>-2.21818577221293E-2</v>
          </cell>
          <cell r="AF208">
            <v>-1.2921883199247499</v>
          </cell>
          <cell r="AG208">
            <v>336767.13</v>
          </cell>
          <cell r="AH208">
            <v>345232.74</v>
          </cell>
          <cell r="AI208">
            <v>-8465.61</v>
          </cell>
          <cell r="AJ208">
            <v>-2.4521457611465198</v>
          </cell>
          <cell r="AK208">
            <v>21365</v>
          </cell>
          <cell r="AL208">
            <v>22573</v>
          </cell>
          <cell r="AM208">
            <v>-1208</v>
          </cell>
          <cell r="AN208">
            <v>-5.3515261595711703</v>
          </cell>
          <cell r="AO208">
            <v>5763</v>
          </cell>
          <cell r="AP208">
            <v>6080</v>
          </cell>
          <cell r="AQ208">
            <v>-317</v>
          </cell>
          <cell r="AR208">
            <v>-5.2138157894736796</v>
          </cell>
          <cell r="AS208">
            <v>9765</v>
          </cell>
          <cell r="AT208">
            <v>10437</v>
          </cell>
          <cell r="AU208">
            <v>-672</v>
          </cell>
          <cell r="AV208">
            <v>-6.4386317907444699</v>
          </cell>
          <cell r="AW208">
            <v>26.529370465715001</v>
          </cell>
          <cell r="AX208">
            <v>26.908253222876901</v>
          </cell>
          <cell r="AY208">
            <v>-0.37888275716193598</v>
          </cell>
          <cell r="AZ208">
            <v>-1.4080540792585401</v>
          </cell>
          <cell r="BB208">
            <v>-1.31225318933803E-2</v>
          </cell>
          <cell r="BC208">
            <v>34.487161290322597</v>
          </cell>
          <cell r="BD208">
            <v>33.077775222765197</v>
          </cell>
          <cell r="BE208">
            <v>1.4093860675574199</v>
          </cell>
          <cell r="BF208">
            <v>4.2608248531401696</v>
          </cell>
          <cell r="BG208">
            <v>76.262363352420607</v>
          </cell>
          <cell r="BH208">
            <v>67.648026315789494</v>
          </cell>
          <cell r="BI208">
            <v>3.3153324672749398</v>
          </cell>
          <cell r="BJ208">
            <v>2.74401552992917</v>
          </cell>
          <cell r="BK208">
            <v>-2.2197742398434198E-2</v>
          </cell>
          <cell r="BL208">
            <v>-7475.47</v>
          </cell>
          <cell r="BM208">
            <v>-7789.93</v>
          </cell>
        </row>
        <row r="209">
          <cell r="A209">
            <v>454</v>
          </cell>
          <cell r="B209" t="str">
            <v>RIVER PLACE S/C</v>
          </cell>
          <cell r="C209" t="str">
            <v>JACKSONVILLE</v>
          </cell>
          <cell r="D209" t="str">
            <v>FL</v>
          </cell>
          <cell r="E209" t="str">
            <v>CHARMAIN WILLIAMS</v>
          </cell>
          <cell r="F209">
            <v>30.173309209999999</v>
          </cell>
          <cell r="G209">
            <v>-81.625392219999995</v>
          </cell>
          <cell r="H209">
            <v>2</v>
          </cell>
          <cell r="I209">
            <v>1</v>
          </cell>
          <cell r="J209" t="str">
            <v>S</v>
          </cell>
          <cell r="K209" t="str">
            <v>O</v>
          </cell>
          <cell r="L209">
            <v>37714</v>
          </cell>
          <cell r="M209" t="str">
            <v>PAUL BARBARISI</v>
          </cell>
          <cell r="N209" t="str">
            <v>KEN HELM</v>
          </cell>
          <cell r="O209">
            <v>6135</v>
          </cell>
          <cell r="P209">
            <v>43320</v>
          </cell>
          <cell r="Q209">
            <v>94.7</v>
          </cell>
          <cell r="R209">
            <v>43320</v>
          </cell>
          <cell r="S209">
            <v>99.1</v>
          </cell>
          <cell r="T209">
            <v>45138</v>
          </cell>
          <cell r="U209">
            <v>1.9</v>
          </cell>
          <cell r="V209" t="str">
            <v>OLD</v>
          </cell>
          <cell r="W209" t="str">
            <v>ERICA CRAWFORD</v>
          </cell>
          <cell r="X209" t="str">
            <v>SHAR-RON GANTT</v>
          </cell>
          <cell r="Y209" t="str">
            <v>ADRIAN MUNZELL</v>
          </cell>
          <cell r="Z209">
            <v>1</v>
          </cell>
          <cell r="AC209">
            <v>1.7192268565615501</v>
          </cell>
          <cell r="AD209">
            <v>1.7464223385689399</v>
          </cell>
          <cell r="AE209">
            <v>-2.71954820073892E-2</v>
          </cell>
          <cell r="AF209">
            <v>-1.5572110712735101</v>
          </cell>
          <cell r="AG209">
            <v>361667.09</v>
          </cell>
          <cell r="AH209">
            <v>359089.64</v>
          </cell>
          <cell r="AI209">
            <v>2577.4499999999998</v>
          </cell>
          <cell r="AJ209">
            <v>0.71777342281442602</v>
          </cell>
          <cell r="AK209">
            <v>22120</v>
          </cell>
          <cell r="AL209">
            <v>25171</v>
          </cell>
          <cell r="AM209">
            <v>-3051</v>
          </cell>
          <cell r="AN209">
            <v>-12.121091732549401</v>
          </cell>
          <cell r="AO209">
            <v>5898</v>
          </cell>
          <cell r="AP209">
            <v>5730</v>
          </cell>
          <cell r="AQ209">
            <v>168</v>
          </cell>
          <cell r="AR209">
            <v>2.93193717277487</v>
          </cell>
          <cell r="AS209">
            <v>10140</v>
          </cell>
          <cell r="AT209">
            <v>10007</v>
          </cell>
          <cell r="AU209">
            <v>133</v>
          </cell>
          <cell r="AV209">
            <v>1.32906965124413</v>
          </cell>
          <cell r="AW209">
            <v>26.2974683544304</v>
          </cell>
          <cell r="AX209">
            <v>22.7642922410711</v>
          </cell>
          <cell r="AY209">
            <v>3.53317611335931</v>
          </cell>
          <cell r="AZ209">
            <v>15.520693882961099</v>
          </cell>
          <cell r="BB209">
            <v>-5.7349589620945803E-3</v>
          </cell>
          <cell r="BC209">
            <v>35.667365877712001</v>
          </cell>
          <cell r="BD209">
            <v>35.883845308284201</v>
          </cell>
          <cell r="BE209">
            <v>-0.21647943057216401</v>
          </cell>
          <cell r="BF209">
            <v>-0.60327824042365796</v>
          </cell>
          <cell r="BG209">
            <v>71.549677856900601</v>
          </cell>
          <cell r="BH209">
            <v>62.111692844677101</v>
          </cell>
          <cell r="BI209">
            <v>3.1842073327711402</v>
          </cell>
          <cell r="BJ209">
            <v>3.0392996021829002</v>
          </cell>
          <cell r="BK209">
            <v>-4.7493124132472198E-3</v>
          </cell>
          <cell r="BL209">
            <v>-1717.67</v>
          </cell>
          <cell r="BM209">
            <v>-4481.16</v>
          </cell>
        </row>
        <row r="210">
          <cell r="A210">
            <v>455</v>
          </cell>
          <cell r="B210" t="str">
            <v>LAS VEGAS SOUTH PREMIUM OUTLETS</v>
          </cell>
          <cell r="C210" t="str">
            <v>LAS VEGAS</v>
          </cell>
          <cell r="D210" t="str">
            <v>NV</v>
          </cell>
          <cell r="E210" t="str">
            <v>DANIEL DELGADO</v>
          </cell>
          <cell r="F210">
            <v>36.051750269999999</v>
          </cell>
          <cell r="G210">
            <v>-115.1690689</v>
          </cell>
          <cell r="H210">
            <v>15</v>
          </cell>
          <cell r="I210">
            <v>4</v>
          </cell>
          <cell r="J210" t="str">
            <v>O</v>
          </cell>
          <cell r="K210" t="str">
            <v>O</v>
          </cell>
          <cell r="L210">
            <v>37608</v>
          </cell>
          <cell r="M210" t="str">
            <v>DANIEL DELGADO</v>
          </cell>
          <cell r="N210" t="str">
            <v>DANNY LAZAR</v>
          </cell>
          <cell r="O210">
            <v>6292</v>
          </cell>
          <cell r="P210">
            <v>43299</v>
          </cell>
          <cell r="Q210">
            <v>98.7</v>
          </cell>
          <cell r="R210">
            <v>43299</v>
          </cell>
          <cell r="S210">
            <v>90.4</v>
          </cell>
          <cell r="T210">
            <v>43496</v>
          </cell>
          <cell r="U210">
            <v>1.9</v>
          </cell>
          <cell r="V210" t="str">
            <v>OLD</v>
          </cell>
          <cell r="W210" t="str">
            <v>ANGELA HICKEY</v>
          </cell>
          <cell r="X210" t="str">
            <v>CHRISTOPHER ROMERO</v>
          </cell>
          <cell r="Y210" t="str">
            <v>MARSHALL POE</v>
          </cell>
          <cell r="Z210">
            <v>1</v>
          </cell>
          <cell r="AC210">
            <v>1.7603174603174601</v>
          </cell>
          <cell r="AD210">
            <v>1.8085679314565499</v>
          </cell>
          <cell r="AE210">
            <v>-4.8250471139088098E-2</v>
          </cell>
          <cell r="AF210">
            <v>-2.6678827098426501</v>
          </cell>
          <cell r="AG210">
            <v>469611.5</v>
          </cell>
          <cell r="AH210">
            <v>558723.31000000006</v>
          </cell>
          <cell r="AI210">
            <v>-89111.81</v>
          </cell>
          <cell r="AJ210">
            <v>-15.9491842214351</v>
          </cell>
          <cell r="AK210">
            <v>88389</v>
          </cell>
          <cell r="AL210">
            <v>98894</v>
          </cell>
          <cell r="AM210">
            <v>-10505</v>
          </cell>
          <cell r="AN210">
            <v>-10.6224846805671</v>
          </cell>
          <cell r="AO210">
            <v>6930</v>
          </cell>
          <cell r="AP210">
            <v>8170</v>
          </cell>
          <cell r="AQ210">
            <v>-1240</v>
          </cell>
          <cell r="AR210">
            <v>-15.1774785801714</v>
          </cell>
          <cell r="AS210">
            <v>12199</v>
          </cell>
          <cell r="AT210">
            <v>14776</v>
          </cell>
          <cell r="AU210">
            <v>-2577</v>
          </cell>
          <cell r="AV210">
            <v>-17.440443963183501</v>
          </cell>
          <cell r="AW210">
            <v>7.8403421240199602</v>
          </cell>
          <cell r="AX210">
            <v>8.2613707606123707</v>
          </cell>
          <cell r="AY210">
            <v>-0.42102863659241602</v>
          </cell>
          <cell r="AZ210">
            <v>-5.0963532420037199</v>
          </cell>
          <cell r="BB210">
            <v>-1.53047082884537E-2</v>
          </cell>
          <cell r="BC210">
            <v>38.495901303385502</v>
          </cell>
          <cell r="BD210">
            <v>37.812893205197597</v>
          </cell>
          <cell r="BE210">
            <v>0.68300809818789798</v>
          </cell>
          <cell r="BF210">
            <v>1.8062836252212899</v>
          </cell>
          <cell r="BG210">
            <v>78.138528138528102</v>
          </cell>
          <cell r="BH210">
            <v>76.854345165238698</v>
          </cell>
          <cell r="BI210">
            <v>2.8890604254793599</v>
          </cell>
          <cell r="BJ210">
            <v>2.44444607116893</v>
          </cell>
          <cell r="BK210">
            <v>-1.92403508006086E-2</v>
          </cell>
          <cell r="BL210">
            <v>-9035.49</v>
          </cell>
          <cell r="BM210">
            <v>-22860.06</v>
          </cell>
        </row>
        <row r="211">
          <cell r="A211">
            <v>456</v>
          </cell>
          <cell r="B211" t="str">
            <v>TANGER FACTORY OUTLETS @FIVE OAKS</v>
          </cell>
          <cell r="C211" t="str">
            <v>SEVIERVILLE</v>
          </cell>
          <cell r="D211" t="str">
            <v>TN</v>
          </cell>
          <cell r="E211" t="str">
            <v>JULIA BERRY</v>
          </cell>
          <cell r="F211">
            <v>35.831644330000003</v>
          </cell>
          <cell r="G211">
            <v>-83.567366250000006</v>
          </cell>
          <cell r="H211">
            <v>9</v>
          </cell>
          <cell r="I211">
            <v>4</v>
          </cell>
          <cell r="J211" t="str">
            <v>O</v>
          </cell>
          <cell r="K211" t="str">
            <v>O</v>
          </cell>
          <cell r="L211">
            <v>37607</v>
          </cell>
          <cell r="M211" t="str">
            <v>JENNIFER SCANTLAND</v>
          </cell>
          <cell r="N211" t="str">
            <v>SHAWN BROOKS</v>
          </cell>
          <cell r="O211">
            <v>7248</v>
          </cell>
          <cell r="P211">
            <v>43292</v>
          </cell>
          <cell r="Q211">
            <v>99.1</v>
          </cell>
          <cell r="R211">
            <v>43292</v>
          </cell>
          <cell r="S211">
            <v>95</v>
          </cell>
          <cell r="T211">
            <v>45322</v>
          </cell>
          <cell r="U211">
            <v>2.2999999999999998</v>
          </cell>
          <cell r="V211" t="str">
            <v>OLD</v>
          </cell>
          <cell r="W211" t="str">
            <v>ERIC HURST</v>
          </cell>
          <cell r="X211" t="str">
            <v>SARAH CLARK</v>
          </cell>
          <cell r="Y211" t="str">
            <v>BRIAN BYRNE</v>
          </cell>
          <cell r="Z211">
            <v>1</v>
          </cell>
          <cell r="AC211">
            <v>1.8637168141592899</v>
          </cell>
          <cell r="AD211">
            <v>1.9050252073507901</v>
          </cell>
          <cell r="AE211">
            <v>-4.1308393191496602E-2</v>
          </cell>
          <cell r="AF211">
            <v>-2.1683908975116299</v>
          </cell>
          <cell r="AG211">
            <v>875070.83</v>
          </cell>
          <cell r="AH211">
            <v>859417.64</v>
          </cell>
          <cell r="AI211">
            <v>15653.19</v>
          </cell>
          <cell r="AJ211">
            <v>1.8213717372615299</v>
          </cell>
          <cell r="AK211">
            <v>91636</v>
          </cell>
          <cell r="AL211">
            <v>85419</v>
          </cell>
          <cell r="AM211">
            <v>6217</v>
          </cell>
          <cell r="AN211">
            <v>7.2782402041700296</v>
          </cell>
          <cell r="AO211">
            <v>12430</v>
          </cell>
          <cell r="AP211">
            <v>12298</v>
          </cell>
          <cell r="AQ211">
            <v>132</v>
          </cell>
          <cell r="AR211">
            <v>1.0733452593917701</v>
          </cell>
          <cell r="AS211">
            <v>23166</v>
          </cell>
          <cell r="AT211">
            <v>23428</v>
          </cell>
          <cell r="AU211">
            <v>-262</v>
          </cell>
          <cell r="AV211">
            <v>-1.1183199590233901</v>
          </cell>
          <cell r="AW211">
            <v>13.5645379545157</v>
          </cell>
          <cell r="AX211">
            <v>14.3972652454372</v>
          </cell>
          <cell r="AY211">
            <v>-0.83272729092150599</v>
          </cell>
          <cell r="AZ211">
            <v>-5.7839268550352996</v>
          </cell>
          <cell r="BB211">
            <v>-2.9472566637712199E-3</v>
          </cell>
          <cell r="BC211">
            <v>37.773928602261897</v>
          </cell>
          <cell r="BD211">
            <v>36.6833549598771</v>
          </cell>
          <cell r="BE211">
            <v>1.09057364238486</v>
          </cell>
          <cell r="BF211">
            <v>2.9729386627196202</v>
          </cell>
          <cell r="BG211">
            <v>68.7369267900241</v>
          </cell>
          <cell r="BH211">
            <v>67.019027484143805</v>
          </cell>
          <cell r="BI211">
            <v>2.1278437540878801</v>
          </cell>
          <cell r="BJ211">
            <v>2.5913559326057101</v>
          </cell>
          <cell r="BK211">
            <v>-5.7974049940620297E-3</v>
          </cell>
          <cell r="BL211">
            <v>-5073.1400000000003</v>
          </cell>
          <cell r="BM211">
            <v>-13323.7</v>
          </cell>
        </row>
        <row r="212">
          <cell r="A212">
            <v>458</v>
          </cell>
          <cell r="B212" t="str">
            <v>COASTAL GRAND MALL</v>
          </cell>
          <cell r="C212" t="str">
            <v>MYRTLE BEACH</v>
          </cell>
          <cell r="D212" t="str">
            <v>SC</v>
          </cell>
          <cell r="E212" t="str">
            <v>MIKE JONES</v>
          </cell>
          <cell r="F212">
            <v>33.702768730000003</v>
          </cell>
          <cell r="G212">
            <v>-78.921739169999995</v>
          </cell>
          <cell r="H212">
            <v>5</v>
          </cell>
          <cell r="I212">
            <v>4</v>
          </cell>
          <cell r="J212" t="str">
            <v>M</v>
          </cell>
          <cell r="K212" t="str">
            <v>O</v>
          </cell>
          <cell r="L212">
            <v>38063</v>
          </cell>
          <cell r="M212" t="str">
            <v>MICHAEL JONES</v>
          </cell>
          <cell r="N212" t="str">
            <v>ANGIE MOLLOHAN</v>
          </cell>
          <cell r="O212">
            <v>5308</v>
          </cell>
          <cell r="P212">
            <v>43298</v>
          </cell>
          <cell r="Q212">
            <v>99.9</v>
          </cell>
          <cell r="R212">
            <v>43298</v>
          </cell>
          <cell r="S212">
            <v>90.7</v>
          </cell>
          <cell r="T212">
            <v>45322</v>
          </cell>
          <cell r="U212">
            <v>1.8</v>
          </cell>
          <cell r="V212" t="str">
            <v>OLD</v>
          </cell>
          <cell r="W212" t="str">
            <v>BRADLEY STEELE</v>
          </cell>
          <cell r="X212" t="str">
            <v>ELIZABETH MONTE</v>
          </cell>
          <cell r="Y212" t="str">
            <v>ADRIAN MUNZELL</v>
          </cell>
          <cell r="Z212">
            <v>1</v>
          </cell>
          <cell r="AC212">
            <v>1.6657673385177001</v>
          </cell>
          <cell r="AD212">
            <v>1.6587108296801401</v>
          </cell>
          <cell r="AE212">
            <v>7.0565088375527099E-3</v>
          </cell>
          <cell r="AF212">
            <v>0.42542127966412602</v>
          </cell>
          <cell r="AG212">
            <v>398179.76</v>
          </cell>
          <cell r="AH212">
            <v>384530.92</v>
          </cell>
          <cell r="AI212">
            <v>13648.84</v>
          </cell>
          <cell r="AJ212">
            <v>3.5494778937412899</v>
          </cell>
          <cell r="AK212">
            <v>48978</v>
          </cell>
          <cell r="AL212">
            <v>54010.5</v>
          </cell>
          <cell r="AM212">
            <v>-5032.5</v>
          </cell>
          <cell r="AN212">
            <v>-9.3176326825339508</v>
          </cell>
          <cell r="AO212">
            <v>6301</v>
          </cell>
          <cell r="AP212">
            <v>6159</v>
          </cell>
          <cell r="AQ212">
            <v>142</v>
          </cell>
          <cell r="AR212">
            <v>2.30556908589057</v>
          </cell>
          <cell r="AS212">
            <v>10496</v>
          </cell>
          <cell r="AT212">
            <v>10216</v>
          </cell>
          <cell r="AU212">
            <v>280</v>
          </cell>
          <cell r="AV212">
            <v>2.7407987470634301</v>
          </cell>
          <cell r="AW212">
            <v>10.7558495651109</v>
          </cell>
          <cell r="AX212">
            <v>9.9684320641356798</v>
          </cell>
          <cell r="AY212">
            <v>0.78741750097518803</v>
          </cell>
          <cell r="AZ212">
            <v>7.8991108722920496</v>
          </cell>
          <cell r="BB212">
            <v>-4.7041764011802696E-3</v>
          </cell>
          <cell r="BC212">
            <v>37.936333841463401</v>
          </cell>
          <cell r="BD212">
            <v>37.640066562255299</v>
          </cell>
          <cell r="BE212">
            <v>0.29626727920813101</v>
          </cell>
          <cell r="BF212">
            <v>0.78710615114910998</v>
          </cell>
          <cell r="BG212">
            <v>56.483097920964902</v>
          </cell>
          <cell r="BH212">
            <v>58.045137197597001</v>
          </cell>
          <cell r="BI212">
            <v>1.87693116295012</v>
          </cell>
          <cell r="BJ212">
            <v>2.1580293205030201</v>
          </cell>
          <cell r="BK212">
            <v>-3.5429224227770898E-3</v>
          </cell>
          <cell r="BL212">
            <v>-1410.72</v>
          </cell>
          <cell r="BM212">
            <v>-5265.44</v>
          </cell>
        </row>
        <row r="213">
          <cell r="A213">
            <v>460</v>
          </cell>
          <cell r="B213" t="str">
            <v>CENTRAL MARKETPLACE</v>
          </cell>
          <cell r="C213" t="str">
            <v>WACO</v>
          </cell>
          <cell r="D213" t="str">
            <v>TX</v>
          </cell>
          <cell r="E213" t="str">
            <v>ANJA MORROW</v>
          </cell>
          <cell r="F213">
            <v>31.499031630000001</v>
          </cell>
          <cell r="G213">
            <v>-97.157393749999997</v>
          </cell>
          <cell r="H213">
            <v>11</v>
          </cell>
          <cell r="I213">
            <v>3</v>
          </cell>
          <cell r="J213" t="str">
            <v>S</v>
          </cell>
          <cell r="K213" t="str">
            <v>O</v>
          </cell>
          <cell r="L213">
            <v>38064</v>
          </cell>
          <cell r="M213" t="str">
            <v>MICHELLE NADING</v>
          </cell>
          <cell r="N213" t="str">
            <v>MANUEL TARIN</v>
          </cell>
          <cell r="O213">
            <v>6235</v>
          </cell>
          <cell r="P213">
            <v>43249</v>
          </cell>
          <cell r="Q213">
            <v>86.7</v>
          </cell>
          <cell r="R213">
            <v>43249</v>
          </cell>
          <cell r="S213">
            <v>99.9</v>
          </cell>
          <cell r="T213">
            <v>45382</v>
          </cell>
          <cell r="U213">
            <v>2.5</v>
          </cell>
          <cell r="V213" t="str">
            <v>OLD</v>
          </cell>
          <cell r="W213" t="str">
            <v>BETHANY JONES</v>
          </cell>
          <cell r="X213" t="str">
            <v>JOHNNIE NARD</v>
          </cell>
          <cell r="Y213" t="str">
            <v>MARSHALL POE</v>
          </cell>
          <cell r="Z213">
            <v>1</v>
          </cell>
          <cell r="AC213">
            <v>1.7774618764538599</v>
          </cell>
          <cell r="AD213">
            <v>1.807341838063</v>
          </cell>
          <cell r="AE213">
            <v>-2.9879961609140301E-2</v>
          </cell>
          <cell r="AF213">
            <v>-1.6532545741963101</v>
          </cell>
          <cell r="AG213">
            <v>488063.21</v>
          </cell>
          <cell r="AH213">
            <v>494770.84</v>
          </cell>
          <cell r="AI213">
            <v>-6707.63</v>
          </cell>
          <cell r="AJ213">
            <v>-1.35570439033958</v>
          </cell>
          <cell r="AK213">
            <v>30323</v>
          </cell>
          <cell r="AL213">
            <v>30187</v>
          </cell>
          <cell r="AM213">
            <v>136</v>
          </cell>
          <cell r="AN213">
            <v>0.45052506045648799</v>
          </cell>
          <cell r="AO213">
            <v>7738</v>
          </cell>
          <cell r="AP213">
            <v>7682</v>
          </cell>
          <cell r="AQ213">
            <v>56</v>
          </cell>
          <cell r="AR213">
            <v>0.72897682895079396</v>
          </cell>
          <cell r="AS213">
            <v>13754</v>
          </cell>
          <cell r="AT213">
            <v>13884</v>
          </cell>
          <cell r="AU213">
            <v>-130</v>
          </cell>
          <cell r="AV213">
            <v>-0.93632958801498101</v>
          </cell>
          <cell r="AW213">
            <v>25.221778847739301</v>
          </cell>
          <cell r="AX213">
            <v>25.448040547255399</v>
          </cell>
          <cell r="AY213">
            <v>-0.22626169951610101</v>
          </cell>
          <cell r="AZ213">
            <v>-0.88911246072540295</v>
          </cell>
          <cell r="BB213">
            <v>-1.2153169589356499E-2</v>
          </cell>
          <cell r="BC213">
            <v>35.4851832194271</v>
          </cell>
          <cell r="BD213">
            <v>35.636044367617401</v>
          </cell>
          <cell r="BE213">
            <v>-0.15086114819032301</v>
          </cell>
          <cell r="BF213">
            <v>-0.42333864733710802</v>
          </cell>
          <cell r="BG213">
            <v>83.690876195399298</v>
          </cell>
          <cell r="BH213">
            <v>58.266076542566999</v>
          </cell>
          <cell r="BI213">
            <v>3.2471900514689498</v>
          </cell>
          <cell r="BJ213">
            <v>2.2940519291718999</v>
          </cell>
          <cell r="BK213">
            <v>-7.6147103978601496E-3</v>
          </cell>
          <cell r="BL213">
            <v>-3716.46</v>
          </cell>
          <cell r="BM213">
            <v>-13500.97</v>
          </cell>
        </row>
        <row r="214">
          <cell r="A214">
            <v>461</v>
          </cell>
          <cell r="B214" t="str">
            <v>LAKEVIEW POINTE</v>
          </cell>
          <cell r="C214" t="str">
            <v>STILLWATER</v>
          </cell>
          <cell r="D214" t="str">
            <v>OK</v>
          </cell>
          <cell r="E214" t="str">
            <v>KRYSTAL GUERRERO</v>
          </cell>
          <cell r="F214">
            <v>36.143100099999998</v>
          </cell>
          <cell r="G214">
            <v>-97.053858009999999</v>
          </cell>
          <cell r="H214">
            <v>12</v>
          </cell>
          <cell r="I214">
            <v>4</v>
          </cell>
          <cell r="J214" t="str">
            <v>S</v>
          </cell>
          <cell r="K214" t="str">
            <v>O</v>
          </cell>
          <cell r="L214">
            <v>39007</v>
          </cell>
          <cell r="M214" t="str">
            <v>RICHARD MCNEW</v>
          </cell>
          <cell r="N214" t="str">
            <v>CHARLES MCGOWEN</v>
          </cell>
          <cell r="O214">
            <v>6000</v>
          </cell>
          <cell r="P214">
            <v>43292</v>
          </cell>
          <cell r="Q214">
            <v>98.2</v>
          </cell>
          <cell r="R214">
            <v>43292</v>
          </cell>
          <cell r="S214">
            <v>79.599999999999994</v>
          </cell>
          <cell r="T214">
            <v>44500</v>
          </cell>
          <cell r="U214">
            <v>1.6</v>
          </cell>
          <cell r="V214" t="str">
            <v>OLD</v>
          </cell>
          <cell r="W214" t="str">
            <v>KATELYN HILL</v>
          </cell>
          <cell r="X214" t="str">
            <v>LOGAN MCMURDO</v>
          </cell>
          <cell r="Y214" t="str">
            <v>CRAIG SCHULZ</v>
          </cell>
          <cell r="Z214">
            <v>1</v>
          </cell>
          <cell r="AC214">
            <v>1.70073624945864</v>
          </cell>
          <cell r="AD214">
            <v>1.73670886075949</v>
          </cell>
          <cell r="AE214">
            <v>-3.5972611300853399E-2</v>
          </cell>
          <cell r="AF214">
            <v>-2.0713092512882101</v>
          </cell>
          <cell r="AG214">
            <v>291065.59999999998</v>
          </cell>
          <cell r="AH214">
            <v>300493.68</v>
          </cell>
          <cell r="AI214">
            <v>-9428.08</v>
          </cell>
          <cell r="AJ214">
            <v>-3.1375302136138101</v>
          </cell>
          <cell r="AK214">
            <v>20941.5</v>
          </cell>
          <cell r="AL214">
            <v>20835</v>
          </cell>
          <cell r="AM214">
            <v>106.5</v>
          </cell>
          <cell r="AN214">
            <v>0.511159107271418</v>
          </cell>
          <cell r="AO214">
            <v>4618</v>
          </cell>
          <cell r="AP214">
            <v>4740</v>
          </cell>
          <cell r="AQ214">
            <v>-122</v>
          </cell>
          <cell r="AR214">
            <v>-2.5738396624472601</v>
          </cell>
          <cell r="AS214">
            <v>7854</v>
          </cell>
          <cell r="AT214">
            <v>8232</v>
          </cell>
          <cell r="AU214">
            <v>-378</v>
          </cell>
          <cell r="AV214">
            <v>-4.5918367346938798</v>
          </cell>
          <cell r="AW214">
            <v>21.7271924169711</v>
          </cell>
          <cell r="AX214">
            <v>22.711783057355401</v>
          </cell>
          <cell r="AY214">
            <v>-0.98459064038432598</v>
          </cell>
          <cell r="AZ214">
            <v>-4.3351534218950603</v>
          </cell>
          <cell r="BB214">
            <v>-7.6389012308460801E-3</v>
          </cell>
          <cell r="BC214">
            <v>37.0595365418895</v>
          </cell>
          <cell r="BD214">
            <v>36.503119533527702</v>
          </cell>
          <cell r="BE214">
            <v>0.55641700836178398</v>
          </cell>
          <cell r="BF214">
            <v>1.5242998830571799</v>
          </cell>
          <cell r="BG214">
            <v>81.1390212213079</v>
          </cell>
          <cell r="BH214">
            <v>63.860759493670898</v>
          </cell>
          <cell r="BI214">
            <v>3.8770435255832401</v>
          </cell>
          <cell r="BJ214">
            <v>3.20797096298331</v>
          </cell>
          <cell r="BK214">
            <v>-1.7192000703621501E-3</v>
          </cell>
          <cell r="BL214">
            <v>-500.4</v>
          </cell>
          <cell r="BM214">
            <v>-2996.92</v>
          </cell>
        </row>
        <row r="215">
          <cell r="A215">
            <v>462</v>
          </cell>
          <cell r="B215" t="str">
            <v>RIVER CITY MARKETPLACE</v>
          </cell>
          <cell r="C215" t="str">
            <v>JACKSONVILLE</v>
          </cell>
          <cell r="D215" t="str">
            <v>FL</v>
          </cell>
          <cell r="E215" t="str">
            <v>KENNETH GLASS</v>
          </cell>
          <cell r="F215">
            <v>30.4779971</v>
          </cell>
          <cell r="G215">
            <v>-81.641650170000005</v>
          </cell>
          <cell r="H215">
            <v>2</v>
          </cell>
          <cell r="I215">
            <v>1</v>
          </cell>
          <cell r="J215" t="str">
            <v>S</v>
          </cell>
          <cell r="K215" t="str">
            <v>O</v>
          </cell>
          <cell r="L215">
            <v>39003</v>
          </cell>
          <cell r="M215" t="str">
            <v>PAUL BARBARISI</v>
          </cell>
          <cell r="N215" t="str">
            <v>KEN HELM</v>
          </cell>
          <cell r="O215">
            <v>5942</v>
          </cell>
          <cell r="P215">
            <v>43321</v>
          </cell>
          <cell r="Q215">
            <v>92.1</v>
          </cell>
          <cell r="R215">
            <v>43321</v>
          </cell>
          <cell r="S215">
            <v>99.6</v>
          </cell>
          <cell r="T215">
            <v>45961</v>
          </cell>
          <cell r="U215">
            <v>2.7</v>
          </cell>
          <cell r="V215" t="str">
            <v>OLD</v>
          </cell>
          <cell r="W215" t="str">
            <v>DAN LAMBERT</v>
          </cell>
          <cell r="X215" t="str">
            <v>JEFFREY VALENTINE</v>
          </cell>
          <cell r="Y215" t="str">
            <v>ADRIAN MUNZELL</v>
          </cell>
          <cell r="Z215">
            <v>1</v>
          </cell>
          <cell r="AC215">
            <v>1.7862602365787099</v>
          </cell>
          <cell r="AD215">
            <v>1.8002016467820501</v>
          </cell>
          <cell r="AE215">
            <v>-1.39414102033455E-2</v>
          </cell>
          <cell r="AF215">
            <v>-0.774436032111538</v>
          </cell>
          <cell r="AG215">
            <v>746356.94</v>
          </cell>
          <cell r="AH215">
            <v>818954.81</v>
          </cell>
          <cell r="AI215">
            <v>-72597.87</v>
          </cell>
          <cell r="AJ215">
            <v>-8.8646979190463497</v>
          </cell>
          <cell r="AK215">
            <v>32148</v>
          </cell>
          <cell r="AL215">
            <v>42391.5</v>
          </cell>
          <cell r="AM215">
            <v>-10243.5</v>
          </cell>
          <cell r="AN215">
            <v>-24.1640423198047</v>
          </cell>
          <cell r="AO215">
            <v>10990</v>
          </cell>
          <cell r="AP215">
            <v>11902</v>
          </cell>
          <cell r="AQ215">
            <v>-912</v>
          </cell>
          <cell r="AR215">
            <v>-7.6625777180305796</v>
          </cell>
          <cell r="AS215">
            <v>19631</v>
          </cell>
          <cell r="AT215">
            <v>21426</v>
          </cell>
          <cell r="AU215">
            <v>-1795</v>
          </cell>
          <cell r="AV215">
            <v>-8.3776719873051402</v>
          </cell>
          <cell r="AW215">
            <v>33.824810252581798</v>
          </cell>
          <cell r="AX215">
            <v>28.076383237205601</v>
          </cell>
          <cell r="AY215">
            <v>5.7484270153762402</v>
          </cell>
          <cell r="AZ215">
            <v>20.474243305521899</v>
          </cell>
          <cell r="BB215">
            <v>-6.43242454019373E-3</v>
          </cell>
          <cell r="BC215">
            <v>38.0193031429881</v>
          </cell>
          <cell r="BD215">
            <v>38.222477830673</v>
          </cell>
          <cell r="BE215">
            <v>-0.203174687684886</v>
          </cell>
          <cell r="BF215">
            <v>-0.53155812813851799</v>
          </cell>
          <cell r="BG215">
            <v>64.549590536851696</v>
          </cell>
          <cell r="BH215">
            <v>63.493530499075803</v>
          </cell>
          <cell r="BI215">
            <v>3.0962464152875699</v>
          </cell>
          <cell r="BJ215">
            <v>3.13525235904042</v>
          </cell>
          <cell r="BK215">
            <v>-2.66447579357941E-3</v>
          </cell>
          <cell r="BL215">
            <v>-1988.65</v>
          </cell>
          <cell r="BM215">
            <v>-9338.52</v>
          </cell>
        </row>
        <row r="216">
          <cell r="A216">
            <v>463</v>
          </cell>
          <cell r="B216" t="str">
            <v>IMPERIAL VALLEY MALL</v>
          </cell>
          <cell r="C216" t="str">
            <v>EL CENTRO</v>
          </cell>
          <cell r="D216" t="str">
            <v>CA</v>
          </cell>
          <cell r="E216" t="str">
            <v>LEONARDO MIRANDA</v>
          </cell>
          <cell r="F216">
            <v>32.764030329999997</v>
          </cell>
          <cell r="G216">
            <v>-115.53043289999999</v>
          </cell>
          <cell r="H216">
            <v>15</v>
          </cell>
          <cell r="I216">
            <v>2</v>
          </cell>
          <cell r="J216" t="str">
            <v>M</v>
          </cell>
          <cell r="K216" t="str">
            <v>O</v>
          </cell>
          <cell r="L216">
            <v>38547</v>
          </cell>
          <cell r="M216" t="str">
            <v>RICARDO CORRALES</v>
          </cell>
          <cell r="N216" t="str">
            <v>DANNY LAZAR</v>
          </cell>
          <cell r="O216">
            <v>6097</v>
          </cell>
          <cell r="P216">
            <v>43013</v>
          </cell>
          <cell r="Q216">
            <v>97.5</v>
          </cell>
          <cell r="R216">
            <v>43013</v>
          </cell>
          <cell r="S216">
            <v>98.8</v>
          </cell>
          <cell r="T216">
            <v>44227</v>
          </cell>
          <cell r="U216">
            <v>2.7</v>
          </cell>
          <cell r="V216" t="str">
            <v>OLD</v>
          </cell>
          <cell r="W216" t="str">
            <v>ANGELICA ARAUJO</v>
          </cell>
          <cell r="X216" t="str">
            <v>ESMERALDA CEBALLOS</v>
          </cell>
          <cell r="Y216" t="str">
            <v>MARSHALL POE</v>
          </cell>
          <cell r="Z216">
            <v>1</v>
          </cell>
          <cell r="AC216">
            <v>1.6649081870751801</v>
          </cell>
          <cell r="AD216">
            <v>1.7476021122965799</v>
          </cell>
          <cell r="AE216">
            <v>-8.2693925221408698E-2</v>
          </cell>
          <cell r="AF216">
            <v>-4.7318508394761398</v>
          </cell>
          <cell r="AG216">
            <v>625314.27</v>
          </cell>
          <cell r="AH216">
            <v>597923.29</v>
          </cell>
          <cell r="AI216">
            <v>27390.98</v>
          </cell>
          <cell r="AJ216">
            <v>4.5810190802234798</v>
          </cell>
          <cell r="AK216">
            <v>61233</v>
          </cell>
          <cell r="AL216">
            <v>59621</v>
          </cell>
          <cell r="AM216">
            <v>1612</v>
          </cell>
          <cell r="AN216">
            <v>2.7037453246339398</v>
          </cell>
          <cell r="AO216">
            <v>9857</v>
          </cell>
          <cell r="AP216">
            <v>9279</v>
          </cell>
          <cell r="AQ216">
            <v>578</v>
          </cell>
          <cell r="AR216">
            <v>6.2291195171893499</v>
          </cell>
          <cell r="AS216">
            <v>16411</v>
          </cell>
          <cell r="AT216">
            <v>16216</v>
          </cell>
          <cell r="AU216">
            <v>195</v>
          </cell>
          <cell r="AV216">
            <v>1.2025160335471099</v>
          </cell>
          <cell r="AW216">
            <v>15.8345989907403</v>
          </cell>
          <cell r="AX216">
            <v>15.5633082303215</v>
          </cell>
          <cell r="AY216">
            <v>0.271290760418754</v>
          </cell>
          <cell r="AZ216">
            <v>1.7431432726507801</v>
          </cell>
          <cell r="BB216">
            <v>-5.8244025877026697E-3</v>
          </cell>
          <cell r="BC216">
            <v>38.103361769544797</v>
          </cell>
          <cell r="BD216">
            <v>36.872427849037997</v>
          </cell>
          <cell r="BE216">
            <v>1.2309339205068299</v>
          </cell>
          <cell r="BF216">
            <v>3.3383587474805898</v>
          </cell>
          <cell r="BG216">
            <v>96.246322410469702</v>
          </cell>
          <cell r="BH216">
            <v>96.616014656751801</v>
          </cell>
          <cell r="BI216">
            <v>4.6333406080753603</v>
          </cell>
          <cell r="BJ216">
            <v>4.7051002144438998</v>
          </cell>
          <cell r="BK216">
            <v>-2.63828938367263E-3</v>
          </cell>
          <cell r="BL216">
            <v>-1649.76</v>
          </cell>
          <cell r="BM216">
            <v>-6567</v>
          </cell>
        </row>
        <row r="217">
          <cell r="A217">
            <v>464</v>
          </cell>
          <cell r="B217" t="str">
            <v>LINCOLN SQUARE</v>
          </cell>
          <cell r="C217" t="str">
            <v>ARLINGTON</v>
          </cell>
          <cell r="D217" t="str">
            <v>TX</v>
          </cell>
          <cell r="E217" t="str">
            <v>DENISHA KING</v>
          </cell>
          <cell r="F217">
            <v>32.757920200000001</v>
          </cell>
          <cell r="G217">
            <v>-97.098192960000006</v>
          </cell>
          <cell r="H217">
            <v>12</v>
          </cell>
          <cell r="I217">
            <v>2</v>
          </cell>
          <cell r="J217" t="str">
            <v>S</v>
          </cell>
          <cell r="K217" t="str">
            <v>O</v>
          </cell>
          <cell r="L217">
            <v>38659</v>
          </cell>
          <cell r="M217" t="str">
            <v>JAMES NORWINE</v>
          </cell>
          <cell r="N217" t="str">
            <v>CHARLES MCGOWEN</v>
          </cell>
          <cell r="O217">
            <v>5250</v>
          </cell>
          <cell r="P217">
            <v>43004</v>
          </cell>
          <cell r="Q217">
            <v>97.4</v>
          </cell>
          <cell r="R217">
            <v>43004</v>
          </cell>
          <cell r="S217">
            <v>98.4</v>
          </cell>
          <cell r="T217">
            <v>44561</v>
          </cell>
          <cell r="U217">
            <v>2.1</v>
          </cell>
          <cell r="V217" t="str">
            <v>OLD</v>
          </cell>
          <cell r="W217" t="str">
            <v>BRITTANY ARVIN</v>
          </cell>
          <cell r="X217" t="str">
            <v>LUZ ALVAREZ</v>
          </cell>
          <cell r="Y217" t="str">
            <v>MARSHALL POE</v>
          </cell>
          <cell r="Z217">
            <v>1</v>
          </cell>
          <cell r="AC217">
            <v>1.83650880058066</v>
          </cell>
          <cell r="AD217">
            <v>1.7739099228422801</v>
          </cell>
          <cell r="AE217">
            <v>6.25988777383817E-2</v>
          </cell>
          <cell r="AF217">
            <v>3.5288645117944699</v>
          </cell>
          <cell r="AG217">
            <v>350055.12</v>
          </cell>
          <cell r="AH217">
            <v>345922.51</v>
          </cell>
          <cell r="AI217">
            <v>4132.6099999999997</v>
          </cell>
          <cell r="AJ217">
            <v>1.19466351004449</v>
          </cell>
          <cell r="AK217">
            <v>16849</v>
          </cell>
          <cell r="AL217">
            <v>18476</v>
          </cell>
          <cell r="AM217">
            <v>-1627</v>
          </cell>
          <cell r="AN217">
            <v>-8.8060186187486504</v>
          </cell>
          <cell r="AO217">
            <v>5511</v>
          </cell>
          <cell r="AP217">
            <v>5573</v>
          </cell>
          <cell r="AQ217">
            <v>-62</v>
          </cell>
          <cell r="AR217">
            <v>-1.1125067288713399</v>
          </cell>
          <cell r="AS217">
            <v>10121</v>
          </cell>
          <cell r="AT217">
            <v>9886</v>
          </cell>
          <cell r="AU217">
            <v>235</v>
          </cell>
          <cell r="AV217">
            <v>2.3770989277766499</v>
          </cell>
          <cell r="AW217">
            <v>32.292717668704398</v>
          </cell>
          <cell r="AX217">
            <v>30.163455293353501</v>
          </cell>
          <cell r="AY217">
            <v>2.1292623753508302</v>
          </cell>
          <cell r="AZ217">
            <v>7.0590797859289403</v>
          </cell>
          <cell r="BB217">
            <v>-3.2789230696209501E-3</v>
          </cell>
          <cell r="BC217">
            <v>34.587009188815301</v>
          </cell>
          <cell r="BD217">
            <v>34.991150111268503</v>
          </cell>
          <cell r="BE217">
            <v>-0.404140922453124</v>
          </cell>
          <cell r="BF217">
            <v>-1.1549803912360499</v>
          </cell>
          <cell r="BG217">
            <v>95.445472690981703</v>
          </cell>
          <cell r="BH217">
            <v>94.006818589628594</v>
          </cell>
          <cell r="BI217">
            <v>4.8572064879382397</v>
          </cell>
          <cell r="BJ217">
            <v>2.8177466681772199</v>
          </cell>
          <cell r="BK217">
            <v>-2.4076779679725901E-3</v>
          </cell>
          <cell r="BL217">
            <v>-842.82</v>
          </cell>
          <cell r="BM217">
            <v>-2587.0500000000002</v>
          </cell>
        </row>
        <row r="218">
          <cell r="A218">
            <v>465</v>
          </cell>
          <cell r="B218" t="str">
            <v>TANGER OUTLETS</v>
          </cell>
          <cell r="C218" t="str">
            <v>SAN MARCOS</v>
          </cell>
          <cell r="D218" t="str">
            <v>TX</v>
          </cell>
          <cell r="E218" t="str">
            <v>GILBERT MERCADO</v>
          </cell>
          <cell r="F218">
            <v>29.824121529999999</v>
          </cell>
          <cell r="G218">
            <v>-97.985327929999997</v>
          </cell>
          <cell r="H218">
            <v>11</v>
          </cell>
          <cell r="I218">
            <v>4</v>
          </cell>
          <cell r="J218" t="str">
            <v>O</v>
          </cell>
          <cell r="K218" t="str">
            <v>O</v>
          </cell>
          <cell r="L218">
            <v>38547</v>
          </cell>
          <cell r="M218" t="str">
            <v>DISTRICT 4</v>
          </cell>
          <cell r="N218" t="str">
            <v>MANUEL TARIN</v>
          </cell>
          <cell r="O218">
            <v>5500</v>
          </cell>
          <cell r="P218">
            <v>43334</v>
          </cell>
          <cell r="Q218">
            <v>89.6</v>
          </cell>
          <cell r="R218">
            <v>43334</v>
          </cell>
          <cell r="S218">
            <v>98.9</v>
          </cell>
          <cell r="T218">
            <v>45869</v>
          </cell>
          <cell r="U218">
            <v>1.9</v>
          </cell>
          <cell r="V218" t="str">
            <v>OLD</v>
          </cell>
          <cell r="W218" t="str">
            <v>CARRIE MCWILLIAMS</v>
          </cell>
          <cell r="X218" t="str">
            <v>CHRISTINA VASQUEZ</v>
          </cell>
          <cell r="Y218" t="str">
            <v>MARSHALL POE</v>
          </cell>
          <cell r="Z218">
            <v>1</v>
          </cell>
          <cell r="AC218">
            <v>1.88678138443488</v>
          </cell>
          <cell r="AD218">
            <v>1.95930428909152</v>
          </cell>
          <cell r="AE218">
            <v>-7.2522904656638507E-2</v>
          </cell>
          <cell r="AF218">
            <v>-3.7014620475447102</v>
          </cell>
          <cell r="AG218">
            <v>357115.06</v>
          </cell>
          <cell r="AH218">
            <v>414730.21</v>
          </cell>
          <cell r="AI218">
            <v>-57615.15</v>
          </cell>
          <cell r="AJ218">
            <v>-13.8921999436694</v>
          </cell>
          <cell r="AK218">
            <v>39173</v>
          </cell>
          <cell r="AL218">
            <v>45145</v>
          </cell>
          <cell r="AM218">
            <v>-5972</v>
          </cell>
          <cell r="AN218">
            <v>-13.2284859895891</v>
          </cell>
          <cell r="AO218">
            <v>5114</v>
          </cell>
          <cell r="AP218">
            <v>5922</v>
          </cell>
          <cell r="AQ218">
            <v>-808</v>
          </cell>
          <cell r="AR218">
            <v>-13.6440391759541</v>
          </cell>
          <cell r="AS218">
            <v>9649</v>
          </cell>
          <cell r="AT218">
            <v>11603</v>
          </cell>
          <cell r="AU218">
            <v>-1954</v>
          </cell>
          <cell r="AV218">
            <v>-16.840472291648702</v>
          </cell>
          <cell r="AW218">
            <v>12.8762157608557</v>
          </cell>
          <cell r="AX218">
            <v>13.1177317532396</v>
          </cell>
          <cell r="AY218">
            <v>-0.241515992383871</v>
          </cell>
          <cell r="AZ218">
            <v>-1.8411414177929499</v>
          </cell>
          <cell r="BB218">
            <v>-7.8601921686856507E-3</v>
          </cell>
          <cell r="BC218">
            <v>37.010577261892401</v>
          </cell>
          <cell r="BD218">
            <v>35.743360337843697</v>
          </cell>
          <cell r="BE218">
            <v>1.2672169240487601</v>
          </cell>
          <cell r="BF218">
            <v>3.5453211787339498</v>
          </cell>
          <cell r="BG218">
            <v>81.306218224481796</v>
          </cell>
          <cell r="BH218">
            <v>53.275920297196897</v>
          </cell>
          <cell r="BI218">
            <v>1.86923508630524</v>
          </cell>
          <cell r="BJ218">
            <v>1.6481340966215099</v>
          </cell>
          <cell r="BK218">
            <v>-4.3701881404833503E-3</v>
          </cell>
          <cell r="BL218">
            <v>-1560.66</v>
          </cell>
          <cell r="BM218">
            <v>-8933.27</v>
          </cell>
        </row>
        <row r="219">
          <cell r="A219">
            <v>466</v>
          </cell>
          <cell r="B219" t="str">
            <v>GOLDSBORO COMMONS</v>
          </cell>
          <cell r="C219" t="str">
            <v>GOLDSBORO</v>
          </cell>
          <cell r="D219" t="str">
            <v>NC</v>
          </cell>
          <cell r="E219" t="str">
            <v>TIMOTHY BARNES</v>
          </cell>
          <cell r="F219">
            <v>35.383373800000001</v>
          </cell>
          <cell r="G219">
            <v>-77.93117479</v>
          </cell>
          <cell r="H219">
            <v>7</v>
          </cell>
          <cell r="I219">
            <v>4</v>
          </cell>
          <cell r="J219" t="str">
            <v>S</v>
          </cell>
          <cell r="K219" t="str">
            <v>O</v>
          </cell>
          <cell r="L219">
            <v>38653</v>
          </cell>
          <cell r="M219" t="str">
            <v>DISTRICT 4</v>
          </cell>
          <cell r="N219" t="str">
            <v>T. CLARK</v>
          </cell>
          <cell r="O219">
            <v>6000</v>
          </cell>
          <cell r="P219">
            <v>43206</v>
          </cell>
          <cell r="Q219">
            <v>100</v>
          </cell>
          <cell r="R219">
            <v>43206</v>
          </cell>
          <cell r="S219">
            <v>100</v>
          </cell>
          <cell r="T219">
            <v>44104</v>
          </cell>
          <cell r="U219">
            <v>1.9</v>
          </cell>
          <cell r="V219" t="str">
            <v>OLD</v>
          </cell>
          <cell r="W219" t="str">
            <v>LYNN LATOUCHE</v>
          </cell>
          <cell r="X219" t="str">
            <v>REBECCA NIGHSWANDER</v>
          </cell>
          <cell r="Y219" t="str">
            <v>ADRIAN MUNZELL</v>
          </cell>
          <cell r="Z219">
            <v>1</v>
          </cell>
          <cell r="AC219">
            <v>1.6235551390190599</v>
          </cell>
          <cell r="AD219">
            <v>1.6588892540256299</v>
          </cell>
          <cell r="AE219">
            <v>-3.5334115006576003E-2</v>
          </cell>
          <cell r="AF219">
            <v>-2.1299863701468098</v>
          </cell>
          <cell r="AG219">
            <v>379021.23</v>
          </cell>
          <cell r="AH219">
            <v>362401.54</v>
          </cell>
          <cell r="AI219">
            <v>16619.689999999999</v>
          </cell>
          <cell r="AJ219">
            <v>4.5859876864761704</v>
          </cell>
          <cell r="AK219">
            <v>25394</v>
          </cell>
          <cell r="AL219">
            <v>25178.5</v>
          </cell>
          <cell r="AM219">
            <v>215.5</v>
          </cell>
          <cell r="AN219">
            <v>0.85588895287646205</v>
          </cell>
          <cell r="AO219">
            <v>6402</v>
          </cell>
          <cell r="AP219">
            <v>6086</v>
          </cell>
          <cell r="AQ219">
            <v>316</v>
          </cell>
          <cell r="AR219">
            <v>5.1922444955635898</v>
          </cell>
          <cell r="AS219">
            <v>10394</v>
          </cell>
          <cell r="AT219">
            <v>10096</v>
          </cell>
          <cell r="AU219">
            <v>298</v>
          </cell>
          <cell r="AV219">
            <v>2.95166402535658</v>
          </cell>
          <cell r="AW219">
            <v>24.7184374261637</v>
          </cell>
          <cell r="AX219">
            <v>24.163472804178198</v>
          </cell>
          <cell r="AY219">
            <v>0.55496462198549101</v>
          </cell>
          <cell r="AZ219">
            <v>2.29670886500028</v>
          </cell>
          <cell r="BB219">
            <v>-1.46793004275214E-3</v>
          </cell>
          <cell r="BC219">
            <v>36.465386761593201</v>
          </cell>
          <cell r="BD219">
            <v>35.895556656101398</v>
          </cell>
          <cell r="BE219">
            <v>0.56983010549179602</v>
          </cell>
          <cell r="BF219">
            <v>1.5874669696616599</v>
          </cell>
          <cell r="BG219">
            <v>81.037175882536701</v>
          </cell>
          <cell r="BH219">
            <v>64.640157739073302</v>
          </cell>
          <cell r="BI219">
            <v>3.38884447185188</v>
          </cell>
          <cell r="BJ219">
            <v>3.3288903794393399</v>
          </cell>
          <cell r="BK219">
            <v>-2.0840785092697801E-3</v>
          </cell>
          <cell r="BL219">
            <v>-789.91</v>
          </cell>
          <cell r="BM219">
            <v>-944.84</v>
          </cell>
        </row>
        <row r="220">
          <cell r="A220">
            <v>467</v>
          </cell>
          <cell r="B220" t="str">
            <v>POMPANO CITI CENTRE</v>
          </cell>
          <cell r="C220" t="str">
            <v>POMPANO BEACH</v>
          </cell>
          <cell r="D220" t="str">
            <v>FL</v>
          </cell>
          <cell r="E220" t="str">
            <v>LAYNE SAMPSON</v>
          </cell>
          <cell r="F220">
            <v>26.25732593</v>
          </cell>
          <cell r="G220">
            <v>-80.102322810000004</v>
          </cell>
          <cell r="H220">
            <v>1</v>
          </cell>
          <cell r="I220">
            <v>4</v>
          </cell>
          <cell r="J220" t="str">
            <v>S</v>
          </cell>
          <cell r="K220" t="str">
            <v>O</v>
          </cell>
          <cell r="L220">
            <v>39326</v>
          </cell>
          <cell r="M220" t="str">
            <v>SANDRA MARRERO</v>
          </cell>
          <cell r="N220" t="str">
            <v>BOB CORCORAN</v>
          </cell>
          <cell r="O220">
            <v>6000</v>
          </cell>
          <cell r="P220">
            <v>43300</v>
          </cell>
          <cell r="Q220">
            <v>98.9</v>
          </cell>
          <cell r="R220">
            <v>43300</v>
          </cell>
          <cell r="S220">
            <v>89.3</v>
          </cell>
          <cell r="T220">
            <v>44804</v>
          </cell>
          <cell r="U220">
            <v>2.5</v>
          </cell>
          <cell r="V220" t="str">
            <v>OLD</v>
          </cell>
          <cell r="W220" t="str">
            <v>JOANNE VICCARI</v>
          </cell>
          <cell r="X220" t="str">
            <v>SHEDAYNE BARRETT</v>
          </cell>
          <cell r="Y220" t="str">
            <v>CRAIG SCHULZ</v>
          </cell>
          <cell r="Z220">
            <v>1</v>
          </cell>
          <cell r="AC220">
            <v>1.7131067434031899</v>
          </cell>
          <cell r="AD220">
            <v>1.7120763723150401</v>
          </cell>
          <cell r="AE220">
            <v>1.0303710881567299E-3</v>
          </cell>
          <cell r="AF220">
            <v>6.01825423689182E-2</v>
          </cell>
          <cell r="AG220">
            <v>605162.56000000006</v>
          </cell>
          <cell r="AH220">
            <v>680617.29</v>
          </cell>
          <cell r="AI220">
            <v>-75454.73</v>
          </cell>
          <cell r="AJ220">
            <v>-11.0862199812761</v>
          </cell>
          <cell r="AK220">
            <v>43599</v>
          </cell>
          <cell r="AL220">
            <v>50778.5</v>
          </cell>
          <cell r="AM220">
            <v>-7179.5</v>
          </cell>
          <cell r="AN220">
            <v>-14.138857981232199</v>
          </cell>
          <cell r="AO220">
            <v>9209</v>
          </cell>
          <cell r="AP220">
            <v>10475</v>
          </cell>
          <cell r="AQ220">
            <v>-1266</v>
          </cell>
          <cell r="AR220">
            <v>-12.085918854415301</v>
          </cell>
          <cell r="AS220">
            <v>15776</v>
          </cell>
          <cell r="AT220">
            <v>17934</v>
          </cell>
          <cell r="AU220">
            <v>-2158</v>
          </cell>
          <cell r="AV220">
            <v>-12.033009925281601</v>
          </cell>
          <cell r="AW220">
            <v>20.9224982224363</v>
          </cell>
          <cell r="AX220">
            <v>20.628809437064898</v>
          </cell>
          <cell r="AY220">
            <v>0.29368878537139798</v>
          </cell>
          <cell r="AZ220">
            <v>1.4236826718836799</v>
          </cell>
          <cell r="BB220">
            <v>-4.5222115082457701E-3</v>
          </cell>
          <cell r="BC220">
            <v>38.359695740365098</v>
          </cell>
          <cell r="BD220">
            <v>37.9512261625962</v>
          </cell>
          <cell r="BE220">
            <v>0.40846957776892601</v>
          </cell>
          <cell r="BF220">
            <v>1.07630139805998</v>
          </cell>
          <cell r="BG220">
            <v>74.818112715821499</v>
          </cell>
          <cell r="BH220">
            <v>85.174224343675405</v>
          </cell>
          <cell r="BI220">
            <v>2.2189492357227101</v>
          </cell>
          <cell r="BJ220">
            <v>1.9505881197934301</v>
          </cell>
          <cell r="BK220">
            <v>-1.04082777361508E-3</v>
          </cell>
          <cell r="BL220">
            <v>-629.87</v>
          </cell>
          <cell r="BM220">
            <v>-4157.47</v>
          </cell>
        </row>
        <row r="221">
          <cell r="A221">
            <v>468</v>
          </cell>
          <cell r="B221" t="str">
            <v>UNIVERSITY COMMONS</v>
          </cell>
          <cell r="C221" t="str">
            <v>BURLINGTON</v>
          </cell>
          <cell r="D221" t="str">
            <v>NC</v>
          </cell>
          <cell r="E221" t="str">
            <v>ALLEN CAMPBELL</v>
          </cell>
          <cell r="F221">
            <v>36.068035979999998</v>
          </cell>
          <cell r="G221">
            <v>-79.522441670000006</v>
          </cell>
          <cell r="H221">
            <v>7</v>
          </cell>
          <cell r="I221">
            <v>1</v>
          </cell>
          <cell r="J221" t="str">
            <v>S</v>
          </cell>
          <cell r="K221" t="str">
            <v>O</v>
          </cell>
          <cell r="L221">
            <v>38631</v>
          </cell>
          <cell r="M221" t="str">
            <v>IVEY PETERSON</v>
          </cell>
          <cell r="N221" t="str">
            <v>T. CLARK</v>
          </cell>
          <cell r="O221">
            <v>6000</v>
          </cell>
          <cell r="P221">
            <v>43208</v>
          </cell>
          <cell r="Q221">
            <v>90.8</v>
          </cell>
          <cell r="R221">
            <v>43208</v>
          </cell>
          <cell r="S221">
            <v>98.8</v>
          </cell>
          <cell r="T221">
            <v>44227</v>
          </cell>
          <cell r="U221">
            <v>1.8</v>
          </cell>
          <cell r="V221" t="str">
            <v>OLD</v>
          </cell>
          <cell r="W221" t="str">
            <v>DEVIN PULLIMAN</v>
          </cell>
          <cell r="X221" t="str">
            <v>LISA BREEZE</v>
          </cell>
          <cell r="Y221" t="str">
            <v>ADRIAN MUNZELL</v>
          </cell>
          <cell r="Z221">
            <v>1</v>
          </cell>
          <cell r="AC221">
            <v>1.6359854394175799</v>
          </cell>
          <cell r="AD221">
            <v>1.6803852889667299</v>
          </cell>
          <cell r="AE221">
            <v>-4.4399849549148197E-2</v>
          </cell>
          <cell r="AF221">
            <v>-2.6422422191311798</v>
          </cell>
          <cell r="AG221">
            <v>339611.94</v>
          </cell>
          <cell r="AH221">
            <v>331288.19</v>
          </cell>
          <cell r="AI221">
            <v>8323.75</v>
          </cell>
          <cell r="AJ221">
            <v>2.51254051646091</v>
          </cell>
          <cell r="AK221">
            <v>22178</v>
          </cell>
          <cell r="AL221">
            <v>22111</v>
          </cell>
          <cell r="AM221">
            <v>67</v>
          </cell>
          <cell r="AN221">
            <v>0.30301659807335701</v>
          </cell>
          <cell r="AO221">
            <v>5769</v>
          </cell>
          <cell r="AP221">
            <v>5710</v>
          </cell>
          <cell r="AQ221">
            <v>59</v>
          </cell>
          <cell r="AR221">
            <v>1.0332749562171599</v>
          </cell>
          <cell r="AS221">
            <v>9438</v>
          </cell>
          <cell r="AT221">
            <v>9595</v>
          </cell>
          <cell r="AU221">
            <v>-157</v>
          </cell>
          <cell r="AV221">
            <v>-1.6362688900469</v>
          </cell>
          <cell r="AW221">
            <v>25.1826134006673</v>
          </cell>
          <cell r="AX221">
            <v>25.738320293066799</v>
          </cell>
          <cell r="AY221">
            <v>-0.55570689239947801</v>
          </cell>
          <cell r="AZ221">
            <v>-2.1590643292645999</v>
          </cell>
          <cell r="BB221">
            <v>-1.85100986470821E-3</v>
          </cell>
          <cell r="BC221">
            <v>35.9834647171011</v>
          </cell>
          <cell r="BD221">
            <v>34.527169359041203</v>
          </cell>
          <cell r="BE221">
            <v>1.4562953580599101</v>
          </cell>
          <cell r="BF221">
            <v>4.2178243542532696</v>
          </cell>
          <cell r="BG221">
            <v>78.540474952331394</v>
          </cell>
          <cell r="BH221">
            <v>66.199649737303005</v>
          </cell>
          <cell r="BI221">
            <v>3.3766627875333199</v>
          </cell>
          <cell r="BJ221">
            <v>3.8413714657320002</v>
          </cell>
          <cell r="BK221">
            <v>-1.04510459791255E-3</v>
          </cell>
          <cell r="BL221">
            <v>-354.93</v>
          </cell>
          <cell r="BM221">
            <v>-1855.67</v>
          </cell>
        </row>
        <row r="222">
          <cell r="A222">
            <v>469</v>
          </cell>
          <cell r="B222" t="str">
            <v>SOUTHRIDGE SHOPPING CENTER</v>
          </cell>
          <cell r="C222" t="str">
            <v>ARDEN</v>
          </cell>
          <cell r="D222" t="str">
            <v>NC</v>
          </cell>
          <cell r="E222" t="str">
            <v>LINDSAY JOHNSON</v>
          </cell>
          <cell r="F222">
            <v>35.446609240000001</v>
          </cell>
          <cell r="G222">
            <v>-82.535674400000005</v>
          </cell>
          <cell r="H222">
            <v>6</v>
          </cell>
          <cell r="I222">
            <v>4</v>
          </cell>
          <cell r="J222" t="str">
            <v>S</v>
          </cell>
          <cell r="K222" t="str">
            <v>O</v>
          </cell>
          <cell r="L222">
            <v>38674</v>
          </cell>
          <cell r="M222" t="str">
            <v>JOHN LAMB</v>
          </cell>
          <cell r="N222" t="str">
            <v>BRYAN GURLEY</v>
          </cell>
          <cell r="O222">
            <v>5665</v>
          </cell>
          <cell r="P222">
            <v>43348</v>
          </cell>
          <cell r="Q222">
            <v>98.4</v>
          </cell>
          <cell r="R222">
            <v>43348</v>
          </cell>
          <cell r="S222">
            <v>96.2</v>
          </cell>
          <cell r="T222">
            <v>44895</v>
          </cell>
          <cell r="U222">
            <v>1.7</v>
          </cell>
          <cell r="V222" t="str">
            <v>OLD</v>
          </cell>
          <cell r="W222" t="str">
            <v>BRITTNAY HILL</v>
          </cell>
          <cell r="X222" t="str">
            <v>TIFFANI MALONE</v>
          </cell>
          <cell r="Y222" t="str">
            <v>ADRIAN MUNZELL</v>
          </cell>
          <cell r="Z222">
            <v>1</v>
          </cell>
          <cell r="AC222">
            <v>1.6433730891987199</v>
          </cell>
          <cell r="AD222">
            <v>1.6762865090403301</v>
          </cell>
          <cell r="AE222">
            <v>-3.29134198416106E-2</v>
          </cell>
          <cell r="AF222">
            <v>-1.9634722145710799</v>
          </cell>
          <cell r="AG222">
            <v>380887.73</v>
          </cell>
          <cell r="AH222">
            <v>366770.42</v>
          </cell>
          <cell r="AI222">
            <v>14117.31</v>
          </cell>
          <cell r="AJ222">
            <v>3.8490863030884599</v>
          </cell>
          <cell r="AK222">
            <v>19689</v>
          </cell>
          <cell r="AL222">
            <v>22332</v>
          </cell>
          <cell r="AM222">
            <v>-2643</v>
          </cell>
          <cell r="AN222">
            <v>-11.8350349274584</v>
          </cell>
          <cell r="AO222">
            <v>5953</v>
          </cell>
          <cell r="AP222">
            <v>5752</v>
          </cell>
          <cell r="AQ222">
            <v>201</v>
          </cell>
          <cell r="AR222">
            <v>3.4944367176634201</v>
          </cell>
          <cell r="AS222">
            <v>9783</v>
          </cell>
          <cell r="AT222">
            <v>9642</v>
          </cell>
          <cell r="AU222">
            <v>141</v>
          </cell>
          <cell r="AV222">
            <v>1.4623522090852501</v>
          </cell>
          <cell r="AW222">
            <v>29.336177561074699</v>
          </cell>
          <cell r="AX222">
            <v>25.546301271717699</v>
          </cell>
          <cell r="AY222">
            <v>3.7898762893570002</v>
          </cell>
          <cell r="AZ222">
            <v>14.8353229261911</v>
          </cell>
          <cell r="BB222">
            <v>-1.3600798570838801E-2</v>
          </cell>
          <cell r="BC222">
            <v>38.933632832464497</v>
          </cell>
          <cell r="BD222">
            <v>38.038832192491199</v>
          </cell>
          <cell r="BE222">
            <v>0.89480063997328996</v>
          </cell>
          <cell r="BF222">
            <v>2.3523346759050199</v>
          </cell>
          <cell r="BG222">
            <v>53.166470687048601</v>
          </cell>
          <cell r="BH222">
            <v>79.346314325451999</v>
          </cell>
          <cell r="BI222">
            <v>2.4133358142043599</v>
          </cell>
          <cell r="BJ222">
            <v>2.2445675962636198</v>
          </cell>
          <cell r="BK222">
            <v>-9.9879300391220293E-3</v>
          </cell>
          <cell r="BL222">
            <v>-3804.28</v>
          </cell>
          <cell r="BM222">
            <v>-11095.05</v>
          </cell>
        </row>
        <row r="223">
          <cell r="A223">
            <v>471</v>
          </cell>
          <cell r="B223" t="str">
            <v>BASSETT PLACE MALL</v>
          </cell>
          <cell r="C223" t="str">
            <v>EL PASO</v>
          </cell>
          <cell r="D223" t="str">
            <v>TX</v>
          </cell>
          <cell r="E223" t="str">
            <v>ALEX DOMINGUEZ</v>
          </cell>
          <cell r="F223">
            <v>31.78309776</v>
          </cell>
          <cell r="G223">
            <v>-106.4131337</v>
          </cell>
          <cell r="H223">
            <v>12</v>
          </cell>
          <cell r="I223">
            <v>7</v>
          </cell>
          <cell r="J223" t="str">
            <v>M</v>
          </cell>
          <cell r="K223" t="str">
            <v>O</v>
          </cell>
          <cell r="L223">
            <v>38631</v>
          </cell>
          <cell r="M223" t="str">
            <v>ALEX DOMINGUEZ</v>
          </cell>
          <cell r="N223" t="str">
            <v>CHARLES MCGOWEN</v>
          </cell>
          <cell r="O223">
            <v>5971</v>
          </cell>
          <cell r="P223">
            <v>43146</v>
          </cell>
          <cell r="Q223">
            <v>86.6</v>
          </cell>
          <cell r="R223">
            <v>43146</v>
          </cell>
          <cell r="S223">
            <v>99.7</v>
          </cell>
          <cell r="T223">
            <v>44104</v>
          </cell>
          <cell r="U223">
            <v>2.9</v>
          </cell>
          <cell r="V223" t="str">
            <v>OLD</v>
          </cell>
          <cell r="W223" t="str">
            <v>CLAUDIA ROBLES</v>
          </cell>
          <cell r="X223" t="str">
            <v>EDGAR ULLOA</v>
          </cell>
          <cell r="Y223" t="str">
            <v>MARSHALL POE</v>
          </cell>
          <cell r="Z223">
            <v>1</v>
          </cell>
          <cell r="AC223">
            <v>1.78085376162299</v>
          </cell>
          <cell r="AD223">
            <v>1.8218655182538901</v>
          </cell>
          <cell r="AE223">
            <v>-4.1011756630898101E-2</v>
          </cell>
          <cell r="AF223">
            <v>-2.2510858359185901</v>
          </cell>
          <cell r="AG223">
            <v>660642.94999999995</v>
          </cell>
          <cell r="AH223">
            <v>732366.49</v>
          </cell>
          <cell r="AI223">
            <v>-71723.539999999994</v>
          </cell>
          <cell r="AJ223">
            <v>-9.7933945612394204</v>
          </cell>
          <cell r="AK223">
            <v>60869</v>
          </cell>
          <cell r="AL223">
            <v>65894</v>
          </cell>
          <cell r="AM223">
            <v>-5025</v>
          </cell>
          <cell r="AN223">
            <v>-7.62588399550794</v>
          </cell>
          <cell r="AO223">
            <v>9464</v>
          </cell>
          <cell r="AP223">
            <v>10217</v>
          </cell>
          <cell r="AQ223">
            <v>-753</v>
          </cell>
          <cell r="AR223">
            <v>-7.3700694920230996</v>
          </cell>
          <cell r="AS223">
            <v>16854</v>
          </cell>
          <cell r="AT223">
            <v>18614</v>
          </cell>
          <cell r="AU223">
            <v>-1760</v>
          </cell>
          <cell r="AV223">
            <v>-9.4552487375094003</v>
          </cell>
          <cell r="AW223">
            <v>15.3427853258637</v>
          </cell>
          <cell r="AX223">
            <v>15.5052053297721</v>
          </cell>
          <cell r="AY223">
            <v>-0.16242000390832001</v>
          </cell>
          <cell r="AZ223">
            <v>-1.0475192069624</v>
          </cell>
          <cell r="BB223">
            <v>-5.9090732735423398E-3</v>
          </cell>
          <cell r="BC223">
            <v>39.197991574700403</v>
          </cell>
          <cell r="BD223">
            <v>39.344928011174403</v>
          </cell>
          <cell r="BE223">
            <v>-0.146936436474014</v>
          </cell>
          <cell r="BF223">
            <v>-0.37345712370418599</v>
          </cell>
          <cell r="BG223">
            <v>77.018174133558702</v>
          </cell>
          <cell r="BH223">
            <v>61.172555544680399</v>
          </cell>
          <cell r="BI223">
            <v>4.8090333817987503</v>
          </cell>
          <cell r="BJ223">
            <v>3.8962869532711699</v>
          </cell>
          <cell r="BK223">
            <v>-6.2551034564131804E-3</v>
          </cell>
          <cell r="BL223">
            <v>-4132.3900000000003</v>
          </cell>
          <cell r="BM223">
            <v>-6353.5</v>
          </cell>
        </row>
        <row r="224">
          <cell r="A224">
            <v>472</v>
          </cell>
          <cell r="B224" t="str">
            <v>PLAZA DEL SOL</v>
          </cell>
          <cell r="C224" t="str">
            <v>DEL RIO</v>
          </cell>
          <cell r="D224" t="str">
            <v>TX</v>
          </cell>
          <cell r="E224" t="str">
            <v>JENNIFER TEDFORD</v>
          </cell>
          <cell r="F224">
            <v>29.390377999999998</v>
          </cell>
          <cell r="G224">
            <v>-100.903537</v>
          </cell>
          <cell r="H224">
            <v>11</v>
          </cell>
          <cell r="I224">
            <v>5</v>
          </cell>
          <cell r="J224" t="str">
            <v>M</v>
          </cell>
          <cell r="K224" t="str">
            <v>O</v>
          </cell>
          <cell r="L224">
            <v>38674</v>
          </cell>
          <cell r="M224" t="str">
            <v>SYLVIA BOSQUEZ</v>
          </cell>
          <cell r="N224" t="str">
            <v>MANUEL TARIN</v>
          </cell>
          <cell r="O224">
            <v>6153</v>
          </cell>
          <cell r="P224">
            <v>43214</v>
          </cell>
          <cell r="Q224">
            <v>96.1</v>
          </cell>
          <cell r="R224">
            <v>43214</v>
          </cell>
          <cell r="S224">
            <v>99.9</v>
          </cell>
          <cell r="T224">
            <v>44165</v>
          </cell>
          <cell r="U224">
            <v>2.6</v>
          </cell>
          <cell r="V224" t="str">
            <v>OLD</v>
          </cell>
          <cell r="W224" t="str">
            <v>ALMA RODRIGUEZ</v>
          </cell>
          <cell r="X224" t="str">
            <v>GREGORIO MONTALO</v>
          </cell>
          <cell r="Y224" t="str">
            <v>MARSHALL POE</v>
          </cell>
          <cell r="Z224">
            <v>1</v>
          </cell>
          <cell r="AC224">
            <v>1.7663323045267501</v>
          </cell>
          <cell r="AD224">
            <v>1.77311665406904</v>
          </cell>
          <cell r="AE224">
            <v>-6.7843495422861303E-3</v>
          </cell>
          <cell r="AF224">
            <v>-0.38262285375962501</v>
          </cell>
          <cell r="AG224">
            <v>534115.93999999994</v>
          </cell>
          <cell r="AH224">
            <v>537470.93999999994</v>
          </cell>
          <cell r="AI224">
            <v>-3355</v>
          </cell>
          <cell r="AJ224">
            <v>-0.62421979502742997</v>
          </cell>
          <cell r="AK224">
            <v>38370</v>
          </cell>
          <cell r="AL224">
            <v>43562</v>
          </cell>
          <cell r="AM224">
            <v>-5192</v>
          </cell>
          <cell r="AN224">
            <v>-11.918644690326399</v>
          </cell>
          <cell r="AO224">
            <v>7776</v>
          </cell>
          <cell r="AP224">
            <v>7938</v>
          </cell>
          <cell r="AQ224">
            <v>-162</v>
          </cell>
          <cell r="AR224">
            <v>-2.0408163265306101</v>
          </cell>
          <cell r="AS224">
            <v>13735</v>
          </cell>
          <cell r="AT224">
            <v>14075</v>
          </cell>
          <cell r="AU224">
            <v>-340</v>
          </cell>
          <cell r="AV224">
            <v>-2.4156305506216702</v>
          </cell>
          <cell r="AW224">
            <v>20.0677612718269</v>
          </cell>
          <cell r="AX224">
            <v>18.222303842798802</v>
          </cell>
          <cell r="AY224">
            <v>1.84545742902818</v>
          </cell>
          <cell r="AZ224">
            <v>10.127464918534301</v>
          </cell>
          <cell r="BB224">
            <v>-6.5043368190817802E-3</v>
          </cell>
          <cell r="BC224">
            <v>38.887218056061201</v>
          </cell>
          <cell r="BD224">
            <v>38.186212433392498</v>
          </cell>
          <cell r="BE224">
            <v>0.70100562266861699</v>
          </cell>
          <cell r="BF224">
            <v>1.8357558343639599</v>
          </cell>
          <cell r="BG224">
            <v>85.108024691357997</v>
          </cell>
          <cell r="BH224">
            <v>74.0362811791383</v>
          </cell>
          <cell r="BI224">
            <v>3.05434247103728</v>
          </cell>
          <cell r="BJ224">
            <v>3.17961748778455</v>
          </cell>
          <cell r="BK224">
            <v>-1.2933278119353599E-2</v>
          </cell>
          <cell r="BL224">
            <v>-6907.87</v>
          </cell>
          <cell r="BM224">
            <v>-8821.43</v>
          </cell>
        </row>
        <row r="225">
          <cell r="A225">
            <v>474</v>
          </cell>
          <cell r="B225" t="str">
            <v>SHOPPES AT MIDWAY PLANTATION</v>
          </cell>
          <cell r="C225" t="str">
            <v>KNIGHTDALE</v>
          </cell>
          <cell r="D225" t="str">
            <v>NC</v>
          </cell>
          <cell r="E225" t="str">
            <v>LANCE SCALES</v>
          </cell>
          <cell r="F225">
            <v>35.798748439999997</v>
          </cell>
          <cell r="G225">
            <v>-78.508410429999998</v>
          </cell>
          <cell r="H225">
            <v>7</v>
          </cell>
          <cell r="I225">
            <v>3</v>
          </cell>
          <cell r="J225" t="str">
            <v>S</v>
          </cell>
          <cell r="K225" t="str">
            <v>O</v>
          </cell>
          <cell r="L225">
            <v>39002</v>
          </cell>
          <cell r="M225" t="str">
            <v>ERIC STEPNOSKI</v>
          </cell>
          <cell r="N225" t="str">
            <v>T. CLARK</v>
          </cell>
          <cell r="O225">
            <v>6000</v>
          </cell>
          <cell r="P225">
            <v>43340</v>
          </cell>
          <cell r="Q225">
            <v>97.6</v>
          </cell>
          <cell r="R225">
            <v>43340</v>
          </cell>
          <cell r="S225">
            <v>99.7</v>
          </cell>
          <cell r="T225">
            <v>44592</v>
          </cell>
          <cell r="U225">
            <v>2.1</v>
          </cell>
          <cell r="V225" t="str">
            <v>OLD</v>
          </cell>
          <cell r="W225" t="str">
            <v>SETH SHORT</v>
          </cell>
          <cell r="X225" t="str">
            <v>STEPHANIE BLYSMA</v>
          </cell>
          <cell r="Y225" t="str">
            <v>ADRIAN MUNZELL</v>
          </cell>
          <cell r="Z225">
            <v>1</v>
          </cell>
          <cell r="AC225">
            <v>1.60572188955422</v>
          </cell>
          <cell r="AD225">
            <v>1.6221630708882</v>
          </cell>
          <cell r="AE225">
            <v>-1.64411813339791E-2</v>
          </cell>
          <cell r="AF225">
            <v>-1.01353443615116</v>
          </cell>
          <cell r="AG225">
            <v>457185.87</v>
          </cell>
          <cell r="AH225">
            <v>421181.07</v>
          </cell>
          <cell r="AI225">
            <v>36004.800000000003</v>
          </cell>
          <cell r="AJ225">
            <v>8.5485323450078106</v>
          </cell>
          <cell r="AK225">
            <v>27152</v>
          </cell>
          <cell r="AL225">
            <v>27116</v>
          </cell>
          <cell r="AM225">
            <v>36</v>
          </cell>
          <cell r="AN225">
            <v>0.132762944387078</v>
          </cell>
          <cell r="AO225">
            <v>7515</v>
          </cell>
          <cell r="AP225">
            <v>7138</v>
          </cell>
          <cell r="AQ225">
            <v>377</v>
          </cell>
          <cell r="AR225">
            <v>5.2815914822079</v>
          </cell>
          <cell r="AS225">
            <v>12067</v>
          </cell>
          <cell r="AT225">
            <v>11579</v>
          </cell>
          <cell r="AU225">
            <v>488</v>
          </cell>
          <cell r="AV225">
            <v>4.2145262976077396</v>
          </cell>
          <cell r="AW225">
            <v>26.955657041838499</v>
          </cell>
          <cell r="AX225">
            <v>26.165363622953201</v>
          </cell>
          <cell r="AY225">
            <v>0.79029341888530202</v>
          </cell>
          <cell r="AZ225">
            <v>3.0203800347419101</v>
          </cell>
          <cell r="BB225">
            <v>-5.3683151702645301E-3</v>
          </cell>
          <cell r="BC225">
            <v>37.887285157868597</v>
          </cell>
          <cell r="BD225">
            <v>36.374563433802599</v>
          </cell>
          <cell r="BE225">
            <v>1.512721724066</v>
          </cell>
          <cell r="BF225">
            <v>4.1587350644605596</v>
          </cell>
          <cell r="BG225">
            <v>66.347305389221603</v>
          </cell>
          <cell r="BH225">
            <v>67.918184365368404</v>
          </cell>
          <cell r="BI225">
            <v>3.6220454494798799</v>
          </cell>
          <cell r="BJ225">
            <v>3.5188262378458699</v>
          </cell>
          <cell r="BK225">
            <v>-2.4444325018181299E-3</v>
          </cell>
          <cell r="BL225">
            <v>-1117.56</v>
          </cell>
          <cell r="BM225">
            <v>-4441.1499999999996</v>
          </cell>
        </row>
        <row r="226">
          <cell r="A226">
            <v>475</v>
          </cell>
          <cell r="B226" t="str">
            <v>BRANSON LANDING</v>
          </cell>
          <cell r="C226" t="str">
            <v>BRANSON</v>
          </cell>
          <cell r="D226" t="str">
            <v>MO</v>
          </cell>
          <cell r="E226" t="str">
            <v>LOGAN SARGENT</v>
          </cell>
          <cell r="F226">
            <v>36.646837410000003</v>
          </cell>
          <cell r="G226">
            <v>-93.214251829999995</v>
          </cell>
          <cell r="H226">
            <v>12</v>
          </cell>
          <cell r="I226">
            <v>5</v>
          </cell>
          <cell r="J226" t="str">
            <v>S</v>
          </cell>
          <cell r="K226" t="str">
            <v>O</v>
          </cell>
          <cell r="L226">
            <v>38863</v>
          </cell>
          <cell r="M226" t="str">
            <v>DEAN BARNHART</v>
          </cell>
          <cell r="N226" t="str">
            <v>CHARLES MCGOWEN</v>
          </cell>
          <cell r="O226">
            <v>6265</v>
          </cell>
          <cell r="P226">
            <v>43209</v>
          </cell>
          <cell r="Q226">
            <v>90.5</v>
          </cell>
          <cell r="R226">
            <v>43209</v>
          </cell>
          <cell r="S226">
            <v>92.6</v>
          </cell>
          <cell r="T226">
            <v>45077</v>
          </cell>
          <cell r="U226">
            <v>1.3</v>
          </cell>
          <cell r="V226" t="str">
            <v>OLD</v>
          </cell>
          <cell r="W226" t="str">
            <v>DALTON THOMAS</v>
          </cell>
          <cell r="X226" t="str">
            <v>KAYLA LOVELL</v>
          </cell>
          <cell r="Y226" t="str">
            <v>CRAIG SCHULZ</v>
          </cell>
          <cell r="Z226">
            <v>1</v>
          </cell>
          <cell r="AC226">
            <v>1.92643051771117</v>
          </cell>
          <cell r="AD226">
            <v>1.8998818665091599</v>
          </cell>
          <cell r="AE226">
            <v>2.6548651202016299E-2</v>
          </cell>
          <cell r="AF226">
            <v>1.3973843147835701</v>
          </cell>
          <cell r="AG226">
            <v>279258.63</v>
          </cell>
          <cell r="AH226">
            <v>234969.34</v>
          </cell>
          <cell r="AI226">
            <v>44289.29</v>
          </cell>
          <cell r="AJ226">
            <v>18.848965571423101</v>
          </cell>
          <cell r="AK226">
            <v>27598</v>
          </cell>
          <cell r="AL226">
            <v>28054</v>
          </cell>
          <cell r="AM226">
            <v>-456</v>
          </cell>
          <cell r="AN226">
            <v>-1.6254366578741</v>
          </cell>
          <cell r="AO226">
            <v>4037</v>
          </cell>
          <cell r="AP226">
            <v>3386</v>
          </cell>
          <cell r="AQ226">
            <v>651</v>
          </cell>
          <cell r="AR226">
            <v>19.226225634967498</v>
          </cell>
          <cell r="AS226">
            <v>7777</v>
          </cell>
          <cell r="AT226">
            <v>6433</v>
          </cell>
          <cell r="AU226">
            <v>1344</v>
          </cell>
          <cell r="AV226">
            <v>20.892274211099</v>
          </cell>
          <cell r="AW226">
            <v>12.471918254946001</v>
          </cell>
          <cell r="AX226">
            <v>11.795109431810101</v>
          </cell>
          <cell r="AY226">
            <v>0.67680882313593005</v>
          </cell>
          <cell r="AZ226">
            <v>5.7380461542022996</v>
          </cell>
          <cell r="BB226">
            <v>-5.3161523578718799E-4</v>
          </cell>
          <cell r="BC226">
            <v>35.908271827182702</v>
          </cell>
          <cell r="BD226">
            <v>36.525624125602398</v>
          </cell>
          <cell r="BE226">
            <v>-0.61735229841964701</v>
          </cell>
          <cell r="BF226">
            <v>-1.6901895948354699</v>
          </cell>
          <cell r="BG226">
            <v>78.573197919246994</v>
          </cell>
          <cell r="BH226">
            <v>87.005316007087998</v>
          </cell>
          <cell r="BI226">
            <v>2.39681760237813</v>
          </cell>
          <cell r="BJ226">
            <v>2.62308690997728</v>
          </cell>
          <cell r="BK226">
            <v>-1.5895659160112599E-3</v>
          </cell>
          <cell r="BL226">
            <v>-443.9</v>
          </cell>
          <cell r="BM226">
            <v>-2659.98</v>
          </cell>
        </row>
        <row r="227">
          <cell r="A227">
            <v>476</v>
          </cell>
          <cell r="B227" t="str">
            <v>MULLINS CROSSING</v>
          </cell>
          <cell r="C227" t="str">
            <v>EVANS</v>
          </cell>
          <cell r="D227" t="str">
            <v>GA</v>
          </cell>
          <cell r="E227" t="str">
            <v>HOLLY FUZZ</v>
          </cell>
          <cell r="F227">
            <v>33.525943439999999</v>
          </cell>
          <cell r="G227">
            <v>-82.117563869999998</v>
          </cell>
          <cell r="H227">
            <v>5</v>
          </cell>
          <cell r="I227">
            <v>3</v>
          </cell>
          <cell r="J227" t="str">
            <v>S</v>
          </cell>
          <cell r="K227" t="str">
            <v>O</v>
          </cell>
          <cell r="L227">
            <v>38916</v>
          </cell>
          <cell r="M227" t="str">
            <v>ADRIENNE PEARSON</v>
          </cell>
          <cell r="N227" t="str">
            <v>ANGIE MOLLOHAN</v>
          </cell>
          <cell r="O227">
            <v>5434</v>
          </cell>
          <cell r="P227">
            <v>43255</v>
          </cell>
          <cell r="Q227">
            <v>97.1</v>
          </cell>
          <cell r="R227">
            <v>43255</v>
          </cell>
          <cell r="S227">
            <v>82.4</v>
          </cell>
          <cell r="T227">
            <v>44408</v>
          </cell>
          <cell r="U227">
            <v>2</v>
          </cell>
          <cell r="V227" t="str">
            <v>OLD</v>
          </cell>
          <cell r="W227" t="str">
            <v>CARMEN BRADISH</v>
          </cell>
          <cell r="X227" t="str">
            <v>CATHERINE STANCIL</v>
          </cell>
          <cell r="Y227" t="str">
            <v>ADRIAN MUNZELL</v>
          </cell>
          <cell r="Z227">
            <v>1</v>
          </cell>
          <cell r="AC227">
            <v>1.6923076923076901</v>
          </cell>
          <cell r="AD227">
            <v>1.6815252416756199</v>
          </cell>
          <cell r="AE227">
            <v>1.07824506320746E-2</v>
          </cell>
          <cell r="AF227">
            <v>0.64123037613934597</v>
          </cell>
          <cell r="AG227">
            <v>330842.84999999998</v>
          </cell>
          <cell r="AH227">
            <v>315314.81</v>
          </cell>
          <cell r="AI227">
            <v>15528.04</v>
          </cell>
          <cell r="AJ227">
            <v>4.9246148634756501</v>
          </cell>
          <cell r="AK227">
            <v>19865</v>
          </cell>
          <cell r="AL227">
            <v>18663</v>
          </cell>
          <cell r="AM227">
            <v>1202</v>
          </cell>
          <cell r="AN227">
            <v>6.4405508224829902</v>
          </cell>
          <cell r="AO227">
            <v>5746</v>
          </cell>
          <cell r="AP227">
            <v>5586</v>
          </cell>
          <cell r="AQ227">
            <v>160</v>
          </cell>
          <cell r="AR227">
            <v>2.86430361618332</v>
          </cell>
          <cell r="AS227">
            <v>9724</v>
          </cell>
          <cell r="AT227">
            <v>9393</v>
          </cell>
          <cell r="AU227">
            <v>331</v>
          </cell>
          <cell r="AV227">
            <v>3.5239007771744899</v>
          </cell>
          <cell r="AW227">
            <v>28.5426629750818</v>
          </cell>
          <cell r="AX227">
            <v>29.930879279858502</v>
          </cell>
          <cell r="AY227">
            <v>-1.38821630477674</v>
          </cell>
          <cell r="AZ227">
            <v>-4.6380739162277704</v>
          </cell>
          <cell r="BB227">
            <v>-1.1182369297117E-2</v>
          </cell>
          <cell r="BC227">
            <v>34.023328877005298</v>
          </cell>
          <cell r="BD227">
            <v>33.569127009475103</v>
          </cell>
          <cell r="BE227">
            <v>0.45420186753020902</v>
          </cell>
          <cell r="BF227">
            <v>1.3530344932771301</v>
          </cell>
          <cell r="BG227">
            <v>83.292725374173301</v>
          </cell>
          <cell r="BH227">
            <v>69.047619047619094</v>
          </cell>
          <cell r="BI227">
            <v>2.8779887490390101</v>
          </cell>
          <cell r="BJ227">
            <v>2.47234184781869</v>
          </cell>
          <cell r="BK227">
            <v>-2.4357183478500399E-3</v>
          </cell>
          <cell r="BL227">
            <v>-805.84</v>
          </cell>
          <cell r="BM227">
            <v>-8004.98</v>
          </cell>
        </row>
        <row r="228">
          <cell r="A228">
            <v>478</v>
          </cell>
          <cell r="B228" t="str">
            <v>RIVERGATE CROSSING</v>
          </cell>
          <cell r="C228" t="str">
            <v>CHARLOTTE</v>
          </cell>
          <cell r="D228" t="str">
            <v>NC</v>
          </cell>
          <cell r="E228" t="str">
            <v>CAROLYN O'DELL</v>
          </cell>
          <cell r="F228">
            <v>35.100910339999999</v>
          </cell>
          <cell r="G228">
            <v>-80.98592275</v>
          </cell>
          <cell r="H228">
            <v>6</v>
          </cell>
          <cell r="I228">
            <v>2</v>
          </cell>
          <cell r="J228" t="str">
            <v>S</v>
          </cell>
          <cell r="K228" t="str">
            <v>O</v>
          </cell>
          <cell r="L228">
            <v>38946</v>
          </cell>
          <cell r="M228" t="str">
            <v>BRIAN SAFRIT</v>
          </cell>
          <cell r="N228" t="str">
            <v>BRYAN GURLEY</v>
          </cell>
          <cell r="O228">
            <v>6500</v>
          </cell>
          <cell r="P228">
            <v>43284</v>
          </cell>
          <cell r="Q228">
            <v>98.7</v>
          </cell>
          <cell r="R228">
            <v>43284</v>
          </cell>
          <cell r="S228">
            <v>87.9</v>
          </cell>
          <cell r="T228">
            <v>44439</v>
          </cell>
          <cell r="U228">
            <v>2.2000000000000002</v>
          </cell>
          <cell r="V228" t="str">
            <v>OLD</v>
          </cell>
          <cell r="W228" t="str">
            <v>ANDREA MONTES DE OCA GAME</v>
          </cell>
          <cell r="X228" t="str">
            <v>ANGELA KEARNS</v>
          </cell>
          <cell r="Y228" t="str">
            <v>ADRIAN MUNZELL</v>
          </cell>
          <cell r="Z228">
            <v>1</v>
          </cell>
          <cell r="AC228">
            <v>1.6496373720136499</v>
          </cell>
          <cell r="AD228">
            <v>1.7038409703504001</v>
          </cell>
          <cell r="AE228">
            <v>-5.4203598336752402E-2</v>
          </cell>
          <cell r="AF228">
            <v>-3.18125924191183</v>
          </cell>
          <cell r="AG228">
            <v>568052.91</v>
          </cell>
          <cell r="AH228">
            <v>547480.68999999994</v>
          </cell>
          <cell r="AI228">
            <v>20572.22</v>
          </cell>
          <cell r="AJ228">
            <v>3.7576156338956901</v>
          </cell>
          <cell r="AK228">
            <v>27538.5</v>
          </cell>
          <cell r="AL228">
            <v>29890</v>
          </cell>
          <cell r="AM228">
            <v>-2351.5</v>
          </cell>
          <cell r="AN228">
            <v>-7.8671796587487401</v>
          </cell>
          <cell r="AO228">
            <v>9376</v>
          </cell>
          <cell r="AP228">
            <v>8904</v>
          </cell>
          <cell r="AQ228">
            <v>472</v>
          </cell>
          <cell r="AR228">
            <v>5.3009883198562404</v>
          </cell>
          <cell r="AS228">
            <v>15467</v>
          </cell>
          <cell r="AT228">
            <v>15171</v>
          </cell>
          <cell r="AU228">
            <v>296</v>
          </cell>
          <cell r="AV228">
            <v>1.9510908971063201</v>
          </cell>
          <cell r="AW228">
            <v>33.3787243313906</v>
          </cell>
          <cell r="AX228">
            <v>29.7724991635999</v>
          </cell>
          <cell r="AY228">
            <v>3.6062251677907402</v>
          </cell>
          <cell r="AZ228">
            <v>12.112604816863101</v>
          </cell>
          <cell r="BB228">
            <v>-6.3415741170669204E-3</v>
          </cell>
          <cell r="BC228">
            <v>36.726767311049301</v>
          </cell>
          <cell r="BD228">
            <v>36.087317250016497</v>
          </cell>
          <cell r="BE228">
            <v>0.63945006103286095</v>
          </cell>
          <cell r="BF228">
            <v>1.77195233605947</v>
          </cell>
          <cell r="BG228">
            <v>64.910409556313994</v>
          </cell>
          <cell r="BH228">
            <v>62.421383647798699</v>
          </cell>
          <cell r="BI228">
            <v>3.5046066395470099</v>
          </cell>
          <cell r="BJ228">
            <v>2.5566983924127098</v>
          </cell>
          <cell r="BK228">
            <v>-7.95028054693004E-3</v>
          </cell>
          <cell r="BL228">
            <v>-4516.18</v>
          </cell>
          <cell r="BM228">
            <v>-7693.06</v>
          </cell>
        </row>
        <row r="229">
          <cell r="A229">
            <v>479</v>
          </cell>
          <cell r="B229" t="str">
            <v>ARUNDEL MILLS</v>
          </cell>
          <cell r="C229" t="str">
            <v>HANOVER</v>
          </cell>
          <cell r="D229" t="str">
            <v>MD</v>
          </cell>
          <cell r="E229" t="str">
            <v>EMMANUEL HAYFORD</v>
          </cell>
          <cell r="F229">
            <v>39.156039059999998</v>
          </cell>
          <cell r="G229">
            <v>-76.725191820000006</v>
          </cell>
          <cell r="H229">
            <v>14</v>
          </cell>
          <cell r="I229">
            <v>1</v>
          </cell>
          <cell r="J229" t="str">
            <v>O</v>
          </cell>
          <cell r="K229" t="str">
            <v>O</v>
          </cell>
          <cell r="L229">
            <v>38848</v>
          </cell>
          <cell r="M229" t="str">
            <v>EMMANUEL HAYFORD</v>
          </cell>
          <cell r="N229" t="str">
            <v>OTEAL BAKER</v>
          </cell>
          <cell r="O229">
            <v>7667</v>
          </cell>
          <cell r="P229">
            <v>42912</v>
          </cell>
          <cell r="Q229">
            <v>98.7</v>
          </cell>
          <cell r="R229">
            <v>42912</v>
          </cell>
          <cell r="S229">
            <v>99.4</v>
          </cell>
          <cell r="T229">
            <v>46418</v>
          </cell>
          <cell r="U229">
            <v>2</v>
          </cell>
          <cell r="V229" t="str">
            <v>OLD</v>
          </cell>
          <cell r="W229" t="str">
            <v>DOMINIQUE FULLER</v>
          </cell>
          <cell r="X229" t="str">
            <v>EMILY O'NEAL</v>
          </cell>
          <cell r="Y229" t="str">
            <v>CRAIG SCHULZ</v>
          </cell>
          <cell r="Z229">
            <v>1</v>
          </cell>
          <cell r="AC229">
            <v>1.68535787816398</v>
          </cell>
          <cell r="AD229">
            <v>1.65079180251514</v>
          </cell>
          <cell r="AE229">
            <v>3.4566075648844598E-2</v>
          </cell>
          <cell r="AF229">
            <v>2.0939088500548602</v>
          </cell>
          <cell r="AG229">
            <v>529493.98</v>
          </cell>
          <cell r="AH229">
            <v>538129.17000000004</v>
          </cell>
          <cell r="AI229">
            <v>-8635.19</v>
          </cell>
          <cell r="AJ229">
            <v>-1.60466863374085</v>
          </cell>
          <cell r="AK229">
            <v>76674</v>
          </cell>
          <cell r="AL229">
            <v>84354</v>
          </cell>
          <cell r="AM229">
            <v>-7680</v>
          </cell>
          <cell r="AN229">
            <v>-9.1044882281812392</v>
          </cell>
          <cell r="AO229">
            <v>8257</v>
          </cell>
          <cell r="AP229">
            <v>8588</v>
          </cell>
          <cell r="AQ229">
            <v>-331</v>
          </cell>
          <cell r="AR229">
            <v>-3.8542151839776402</v>
          </cell>
          <cell r="AS229">
            <v>13916</v>
          </cell>
          <cell r="AT229">
            <v>14177</v>
          </cell>
          <cell r="AU229">
            <v>-261</v>
          </cell>
          <cell r="AV229">
            <v>-1.8410100867602499</v>
          </cell>
          <cell r="AW229">
            <v>10.768969924615901</v>
          </cell>
          <cell r="AX229">
            <v>10.180904284325599</v>
          </cell>
          <cell r="AY229">
            <v>0.58806564029032604</v>
          </cell>
          <cell r="AZ229">
            <v>5.7761631370575399</v>
          </cell>
          <cell r="BB229">
            <v>-1.2036039230071899E-2</v>
          </cell>
          <cell r="BC229">
            <v>38.049294337453297</v>
          </cell>
          <cell r="BD229">
            <v>37.957901530648201</v>
          </cell>
          <cell r="BE229">
            <v>9.1392806805053795E-2</v>
          </cell>
          <cell r="BF229">
            <v>0.24077412902096501</v>
          </cell>
          <cell r="BG229">
            <v>82.378587864842004</v>
          </cell>
          <cell r="BH229">
            <v>80.263157894736807</v>
          </cell>
          <cell r="BI229">
            <v>3.1007661314676298</v>
          </cell>
          <cell r="BJ229">
            <v>2.2241147046535299</v>
          </cell>
          <cell r="BK229">
            <v>-5.8799157641036799E-3</v>
          </cell>
          <cell r="BL229">
            <v>-3113.38</v>
          </cell>
          <cell r="BM229">
            <v>-16604.54</v>
          </cell>
        </row>
        <row r="230">
          <cell r="A230">
            <v>482</v>
          </cell>
          <cell r="B230" t="str">
            <v>COSNER'S CORNER</v>
          </cell>
          <cell r="C230" t="str">
            <v>FREDERICKSBURG</v>
          </cell>
          <cell r="D230" t="str">
            <v>VA</v>
          </cell>
          <cell r="E230" t="str">
            <v>EVELYN SHANK</v>
          </cell>
          <cell r="F230">
            <v>38.222580139999998</v>
          </cell>
          <cell r="G230">
            <v>-77.502164690000001</v>
          </cell>
          <cell r="H230">
            <v>8</v>
          </cell>
          <cell r="I230">
            <v>1</v>
          </cell>
          <cell r="J230" t="str">
            <v>S</v>
          </cell>
          <cell r="K230" t="str">
            <v>O</v>
          </cell>
          <cell r="L230">
            <v>38995</v>
          </cell>
          <cell r="M230" t="str">
            <v>THAI WINNINGHAM</v>
          </cell>
          <cell r="N230" t="str">
            <v>GARY LEWIS</v>
          </cell>
          <cell r="O230">
            <v>6000</v>
          </cell>
          <cell r="P230">
            <v>43188</v>
          </cell>
          <cell r="Q230">
            <v>70.5</v>
          </cell>
          <cell r="R230">
            <v>43188</v>
          </cell>
          <cell r="S230">
            <v>97</v>
          </cell>
          <cell r="T230">
            <v>43861</v>
          </cell>
          <cell r="U230">
            <v>1.4</v>
          </cell>
          <cell r="V230" t="str">
            <v>OLD</v>
          </cell>
          <cell r="W230" t="str">
            <v>KIONA BROWN</v>
          </cell>
          <cell r="X230" t="str">
            <v>ZACHARY ARRINGTON</v>
          </cell>
          <cell r="Y230" t="str">
            <v>CRAIG SCHULZ</v>
          </cell>
          <cell r="Z230">
            <v>1</v>
          </cell>
          <cell r="AC230">
            <v>1.73916511566073</v>
          </cell>
          <cell r="AD230">
            <v>1.73734683004795</v>
          </cell>
          <cell r="AE230">
            <v>1.8182856127797499E-3</v>
          </cell>
          <cell r="AF230">
            <v>0.10465875790210299</v>
          </cell>
          <cell r="AG230">
            <v>238379.96</v>
          </cell>
          <cell r="AH230">
            <v>239197.9</v>
          </cell>
          <cell r="AI230">
            <v>-817.94</v>
          </cell>
          <cell r="AJ230">
            <v>-0.34195116261472203</v>
          </cell>
          <cell r="AK230">
            <v>14622</v>
          </cell>
          <cell r="AL230">
            <v>13161.5</v>
          </cell>
          <cell r="AM230">
            <v>1460.5</v>
          </cell>
          <cell r="AN230">
            <v>11.0967594879003</v>
          </cell>
          <cell r="AO230">
            <v>3761</v>
          </cell>
          <cell r="AP230">
            <v>3754</v>
          </cell>
          <cell r="AQ230">
            <v>7</v>
          </cell>
          <cell r="AR230">
            <v>0.18646776771443799</v>
          </cell>
          <cell r="AS230">
            <v>6541</v>
          </cell>
          <cell r="AT230">
            <v>6522</v>
          </cell>
          <cell r="AU230">
            <v>19</v>
          </cell>
          <cell r="AV230">
            <v>0.29132168046611501</v>
          </cell>
          <cell r="AW230">
            <v>24.627273970729</v>
          </cell>
          <cell r="AX230">
            <v>27.907153439957501</v>
          </cell>
          <cell r="AY230">
            <v>-3.2798794692284101</v>
          </cell>
          <cell r="AZ230">
            <v>-11.7528270172202</v>
          </cell>
          <cell r="BB230">
            <v>-2.0401330254583498E-3</v>
          </cell>
          <cell r="BC230">
            <v>36.4439626968353</v>
          </cell>
          <cell r="BD230">
            <v>36.675544311560898</v>
          </cell>
          <cell r="BE230">
            <v>-0.23158161472552799</v>
          </cell>
          <cell r="BF230">
            <v>-0.63143334086122505</v>
          </cell>
          <cell r="BG230">
            <v>85.163520340334998</v>
          </cell>
          <cell r="BH230">
            <v>91.875332978156607</v>
          </cell>
          <cell r="BI230">
            <v>4.5885442719262102</v>
          </cell>
          <cell r="BJ230">
            <v>3.72593154036888</v>
          </cell>
          <cell r="BK230">
            <v>-2.3780522490229501E-3</v>
          </cell>
          <cell r="BL230">
            <v>-566.88</v>
          </cell>
          <cell r="BM230">
            <v>-1039.76</v>
          </cell>
        </row>
        <row r="231">
          <cell r="A231">
            <v>484</v>
          </cell>
          <cell r="B231" t="str">
            <v>COLUMBIA MARKETPLACE</v>
          </cell>
          <cell r="C231" t="str">
            <v>COLUMBIA</v>
          </cell>
          <cell r="D231" t="str">
            <v>TN</v>
          </cell>
          <cell r="E231" t="str">
            <v>TRINA BROWN</v>
          </cell>
          <cell r="F231">
            <v>35.597023440000001</v>
          </cell>
          <cell r="G231">
            <v>-87.059914689999999</v>
          </cell>
          <cell r="H231">
            <v>9</v>
          </cell>
          <cell r="I231">
            <v>3</v>
          </cell>
          <cell r="J231" t="str">
            <v>S</v>
          </cell>
          <cell r="K231" t="str">
            <v>O</v>
          </cell>
          <cell r="L231">
            <v>38791</v>
          </cell>
          <cell r="M231" t="str">
            <v>NICHOLAS JUDD</v>
          </cell>
          <cell r="N231" t="str">
            <v>SHAWN BROOKS</v>
          </cell>
          <cell r="O231">
            <v>5400</v>
          </cell>
          <cell r="P231">
            <v>43335</v>
          </cell>
          <cell r="Q231">
            <v>88.8</v>
          </cell>
          <cell r="R231">
            <v>43335</v>
          </cell>
          <cell r="S231">
            <v>99.7</v>
          </cell>
          <cell r="T231">
            <v>44286</v>
          </cell>
          <cell r="U231">
            <v>1.7</v>
          </cell>
          <cell r="V231" t="str">
            <v>OLD</v>
          </cell>
          <cell r="W231" t="str">
            <v>BREYANA MILLER</v>
          </cell>
          <cell r="X231" t="str">
            <v>JESSICA HETHCOTE</v>
          </cell>
          <cell r="Y231" t="str">
            <v>BRIAN BYRNE</v>
          </cell>
          <cell r="Z231">
            <v>1</v>
          </cell>
          <cell r="AC231">
            <v>1.6872964169381099</v>
          </cell>
          <cell r="AD231">
            <v>1.65296510383216</v>
          </cell>
          <cell r="AE231">
            <v>3.4331313105955101E-2</v>
          </cell>
          <cell r="AF231">
            <v>2.0769532899613501</v>
          </cell>
          <cell r="AG231">
            <v>257820.83</v>
          </cell>
          <cell r="AH231">
            <v>269264.39</v>
          </cell>
          <cell r="AI231">
            <v>-11443.56</v>
          </cell>
          <cell r="AJ231">
            <v>-4.2499344231890399</v>
          </cell>
          <cell r="AK231">
            <v>18117</v>
          </cell>
          <cell r="AL231">
            <v>19233</v>
          </cell>
          <cell r="AM231">
            <v>-1116</v>
          </cell>
          <cell r="AN231">
            <v>-5.8025269068787999</v>
          </cell>
          <cell r="AO231">
            <v>4298</v>
          </cell>
          <cell r="AP231">
            <v>4671</v>
          </cell>
          <cell r="AQ231">
            <v>-373</v>
          </cell>
          <cell r="AR231">
            <v>-7.9854420894883296</v>
          </cell>
          <cell r="AS231">
            <v>7252</v>
          </cell>
          <cell r="AT231">
            <v>7721</v>
          </cell>
          <cell r="AU231">
            <v>-469</v>
          </cell>
          <cell r="AV231">
            <v>-6.0743427017225704</v>
          </cell>
          <cell r="AW231">
            <v>23.2654412982282</v>
          </cell>
          <cell r="AX231">
            <v>24.0368117298393</v>
          </cell>
          <cell r="AY231">
            <v>-0.77137043161115704</v>
          </cell>
          <cell r="AZ231">
            <v>-3.2091212440357699</v>
          </cell>
          <cell r="BB231">
            <v>-1.1262144339959101E-2</v>
          </cell>
          <cell r="BC231">
            <v>35.551686431329301</v>
          </cell>
          <cell r="BD231">
            <v>34.874289599792803</v>
          </cell>
          <cell r="BE231">
            <v>0.67739683153651198</v>
          </cell>
          <cell r="BF231">
            <v>1.9423960726085701</v>
          </cell>
          <cell r="BG231">
            <v>90.134946486738002</v>
          </cell>
          <cell r="BH231">
            <v>72.468422179404797</v>
          </cell>
          <cell r="BI231">
            <v>2.7093505206697199</v>
          </cell>
          <cell r="BJ231">
            <v>2.3908917179876599</v>
          </cell>
          <cell r="BK231">
            <v>-8.2504582736778898E-3</v>
          </cell>
          <cell r="BL231">
            <v>-2127.14</v>
          </cell>
          <cell r="BM231">
            <v>-5298.71</v>
          </cell>
        </row>
        <row r="232">
          <cell r="A232">
            <v>485</v>
          </cell>
          <cell r="B232" t="str">
            <v>HILLCREST MARKET PLACE</v>
          </cell>
          <cell r="C232" t="str">
            <v>SPARTANBURG</v>
          </cell>
          <cell r="D232" t="str">
            <v>SC</v>
          </cell>
          <cell r="E232" t="str">
            <v>ASHLEY THORNTON</v>
          </cell>
          <cell r="F232">
            <v>34.969316020000001</v>
          </cell>
          <cell r="G232">
            <v>-81.887006880000001</v>
          </cell>
          <cell r="H232">
            <v>5</v>
          </cell>
          <cell r="I232">
            <v>2</v>
          </cell>
          <cell r="J232" t="str">
            <v>S</v>
          </cell>
          <cell r="K232" t="str">
            <v>O</v>
          </cell>
          <cell r="L232">
            <v>38916</v>
          </cell>
          <cell r="M232" t="str">
            <v>LAMONTE HENDRICKS</v>
          </cell>
          <cell r="N232" t="str">
            <v>ANGIE MOLLOHAN</v>
          </cell>
          <cell r="O232">
            <v>6743</v>
          </cell>
          <cell r="P232">
            <v>43314</v>
          </cell>
          <cell r="Q232">
            <v>84</v>
          </cell>
          <cell r="R232">
            <v>43314</v>
          </cell>
          <cell r="S232">
            <v>99.4</v>
          </cell>
          <cell r="T232">
            <v>45169</v>
          </cell>
          <cell r="U232">
            <v>2</v>
          </cell>
          <cell r="V232" t="str">
            <v>OLD</v>
          </cell>
          <cell r="W232" t="str">
            <v>BREONDRA STEELE</v>
          </cell>
          <cell r="X232" t="str">
            <v>TYRISHA O'DELL</v>
          </cell>
          <cell r="Y232" t="str">
            <v>ADRIAN MUNZELL</v>
          </cell>
          <cell r="Z232">
            <v>1</v>
          </cell>
          <cell r="AC232">
            <v>1.6270987239758199</v>
          </cell>
          <cell r="AD232">
            <v>1.62393314366999</v>
          </cell>
          <cell r="AE232">
            <v>3.1655803058370201E-3</v>
          </cell>
          <cell r="AF232">
            <v>0.19493292061784101</v>
          </cell>
          <cell r="AG232">
            <v>343831.99</v>
          </cell>
          <cell r="AH232">
            <v>321011.95</v>
          </cell>
          <cell r="AI232">
            <v>22820.04</v>
          </cell>
          <cell r="AJ232">
            <v>7.1087820873958103</v>
          </cell>
          <cell r="AK232">
            <v>20162</v>
          </cell>
          <cell r="AL232">
            <v>21996.5</v>
          </cell>
          <cell r="AM232">
            <v>-1834.5</v>
          </cell>
          <cell r="AN232">
            <v>-8.3399631759598094</v>
          </cell>
          <cell r="AO232">
            <v>5956</v>
          </cell>
          <cell r="AP232">
            <v>5624</v>
          </cell>
          <cell r="AQ232">
            <v>332</v>
          </cell>
          <cell r="AR232">
            <v>5.9032716927453803</v>
          </cell>
          <cell r="AS232">
            <v>9691</v>
          </cell>
          <cell r="AT232">
            <v>9133</v>
          </cell>
          <cell r="AU232">
            <v>558</v>
          </cell>
          <cell r="AV232">
            <v>6.1097120332858896</v>
          </cell>
          <cell r="AW232">
            <v>27.626227556789999</v>
          </cell>
          <cell r="AX232">
            <v>24.5175368808674</v>
          </cell>
          <cell r="AY232">
            <v>3.1086906759225901</v>
          </cell>
          <cell r="AZ232">
            <v>12.679457528820899</v>
          </cell>
          <cell r="BB232">
            <v>-4.5739944020831E-3</v>
          </cell>
          <cell r="BC232">
            <v>35.4795160458157</v>
          </cell>
          <cell r="BD232">
            <v>35.148576590386497</v>
          </cell>
          <cell r="BE232">
            <v>0.33093945542919601</v>
          </cell>
          <cell r="BF232">
            <v>0.94154440245443904</v>
          </cell>
          <cell r="BG232">
            <v>87.038280725318998</v>
          </cell>
          <cell r="BH232">
            <v>70.785917496443801</v>
          </cell>
          <cell r="BI232">
            <v>2.9495539376658901</v>
          </cell>
          <cell r="BJ232">
            <v>1.8948484628064499</v>
          </cell>
          <cell r="BK232">
            <v>-3.12600348792444E-3</v>
          </cell>
          <cell r="BL232">
            <v>-1074.82</v>
          </cell>
          <cell r="BM232">
            <v>-5780.38</v>
          </cell>
        </row>
        <row r="233">
          <cell r="A233">
            <v>487</v>
          </cell>
          <cell r="B233" t="str">
            <v>CONROE MARKETPLACE</v>
          </cell>
          <cell r="C233" t="str">
            <v>CONROE</v>
          </cell>
          <cell r="D233" t="str">
            <v>TX</v>
          </cell>
          <cell r="E233" t="str">
            <v>SANDRA PEREZ</v>
          </cell>
          <cell r="F233">
            <v>30.347100999999999</v>
          </cell>
          <cell r="G233">
            <v>-95.480728999999997</v>
          </cell>
          <cell r="H233">
            <v>11</v>
          </cell>
          <cell r="I233">
            <v>2</v>
          </cell>
          <cell r="J233" t="str">
            <v>S</v>
          </cell>
          <cell r="K233" t="str">
            <v>O</v>
          </cell>
          <cell r="L233">
            <v>38960</v>
          </cell>
          <cell r="M233" t="str">
            <v>JESUS GONZALEZ</v>
          </cell>
          <cell r="N233" t="str">
            <v>MANUEL TARIN</v>
          </cell>
          <cell r="O233">
            <v>6035</v>
          </cell>
          <cell r="P233">
            <v>43294</v>
          </cell>
          <cell r="Q233">
            <v>98.7</v>
          </cell>
          <cell r="R233">
            <v>43294</v>
          </cell>
          <cell r="S233">
            <v>93.7</v>
          </cell>
          <cell r="T233">
            <v>45169</v>
          </cell>
          <cell r="U233">
            <v>1.9</v>
          </cell>
          <cell r="V233" t="str">
            <v>OLD</v>
          </cell>
          <cell r="W233" t="str">
            <v>DAWN HULON</v>
          </cell>
          <cell r="X233" t="str">
            <v>MARIBEL CERVANTES</v>
          </cell>
          <cell r="Y233" t="str">
            <v>MARSHALL POE</v>
          </cell>
          <cell r="Z233">
            <v>1</v>
          </cell>
          <cell r="AC233">
            <v>1.7827220256935401</v>
          </cell>
          <cell r="AD233">
            <v>1.7565415244596101</v>
          </cell>
          <cell r="AE233">
            <v>2.61805012339262E-2</v>
          </cell>
          <cell r="AF233">
            <v>1.49045729175008</v>
          </cell>
          <cell r="AG233">
            <v>335669.15</v>
          </cell>
          <cell r="AH233">
            <v>323716.21000000002</v>
          </cell>
          <cell r="AI233">
            <v>11952.94</v>
          </cell>
          <cell r="AJ233">
            <v>3.69241317881486</v>
          </cell>
          <cell r="AK233">
            <v>20437</v>
          </cell>
          <cell r="AL233">
            <v>24122</v>
          </cell>
          <cell r="AM233">
            <v>-3685</v>
          </cell>
          <cell r="AN233">
            <v>-15.2765110687339</v>
          </cell>
          <cell r="AO233">
            <v>5371</v>
          </cell>
          <cell r="AP233">
            <v>5274</v>
          </cell>
          <cell r="AQ233">
            <v>97</v>
          </cell>
          <cell r="AR233">
            <v>1.83921122487675</v>
          </cell>
          <cell r="AS233">
            <v>9575</v>
          </cell>
          <cell r="AT233">
            <v>9264</v>
          </cell>
          <cell r="AU233">
            <v>311</v>
          </cell>
          <cell r="AV233">
            <v>3.3570811744386901</v>
          </cell>
          <cell r="AW233">
            <v>25.859959876694202</v>
          </cell>
          <cell r="AX233">
            <v>21.863858718182598</v>
          </cell>
          <cell r="AY233">
            <v>3.9961011585116601</v>
          </cell>
          <cell r="AZ233">
            <v>18.277199875923099</v>
          </cell>
          <cell r="BB233">
            <v>-8.3394068523770307E-3</v>
          </cell>
          <cell r="BC233">
            <v>35.056830287206303</v>
          </cell>
          <cell r="BD233">
            <v>34.943459628670098</v>
          </cell>
          <cell r="BE233">
            <v>0.11337065853614101</v>
          </cell>
          <cell r="BF233">
            <v>0.324440280787548</v>
          </cell>
          <cell r="BG233">
            <v>77.136473654812903</v>
          </cell>
          <cell r="BH233">
            <v>62.836556693212003</v>
          </cell>
          <cell r="BI233">
            <v>2.2151097293272302</v>
          </cell>
          <cell r="BJ233">
            <v>1.71292009133556</v>
          </cell>
          <cell r="BK233">
            <v>-2.28162165036614E-3</v>
          </cell>
          <cell r="BL233">
            <v>-765.87</v>
          </cell>
          <cell r="BM233">
            <v>-8071.53</v>
          </cell>
        </row>
        <row r="234">
          <cell r="A234">
            <v>488</v>
          </cell>
          <cell r="B234" t="str">
            <v>SOUTHSIDE SQUARE</v>
          </cell>
          <cell r="C234" t="str">
            <v>KERNERSVILLE</v>
          </cell>
          <cell r="D234" t="str">
            <v>NC</v>
          </cell>
          <cell r="E234" t="str">
            <v>KAREN DARNELL</v>
          </cell>
          <cell r="F234">
            <v>36.109392010000001</v>
          </cell>
          <cell r="G234">
            <v>-80.098034999999996</v>
          </cell>
          <cell r="H234">
            <v>6</v>
          </cell>
          <cell r="I234">
            <v>1</v>
          </cell>
          <cell r="J234" t="str">
            <v>S</v>
          </cell>
          <cell r="K234" t="str">
            <v>O</v>
          </cell>
          <cell r="L234">
            <v>38918</v>
          </cell>
          <cell r="M234" t="str">
            <v>JOSEPH LOVE</v>
          </cell>
          <cell r="N234" t="str">
            <v>BRYAN GURLEY</v>
          </cell>
          <cell r="O234">
            <v>5500</v>
          </cell>
          <cell r="P234">
            <v>43277</v>
          </cell>
          <cell r="Q234">
            <v>99.5</v>
          </cell>
          <cell r="R234">
            <v>43277</v>
          </cell>
          <cell r="S234">
            <v>90.9</v>
          </cell>
          <cell r="T234">
            <v>44408</v>
          </cell>
          <cell r="U234">
            <v>1.8</v>
          </cell>
          <cell r="V234" t="str">
            <v>OLD</v>
          </cell>
          <cell r="W234" t="str">
            <v>EDDY SANTOS</v>
          </cell>
          <cell r="X234" t="str">
            <v>PERLA YANEZ</v>
          </cell>
          <cell r="Y234" t="str">
            <v>ADRIAN MUNZELL</v>
          </cell>
          <cell r="Z234">
            <v>1</v>
          </cell>
          <cell r="AC234">
            <v>1.6419597989949699</v>
          </cell>
          <cell r="AD234">
            <v>1.6290560471976401</v>
          </cell>
          <cell r="AE234">
            <v>1.29037517973347E-2</v>
          </cell>
          <cell r="AF234">
            <v>0.79209992925241601</v>
          </cell>
          <cell r="AG234">
            <v>334080.86</v>
          </cell>
          <cell r="AH234">
            <v>322799.35999999999</v>
          </cell>
          <cell r="AI234">
            <v>11281.5</v>
          </cell>
          <cell r="AJ234">
            <v>3.4948954049970902</v>
          </cell>
          <cell r="AK234">
            <v>20072</v>
          </cell>
          <cell r="AL234">
            <v>22047</v>
          </cell>
          <cell r="AM234">
            <v>-1975</v>
          </cell>
          <cell r="AN234">
            <v>-8.9581348936363199</v>
          </cell>
          <cell r="AO234">
            <v>5572</v>
          </cell>
          <cell r="AP234">
            <v>5424</v>
          </cell>
          <cell r="AQ234">
            <v>148</v>
          </cell>
          <cell r="AR234">
            <v>2.7286135693215301</v>
          </cell>
          <cell r="AS234">
            <v>9149</v>
          </cell>
          <cell r="AT234">
            <v>8836</v>
          </cell>
          <cell r="AU234">
            <v>313</v>
          </cell>
          <cell r="AV234">
            <v>3.5423268447261198</v>
          </cell>
          <cell r="AW234">
            <v>27.1323236349143</v>
          </cell>
          <cell r="AX234">
            <v>24.420556084728101</v>
          </cell>
          <cell r="AY234">
            <v>2.7117675501862299</v>
          </cell>
          <cell r="AZ234">
            <v>11.1044463556753</v>
          </cell>
          <cell r="BB234">
            <v>-1.5674609101973E-3</v>
          </cell>
          <cell r="BC234">
            <v>36.515560170510398</v>
          </cell>
          <cell r="BD234">
            <v>36.532295156179302</v>
          </cell>
          <cell r="BE234">
            <v>-1.67349856688261E-2</v>
          </cell>
          <cell r="BF234">
            <v>-4.5808744283057999E-2</v>
          </cell>
          <cell r="BG234">
            <v>62.903804737975598</v>
          </cell>
          <cell r="BH234">
            <v>59.789823008849602</v>
          </cell>
          <cell r="BI234">
            <v>2.6063420694019999</v>
          </cell>
          <cell r="BJ234">
            <v>2.6673999601486198</v>
          </cell>
          <cell r="BK234">
            <v>-3.98029387256726E-3</v>
          </cell>
          <cell r="BL234">
            <v>-1329.74</v>
          </cell>
          <cell r="BM234">
            <v>-4026.32</v>
          </cell>
        </row>
        <row r="235">
          <cell r="A235">
            <v>489</v>
          </cell>
          <cell r="B235" t="str">
            <v>OXFORD EXCHANGE</v>
          </cell>
          <cell r="C235" t="str">
            <v>OXFORD</v>
          </cell>
          <cell r="D235" t="str">
            <v>AL</v>
          </cell>
          <cell r="E235" t="str">
            <v>STACEY MORALES</v>
          </cell>
          <cell r="F235">
            <v>33.607666070000001</v>
          </cell>
          <cell r="G235">
            <v>-85.783778429999998</v>
          </cell>
          <cell r="H235">
            <v>3</v>
          </cell>
          <cell r="I235">
            <v>2</v>
          </cell>
          <cell r="J235" t="str">
            <v>S</v>
          </cell>
          <cell r="K235" t="str">
            <v>O</v>
          </cell>
          <cell r="L235">
            <v>38946</v>
          </cell>
          <cell r="M235" t="str">
            <v>COURTNEY O'DELL</v>
          </cell>
          <cell r="N235" t="str">
            <v>ALLEN MCCLURE</v>
          </cell>
          <cell r="O235">
            <v>6000</v>
          </cell>
          <cell r="P235">
            <v>43214</v>
          </cell>
          <cell r="Q235">
            <v>66.099999999999994</v>
          </cell>
          <cell r="R235">
            <v>43214</v>
          </cell>
          <cell r="S235">
            <v>99.7</v>
          </cell>
          <cell r="T235">
            <v>44926</v>
          </cell>
          <cell r="U235">
            <v>1.9</v>
          </cell>
          <cell r="V235" t="str">
            <v>OLD</v>
          </cell>
          <cell r="W235" t="str">
            <v>ADRYEN GEORGE</v>
          </cell>
          <cell r="X235" t="str">
            <v>CRISTY BRADEN</v>
          </cell>
          <cell r="Y235" t="str">
            <v>BRIAN BYRNE</v>
          </cell>
          <cell r="Z235">
            <v>1</v>
          </cell>
          <cell r="AC235">
            <v>1.60976007834177</v>
          </cell>
          <cell r="AD235">
            <v>1.62489842353324</v>
          </cell>
          <cell r="AE235">
            <v>-1.51383451914697E-2</v>
          </cell>
          <cell r="AF235">
            <v>-0.93164870937300703</v>
          </cell>
          <cell r="AG235">
            <v>372673.49</v>
          </cell>
          <cell r="AH235">
            <v>373819.57</v>
          </cell>
          <cell r="AI235">
            <v>-1146.08</v>
          </cell>
          <cell r="AJ235">
            <v>-0.30658641012293703</v>
          </cell>
          <cell r="AK235">
            <v>27464</v>
          </cell>
          <cell r="AL235">
            <v>28988</v>
          </cell>
          <cell r="AM235">
            <v>-1524</v>
          </cell>
          <cell r="AN235">
            <v>-5.2573478680833396</v>
          </cell>
          <cell r="AO235">
            <v>6127</v>
          </cell>
          <cell r="AP235">
            <v>6153</v>
          </cell>
          <cell r="AQ235">
            <v>-26</v>
          </cell>
          <cell r="AR235">
            <v>-0.422558101738989</v>
          </cell>
          <cell r="AS235">
            <v>9863</v>
          </cell>
          <cell r="AT235">
            <v>9998</v>
          </cell>
          <cell r="AU235">
            <v>-135</v>
          </cell>
          <cell r="AV235">
            <v>-1.3502700540107999</v>
          </cell>
          <cell r="AW235">
            <v>22.036120011651601</v>
          </cell>
          <cell r="AX235">
            <v>21.226024561887701</v>
          </cell>
          <cell r="AY235">
            <v>0.81009544976393899</v>
          </cell>
          <cell r="AZ235">
            <v>3.81651989237072</v>
          </cell>
          <cell r="BB235">
            <v>-6.2200718820704199E-3</v>
          </cell>
          <cell r="BC235">
            <v>37.785003548615997</v>
          </cell>
          <cell r="BD235">
            <v>37.389434886977398</v>
          </cell>
          <cell r="BE235">
            <v>0.39556866163864202</v>
          </cell>
          <cell r="BF235">
            <v>1.05796908360446</v>
          </cell>
          <cell r="BG235">
            <v>84.233719601762701</v>
          </cell>
          <cell r="BH235">
            <v>86.055582642613402</v>
          </cell>
          <cell r="BI235">
            <v>3.2463886819532002</v>
          </cell>
          <cell r="BJ235">
            <v>2.5717085919284499</v>
          </cell>
          <cell r="BK235">
            <v>-2.3152706676291901E-3</v>
          </cell>
          <cell r="BL235">
            <v>-862.84</v>
          </cell>
          <cell r="BM235">
            <v>-5402.09</v>
          </cell>
        </row>
        <row r="236">
          <cell r="A236">
            <v>490</v>
          </cell>
          <cell r="B236" t="str">
            <v>POPLIN PLACE</v>
          </cell>
          <cell r="C236" t="str">
            <v>MONROE</v>
          </cell>
          <cell r="D236" t="str">
            <v>NC</v>
          </cell>
          <cell r="E236" t="str">
            <v>DUNCAN LAYTON</v>
          </cell>
          <cell r="F236">
            <v>35.021349790000002</v>
          </cell>
          <cell r="G236">
            <v>-80.582657510000004</v>
          </cell>
          <cell r="H236">
            <v>6</v>
          </cell>
          <cell r="I236">
            <v>3</v>
          </cell>
          <cell r="J236" t="str">
            <v>S</v>
          </cell>
          <cell r="K236" t="str">
            <v>O</v>
          </cell>
          <cell r="L236">
            <v>38652</v>
          </cell>
          <cell r="M236" t="str">
            <v>DISTRICT 3</v>
          </cell>
          <cell r="N236" t="str">
            <v>BRYAN GURLEY</v>
          </cell>
          <cell r="O236">
            <v>6000</v>
          </cell>
          <cell r="P236">
            <v>43217</v>
          </cell>
          <cell r="Q236">
            <v>93.4</v>
          </cell>
          <cell r="R236">
            <v>43217</v>
          </cell>
          <cell r="S236">
            <v>99.4</v>
          </cell>
          <cell r="T236">
            <v>44865</v>
          </cell>
          <cell r="U236">
            <v>1.9</v>
          </cell>
          <cell r="V236" t="str">
            <v>OLD</v>
          </cell>
          <cell r="W236" t="str">
            <v>RAYMOND GARICA</v>
          </cell>
          <cell r="X236" t="str">
            <v>TIFFANY JOHNSON</v>
          </cell>
          <cell r="Y236" t="str">
            <v>ADRIAN MUNZELL</v>
          </cell>
          <cell r="Z236">
            <v>1</v>
          </cell>
          <cell r="AC236">
            <v>1.6635862516212701</v>
          </cell>
          <cell r="AD236">
            <v>1.6977522716403599</v>
          </cell>
          <cell r="AE236">
            <v>-3.4166020019092302E-2</v>
          </cell>
          <cell r="AF236">
            <v>-2.01242670027949</v>
          </cell>
          <cell r="AG236">
            <v>384584.59</v>
          </cell>
          <cell r="AH236">
            <v>390909.68</v>
          </cell>
          <cell r="AI236">
            <v>-6325.09</v>
          </cell>
          <cell r="AJ236">
            <v>-1.6180438407153299</v>
          </cell>
          <cell r="AK236">
            <v>22237.5</v>
          </cell>
          <cell r="AL236">
            <v>25356.5</v>
          </cell>
          <cell r="AM236">
            <v>-3119</v>
          </cell>
          <cell r="AN236">
            <v>-12.300593536174199</v>
          </cell>
          <cell r="AO236">
            <v>6168</v>
          </cell>
          <cell r="AP236">
            <v>6273</v>
          </cell>
          <cell r="AQ236">
            <v>-105</v>
          </cell>
          <cell r="AR236">
            <v>-1.67384026781444</v>
          </cell>
          <cell r="AS236">
            <v>10261</v>
          </cell>
          <cell r="AT236">
            <v>10650</v>
          </cell>
          <cell r="AU236">
            <v>-389</v>
          </cell>
          <cell r="AV236">
            <v>-3.6525821596244099</v>
          </cell>
          <cell r="AW236">
            <v>27.224283305227701</v>
          </cell>
          <cell r="AX236">
            <v>24.739218740756801</v>
          </cell>
          <cell r="AY236">
            <v>2.48506456447085</v>
          </cell>
          <cell r="AZ236">
            <v>10.0450405912649</v>
          </cell>
          <cell r="BB236">
            <v>-4.2464639164320403E-3</v>
          </cell>
          <cell r="BC236">
            <v>37.480225124256897</v>
          </cell>
          <cell r="BD236">
            <v>36.705134272300498</v>
          </cell>
          <cell r="BE236">
            <v>0.77509085195642802</v>
          </cell>
          <cell r="BF236">
            <v>2.1116687551293101</v>
          </cell>
          <cell r="BG236">
            <v>78.258754863813195</v>
          </cell>
          <cell r="BH236">
            <v>74.621393272756293</v>
          </cell>
          <cell r="BI236">
            <v>3.7005746902131502</v>
          </cell>
          <cell r="BJ236">
            <v>3.1021718367270901</v>
          </cell>
          <cell r="BK236">
            <v>-5.4024005486023197E-3</v>
          </cell>
          <cell r="BL236">
            <v>-2077.6799999999998</v>
          </cell>
          <cell r="BM236">
            <v>-2209.52</v>
          </cell>
        </row>
        <row r="237">
          <cell r="A237">
            <v>493</v>
          </cell>
          <cell r="B237" t="str">
            <v>GATEWAY CROSSING</v>
          </cell>
          <cell r="C237" t="str">
            <v>AVONDALE</v>
          </cell>
          <cell r="D237" t="str">
            <v>AZ</v>
          </cell>
          <cell r="E237" t="str">
            <v>JENNIFER SPRAY</v>
          </cell>
          <cell r="F237">
            <v>33.463379639999999</v>
          </cell>
          <cell r="G237">
            <v>-112.2749287</v>
          </cell>
          <cell r="H237">
            <v>15</v>
          </cell>
          <cell r="I237">
            <v>3</v>
          </cell>
          <cell r="J237" t="str">
            <v>S</v>
          </cell>
          <cell r="K237" t="str">
            <v>O</v>
          </cell>
          <cell r="L237">
            <v>39021</v>
          </cell>
          <cell r="M237" t="str">
            <v>RICHARD ARMIJO</v>
          </cell>
          <cell r="N237" t="str">
            <v>DANNY LAZAR</v>
          </cell>
          <cell r="O237">
            <v>6000</v>
          </cell>
          <cell r="P237">
            <v>43348</v>
          </cell>
          <cell r="Q237">
            <v>76.2</v>
          </cell>
          <cell r="R237">
            <v>43348</v>
          </cell>
          <cell r="S237">
            <v>98.2</v>
          </cell>
          <cell r="T237">
            <v>43251</v>
          </cell>
          <cell r="U237">
            <v>1.8</v>
          </cell>
          <cell r="V237" t="str">
            <v>OLD</v>
          </cell>
          <cell r="W237" t="str">
            <v>DEBRA BLACK</v>
          </cell>
          <cell r="X237" t="str">
            <v>MARIBEL CAMARILLO</v>
          </cell>
          <cell r="Y237" t="str">
            <v>MARSHALL POE</v>
          </cell>
          <cell r="Z237">
            <v>1</v>
          </cell>
          <cell r="AC237">
            <v>1.73812038014784</v>
          </cell>
          <cell r="AD237">
            <v>1.74268167860798</v>
          </cell>
          <cell r="AE237">
            <v>-4.5612984601484099E-3</v>
          </cell>
          <cell r="AF237">
            <v>-0.26174019708475299</v>
          </cell>
          <cell r="AG237">
            <v>283355.55</v>
          </cell>
          <cell r="AH237">
            <v>288835.18</v>
          </cell>
          <cell r="AI237">
            <v>-5479.63</v>
          </cell>
          <cell r="AJ237">
            <v>-1.8971477089459801</v>
          </cell>
          <cell r="AK237">
            <v>17754.5</v>
          </cell>
          <cell r="AL237">
            <v>18266.5</v>
          </cell>
          <cell r="AM237">
            <v>-512</v>
          </cell>
          <cell r="AN237">
            <v>-2.8029452823474701</v>
          </cell>
          <cell r="AO237">
            <v>4735</v>
          </cell>
          <cell r="AP237">
            <v>4885</v>
          </cell>
          <cell r="AQ237">
            <v>-150</v>
          </cell>
          <cell r="AR237">
            <v>-3.0706243602865899</v>
          </cell>
          <cell r="AS237">
            <v>8230</v>
          </cell>
          <cell r="AT237">
            <v>8513</v>
          </cell>
          <cell r="AU237">
            <v>-283</v>
          </cell>
          <cell r="AV237">
            <v>-3.3243274991189899</v>
          </cell>
          <cell r="AW237">
            <v>26.303190740375701</v>
          </cell>
          <cell r="AX237">
            <v>26.7429447348972</v>
          </cell>
          <cell r="AY237">
            <v>-0.43975399452153502</v>
          </cell>
          <cell r="AZ237">
            <v>-1.6443738671295001</v>
          </cell>
          <cell r="BB237">
            <v>-1.60717762945677E-2</v>
          </cell>
          <cell r="BC237">
            <v>34.429592952612403</v>
          </cell>
          <cell r="BD237">
            <v>33.928718430635499</v>
          </cell>
          <cell r="BE237">
            <v>0.50087452197689697</v>
          </cell>
          <cell r="BF237">
            <v>1.47625535282417</v>
          </cell>
          <cell r="BG237">
            <v>91.721224920802499</v>
          </cell>
          <cell r="BH237">
            <v>93.326509723643795</v>
          </cell>
          <cell r="BI237">
            <v>3.9135354857175</v>
          </cell>
          <cell r="BJ237">
            <v>5.0960932113601896</v>
          </cell>
          <cell r="BK237">
            <v>-1.0476131489219101E-2</v>
          </cell>
          <cell r="BL237">
            <v>-2968.47</v>
          </cell>
          <cell r="BM237">
            <v>-6406.46</v>
          </cell>
        </row>
        <row r="238">
          <cell r="A238">
            <v>494</v>
          </cell>
          <cell r="B238" t="str">
            <v>COOL SPRINGS GALLERIA</v>
          </cell>
          <cell r="C238" t="str">
            <v>FRANKLIN</v>
          </cell>
          <cell r="D238" t="str">
            <v>TN</v>
          </cell>
          <cell r="E238" t="str">
            <v>LAURA BOONE</v>
          </cell>
          <cell r="F238">
            <v>35.958442759999997</v>
          </cell>
          <cell r="G238">
            <v>-86.813310430000001</v>
          </cell>
          <cell r="H238">
            <v>9</v>
          </cell>
          <cell r="I238">
            <v>3</v>
          </cell>
          <cell r="J238" t="str">
            <v>M</v>
          </cell>
          <cell r="K238" t="str">
            <v>O</v>
          </cell>
          <cell r="L238">
            <v>38926</v>
          </cell>
          <cell r="M238" t="str">
            <v>NICHOLAS JUDD</v>
          </cell>
          <cell r="N238" t="str">
            <v>SHAWN BROOKS</v>
          </cell>
          <cell r="O238">
            <v>8485</v>
          </cell>
          <cell r="P238">
            <v>43335</v>
          </cell>
          <cell r="Q238">
            <v>70.7</v>
          </cell>
          <cell r="R238">
            <v>43335</v>
          </cell>
          <cell r="S238">
            <v>97.5</v>
          </cell>
          <cell r="T238">
            <v>43861</v>
          </cell>
          <cell r="U238">
            <v>1.9</v>
          </cell>
          <cell r="V238" t="str">
            <v>OLD</v>
          </cell>
          <cell r="W238" t="str">
            <v>AILEEN JIMENEZ</v>
          </cell>
          <cell r="X238" t="str">
            <v>ALLISON GOODWIN</v>
          </cell>
          <cell r="Y238" t="str">
            <v>BRIAN BYRNE</v>
          </cell>
          <cell r="Z238">
            <v>1</v>
          </cell>
          <cell r="AC238">
            <v>1.57934768596107</v>
          </cell>
          <cell r="AD238">
            <v>1.5935022742040299</v>
          </cell>
          <cell r="AE238">
            <v>-1.4154588242961201E-2</v>
          </cell>
          <cell r="AF238">
            <v>-0.88826909582112801</v>
          </cell>
          <cell r="AG238">
            <v>486716.77</v>
          </cell>
          <cell r="AH238">
            <v>478202.65</v>
          </cell>
          <cell r="AI238">
            <v>8514.1200000000008</v>
          </cell>
          <cell r="AJ238">
            <v>1.7804418273299001</v>
          </cell>
          <cell r="AK238">
            <v>61583</v>
          </cell>
          <cell r="AL238">
            <v>69329</v>
          </cell>
          <cell r="AM238">
            <v>-7746</v>
          </cell>
          <cell r="AN238">
            <v>-11.1728136854707</v>
          </cell>
          <cell r="AO238">
            <v>7757</v>
          </cell>
          <cell r="AP238">
            <v>7695</v>
          </cell>
          <cell r="AQ238">
            <v>62</v>
          </cell>
          <cell r="AR238">
            <v>0.80571799870045502</v>
          </cell>
          <cell r="AS238">
            <v>12251</v>
          </cell>
          <cell r="AT238">
            <v>12262</v>
          </cell>
          <cell r="AU238">
            <v>-11</v>
          </cell>
          <cell r="AV238">
            <v>-8.9708041102593394E-2</v>
          </cell>
          <cell r="AW238">
            <v>12.2355195427309</v>
          </cell>
          <cell r="AX238">
            <v>10.9477996220918</v>
          </cell>
          <cell r="AY238">
            <v>1.2877199206391801</v>
          </cell>
          <cell r="AZ238">
            <v>11.7623628956514</v>
          </cell>
          <cell r="BB238">
            <v>-1.14894789767976E-2</v>
          </cell>
          <cell r="BC238">
            <v>39.728738062199</v>
          </cell>
          <cell r="BD238">
            <v>38.9987481650628</v>
          </cell>
          <cell r="BE238">
            <v>0.72998989713620699</v>
          </cell>
          <cell r="BF238">
            <v>1.87182904960568</v>
          </cell>
          <cell r="BG238">
            <v>82.944437282454601</v>
          </cell>
          <cell r="BH238">
            <v>64.392462638076694</v>
          </cell>
          <cell r="BI238">
            <v>2.9053365060751899</v>
          </cell>
          <cell r="BJ238">
            <v>2.0557058811781999</v>
          </cell>
          <cell r="BK238">
            <v>-1.40706061967004E-3</v>
          </cell>
          <cell r="BL238">
            <v>-684.84</v>
          </cell>
          <cell r="BM238">
            <v>-9984.92</v>
          </cell>
        </row>
        <row r="239">
          <cell r="A239">
            <v>496</v>
          </cell>
          <cell r="B239" t="str">
            <v>COLONIAL PROPERTY ALABASTER PH II</v>
          </cell>
          <cell r="C239" t="str">
            <v>ALABASTER</v>
          </cell>
          <cell r="D239" t="str">
            <v>AL</v>
          </cell>
          <cell r="E239" t="str">
            <v>COURTNEY O'DELL</v>
          </cell>
          <cell r="F239">
            <v>33.223483979999997</v>
          </cell>
          <cell r="G239">
            <v>-86.803602729999994</v>
          </cell>
          <cell r="H239">
            <v>3</v>
          </cell>
          <cell r="I239">
            <v>2</v>
          </cell>
          <cell r="J239" t="str">
            <v>S</v>
          </cell>
          <cell r="K239" t="str">
            <v>O</v>
          </cell>
          <cell r="L239">
            <v>39281</v>
          </cell>
          <cell r="M239" t="str">
            <v>COURTNEY O'DELL</v>
          </cell>
          <cell r="N239" t="str">
            <v>ALLEN MCCLURE</v>
          </cell>
          <cell r="O239">
            <v>6000</v>
          </cell>
          <cell r="P239">
            <v>43137</v>
          </cell>
          <cell r="Q239">
            <v>84.3</v>
          </cell>
          <cell r="R239">
            <v>43137</v>
          </cell>
          <cell r="S239">
            <v>98.7</v>
          </cell>
          <cell r="T239">
            <v>44773</v>
          </cell>
          <cell r="U239">
            <v>2.1</v>
          </cell>
          <cell r="V239" t="str">
            <v>OLD</v>
          </cell>
          <cell r="W239" t="str">
            <v>ALISON TILLERY</v>
          </cell>
          <cell r="X239" t="str">
            <v>AMY HOLSOMBACK</v>
          </cell>
          <cell r="Y239" t="str">
            <v>BRIAN BYRNE</v>
          </cell>
          <cell r="Z239">
            <v>1</v>
          </cell>
          <cell r="AC239">
            <v>1.65353931872863</v>
          </cell>
          <cell r="AD239">
            <v>1.6705665024630501</v>
          </cell>
          <cell r="AE239">
            <v>-1.70271837344231E-2</v>
          </cell>
          <cell r="AF239">
            <v>-1.0192460886363099</v>
          </cell>
          <cell r="AG239">
            <v>490965.01</v>
          </cell>
          <cell r="AH239">
            <v>507720.88</v>
          </cell>
          <cell r="AI239">
            <v>-16755.87</v>
          </cell>
          <cell r="AJ239">
            <v>-3.3002129043816399</v>
          </cell>
          <cell r="AK239">
            <v>26227</v>
          </cell>
          <cell r="AL239">
            <v>27547</v>
          </cell>
          <cell r="AM239">
            <v>-1320</v>
          </cell>
          <cell r="AN239">
            <v>-4.7918103604748303</v>
          </cell>
          <cell r="AO239">
            <v>7897</v>
          </cell>
          <cell r="AP239">
            <v>8120</v>
          </cell>
          <cell r="AQ239">
            <v>-223</v>
          </cell>
          <cell r="AR239">
            <v>-2.74630541871921</v>
          </cell>
          <cell r="AS239">
            <v>13058</v>
          </cell>
          <cell r="AT239">
            <v>13565</v>
          </cell>
          <cell r="AU239">
            <v>-507</v>
          </cell>
          <cell r="AV239">
            <v>-3.7375598967932202</v>
          </cell>
          <cell r="AW239">
            <v>29.850916993937499</v>
          </cell>
          <cell r="AX239">
            <v>29.476894035648201</v>
          </cell>
          <cell r="AY239">
            <v>0.37402295828937698</v>
          </cell>
          <cell r="AZ239">
            <v>1.2688682798026401</v>
          </cell>
          <cell r="BB239">
            <v>-4.1349078810819298E-3</v>
          </cell>
          <cell r="BC239">
            <v>37.598790779598701</v>
          </cell>
          <cell r="BD239">
            <v>37.428741614449002</v>
          </cell>
          <cell r="BE239">
            <v>0.17004916514976301</v>
          </cell>
          <cell r="BF239">
            <v>0.45432776474675102</v>
          </cell>
          <cell r="BG239">
            <v>77.776370773711506</v>
          </cell>
          <cell r="BH239">
            <v>72.4753694581281</v>
          </cell>
          <cell r="BI239">
            <v>3.0643711249402501</v>
          </cell>
          <cell r="BJ239">
            <v>3.09337287842092</v>
          </cell>
          <cell r="BK239">
            <v>-1.6393428932949801E-3</v>
          </cell>
          <cell r="BL239">
            <v>-804.86</v>
          </cell>
          <cell r="BM239">
            <v>-6165.26</v>
          </cell>
        </row>
        <row r="240">
          <cell r="A240">
            <v>497</v>
          </cell>
          <cell r="B240" t="str">
            <v>PRATTVILLE TOWN CENTER</v>
          </cell>
          <cell r="C240" t="str">
            <v>PRATTVILLE</v>
          </cell>
          <cell r="D240" t="str">
            <v>AL</v>
          </cell>
          <cell r="E240" t="str">
            <v>DIANA WEAVER</v>
          </cell>
          <cell r="F240">
            <v>32.45734702</v>
          </cell>
          <cell r="G240">
            <v>-86.395211669999995</v>
          </cell>
          <cell r="H240">
            <v>4</v>
          </cell>
          <cell r="I240">
            <v>6</v>
          </cell>
          <cell r="J240" t="str">
            <v>S</v>
          </cell>
          <cell r="K240" t="str">
            <v>O</v>
          </cell>
          <cell r="L240">
            <v>39281</v>
          </cell>
          <cell r="M240" t="str">
            <v>DIANA WEAVER</v>
          </cell>
          <cell r="N240" t="str">
            <v>JON COBB</v>
          </cell>
          <cell r="O240">
            <v>9000</v>
          </cell>
          <cell r="P240">
            <v>43242</v>
          </cell>
          <cell r="Q240">
            <v>85.6</v>
          </cell>
          <cell r="R240">
            <v>43242</v>
          </cell>
          <cell r="S240">
            <v>98.1</v>
          </cell>
          <cell r="T240">
            <v>44773</v>
          </cell>
          <cell r="U240">
            <v>2.5</v>
          </cell>
          <cell r="V240" t="str">
            <v>OLD</v>
          </cell>
          <cell r="W240" t="str">
            <v>BRITTNEY CLECKLER</v>
          </cell>
          <cell r="X240" t="str">
            <v>SHAKEELA SHAKOOR-CARTER</v>
          </cell>
          <cell r="Y240" t="str">
            <v>BRIAN BYRNE</v>
          </cell>
          <cell r="Z240">
            <v>1</v>
          </cell>
          <cell r="AC240">
            <v>1.6698234537589101</v>
          </cell>
          <cell r="AD240">
            <v>1.69085700644545</v>
          </cell>
          <cell r="AE240">
            <v>-2.1033552686537501E-2</v>
          </cell>
          <cell r="AF240">
            <v>-1.24395809973042</v>
          </cell>
          <cell r="AG240">
            <v>523531.59</v>
          </cell>
          <cell r="AH240">
            <v>513069.76</v>
          </cell>
          <cell r="AI240">
            <v>10461.83</v>
          </cell>
          <cell r="AJ240">
            <v>2.03906579877169</v>
          </cell>
          <cell r="AK240">
            <v>34243.5</v>
          </cell>
          <cell r="AL240">
            <v>34642.5</v>
          </cell>
          <cell r="AM240">
            <v>-399</v>
          </cell>
          <cell r="AN240">
            <v>-1.1517644511799101</v>
          </cell>
          <cell r="AO240">
            <v>8553</v>
          </cell>
          <cell r="AP240">
            <v>8378</v>
          </cell>
          <cell r="AQ240">
            <v>175</v>
          </cell>
          <cell r="AR240">
            <v>2.0888040105036998</v>
          </cell>
          <cell r="AS240">
            <v>14282</v>
          </cell>
          <cell r="AT240">
            <v>14166</v>
          </cell>
          <cell r="AU240">
            <v>116</v>
          </cell>
          <cell r="AV240">
            <v>0.81886206409713402</v>
          </cell>
          <cell r="AW240">
            <v>24.547724385649801</v>
          </cell>
          <cell r="AX240">
            <v>24.184166847080899</v>
          </cell>
          <cell r="AY240">
            <v>0.36355753856893003</v>
          </cell>
          <cell r="AZ240">
            <v>1.5032874229976301</v>
          </cell>
          <cell r="BB240">
            <v>-6.9703030812576401E-3</v>
          </cell>
          <cell r="BC240">
            <v>36.656742052933801</v>
          </cell>
          <cell r="BD240">
            <v>36.218393336157</v>
          </cell>
          <cell r="BE240">
            <v>0.43834871677677301</v>
          </cell>
          <cell r="BF240">
            <v>1.21029310358493</v>
          </cell>
          <cell r="BG240">
            <v>64.679059978954797</v>
          </cell>
          <cell r="BH240">
            <v>62.855096681785597</v>
          </cell>
          <cell r="BI240">
            <v>2.9765596379771502</v>
          </cell>
          <cell r="BJ240">
            <v>3.4830682673638802</v>
          </cell>
          <cell r="BK240">
            <v>-4.99990841049343E-3</v>
          </cell>
          <cell r="BL240">
            <v>-2617.61</v>
          </cell>
          <cell r="BM240">
            <v>-11602.07</v>
          </cell>
        </row>
        <row r="241">
          <cell r="A241">
            <v>498</v>
          </cell>
          <cell r="B241" t="str">
            <v>LAKE WORTH MARKETPLACE</v>
          </cell>
          <cell r="C241" t="str">
            <v>LAKE WORTH</v>
          </cell>
          <cell r="D241" t="str">
            <v>TX</v>
          </cell>
          <cell r="E241" t="str">
            <v>GRETCHEN FREEMAN</v>
          </cell>
          <cell r="F241">
            <v>32.815904600000003</v>
          </cell>
          <cell r="G241">
            <v>-97.415798879999997</v>
          </cell>
          <cell r="H241">
            <v>12</v>
          </cell>
          <cell r="I241">
            <v>3</v>
          </cell>
          <cell r="J241" t="str">
            <v>S</v>
          </cell>
          <cell r="K241" t="str">
            <v>O</v>
          </cell>
          <cell r="L241">
            <v>39163</v>
          </cell>
          <cell r="M241" t="str">
            <v>RANDY PILCHER</v>
          </cell>
          <cell r="N241" t="str">
            <v>CHARLES MCGOWEN</v>
          </cell>
          <cell r="O241">
            <v>6325</v>
          </cell>
          <cell r="P241">
            <v>43207</v>
          </cell>
          <cell r="Q241">
            <v>84.1</v>
          </cell>
          <cell r="R241">
            <v>43207</v>
          </cell>
          <cell r="S241">
            <v>97.6</v>
          </cell>
          <cell r="T241">
            <v>44957</v>
          </cell>
          <cell r="U241">
            <v>2.2000000000000002</v>
          </cell>
          <cell r="V241" t="str">
            <v>OLD</v>
          </cell>
          <cell r="W241" t="str">
            <v>RYAN BROWN-HOGGOURD</v>
          </cell>
          <cell r="X241" t="str">
            <v>SUSAN FISHER</v>
          </cell>
          <cell r="Y241" t="str">
            <v>MARSHALL POE</v>
          </cell>
          <cell r="Z241">
            <v>1</v>
          </cell>
          <cell r="AC241">
            <v>1.76511775938892</v>
          </cell>
          <cell r="AD241">
            <v>1.7757140627438699</v>
          </cell>
          <cell r="AE241">
            <v>-1.0596303354949699E-2</v>
          </cell>
          <cell r="AF241">
            <v>-0.59673477713951295</v>
          </cell>
          <cell r="AG241">
            <v>395412.93</v>
          </cell>
          <cell r="AH241">
            <v>403955.5</v>
          </cell>
          <cell r="AI241">
            <v>-8542.57</v>
          </cell>
          <cell r="AJ241">
            <v>-2.1147304591718599</v>
          </cell>
          <cell r="AK241">
            <v>21450</v>
          </cell>
          <cell r="AL241">
            <v>21970</v>
          </cell>
          <cell r="AM241">
            <v>-520</v>
          </cell>
          <cell r="AN241">
            <v>-2.3668639053254399</v>
          </cell>
          <cell r="AO241">
            <v>6284</v>
          </cell>
          <cell r="AP241">
            <v>6407</v>
          </cell>
          <cell r="AQ241">
            <v>-123</v>
          </cell>
          <cell r="AR241">
            <v>-1.91977524582488</v>
          </cell>
          <cell r="AS241">
            <v>11092</v>
          </cell>
          <cell r="AT241">
            <v>11377</v>
          </cell>
          <cell r="AU241">
            <v>-285</v>
          </cell>
          <cell r="AV241">
            <v>-2.50505405642964</v>
          </cell>
          <cell r="AW241">
            <v>28.7878787878788</v>
          </cell>
          <cell r="AX241">
            <v>29.116977696859401</v>
          </cell>
          <cell r="AY241">
            <v>-0.32909890898056599</v>
          </cell>
          <cell r="AZ241">
            <v>-1.1302646600442401</v>
          </cell>
          <cell r="BB241">
            <v>-7.0267060289272197E-3</v>
          </cell>
          <cell r="BC241">
            <v>35.648479084024501</v>
          </cell>
          <cell r="BD241">
            <v>35.5063285576162</v>
          </cell>
          <cell r="BE241">
            <v>0.14215052640827999</v>
          </cell>
          <cell r="BF241">
            <v>0.40035264749384503</v>
          </cell>
          <cell r="BG241">
            <v>83.959261616804596</v>
          </cell>
          <cell r="BH241">
            <v>80.084282815670406</v>
          </cell>
          <cell r="BI241">
            <v>3.5155425999852898</v>
          </cell>
          <cell r="BJ241">
            <v>2.5905675253833702</v>
          </cell>
          <cell r="BK241">
            <v>-3.2492108945451001E-3</v>
          </cell>
          <cell r="BL241">
            <v>-1284.78</v>
          </cell>
          <cell r="BM241">
            <v>-6842.23</v>
          </cell>
        </row>
        <row r="242">
          <cell r="A242">
            <v>499</v>
          </cell>
          <cell r="B242" t="str">
            <v>AFTON RIDGE</v>
          </cell>
          <cell r="C242" t="str">
            <v>CONCORD</v>
          </cell>
          <cell r="D242" t="str">
            <v>NC</v>
          </cell>
          <cell r="E242" t="str">
            <v>TRACEY CAMPBELL</v>
          </cell>
          <cell r="F242">
            <v>35.41598132</v>
          </cell>
          <cell r="G242">
            <v>-80.679417720000004</v>
          </cell>
          <cell r="H242">
            <v>6</v>
          </cell>
          <cell r="I242">
            <v>2</v>
          </cell>
          <cell r="J242" t="str">
            <v>S</v>
          </cell>
          <cell r="K242" t="str">
            <v>O</v>
          </cell>
          <cell r="L242">
            <v>39039</v>
          </cell>
          <cell r="M242" t="str">
            <v>BRIAN SAFRIT</v>
          </cell>
          <cell r="N242" t="str">
            <v>BRYAN GURLEY</v>
          </cell>
          <cell r="O242">
            <v>5369</v>
          </cell>
          <cell r="P242">
            <v>43188</v>
          </cell>
          <cell r="Q242">
            <v>67.7</v>
          </cell>
          <cell r="R242">
            <v>43188</v>
          </cell>
          <cell r="S242">
            <v>95.7</v>
          </cell>
          <cell r="T242">
            <v>44592</v>
          </cell>
          <cell r="U242">
            <v>1.7</v>
          </cell>
          <cell r="V242" t="str">
            <v>OLD</v>
          </cell>
          <cell r="W242" t="str">
            <v>CONNY TORRES</v>
          </cell>
          <cell r="X242" t="str">
            <v>KASEY WHITE</v>
          </cell>
          <cell r="Y242" t="str">
            <v>ADRIAN MUNZELL</v>
          </cell>
          <cell r="Z242">
            <v>1</v>
          </cell>
          <cell r="AC242">
            <v>1.71660071603542</v>
          </cell>
          <cell r="AD242">
            <v>1.6571480209651199</v>
          </cell>
          <cell r="AE242">
            <v>5.9452695070306497E-2</v>
          </cell>
          <cell r="AF242">
            <v>3.58765145407357</v>
          </cell>
          <cell r="AG242">
            <v>318627.81</v>
          </cell>
          <cell r="AH242">
            <v>320671.15000000002</v>
          </cell>
          <cell r="AI242">
            <v>-2043.34</v>
          </cell>
          <cell r="AJ242">
            <v>-0.63720730723671304</v>
          </cell>
          <cell r="AK242">
            <v>17854</v>
          </cell>
          <cell r="AL242">
            <v>21224</v>
          </cell>
          <cell r="AM242">
            <v>-3370</v>
          </cell>
          <cell r="AN242">
            <v>-15.8782510365624</v>
          </cell>
          <cell r="AO242">
            <v>5307</v>
          </cell>
          <cell r="AP242">
            <v>5533</v>
          </cell>
          <cell r="AQ242">
            <v>-226</v>
          </cell>
          <cell r="AR242">
            <v>-4.0845834086390704</v>
          </cell>
          <cell r="AS242">
            <v>9110</v>
          </cell>
          <cell r="AT242">
            <v>9169</v>
          </cell>
          <cell r="AU242">
            <v>-59</v>
          </cell>
          <cell r="AV242">
            <v>-0.64347257061838803</v>
          </cell>
          <cell r="AW242">
            <v>28.1953623837795</v>
          </cell>
          <cell r="AX242">
            <v>25.226159065209199</v>
          </cell>
          <cell r="AY242">
            <v>2.9692033185703499</v>
          </cell>
          <cell r="AZ242">
            <v>11.770334559831401</v>
          </cell>
          <cell r="BB242">
            <v>-4.7104200496400099E-3</v>
          </cell>
          <cell r="BC242">
            <v>34.975610318331498</v>
          </cell>
          <cell r="BD242">
            <v>34.973404951466897</v>
          </cell>
          <cell r="BE242">
            <v>2.2053668646009302E-3</v>
          </cell>
          <cell r="BF242">
            <v>6.30583973067922E-3</v>
          </cell>
          <cell r="BG242">
            <v>68.739400791407604</v>
          </cell>
          <cell r="BH242">
            <v>81.402494126152206</v>
          </cell>
          <cell r="BI242">
            <v>3.8237811068657201</v>
          </cell>
          <cell r="BJ242">
            <v>3.57003116744366</v>
          </cell>
          <cell r="BK242">
            <v>-2.34085028547885E-3</v>
          </cell>
          <cell r="BL242">
            <v>-745.86</v>
          </cell>
          <cell r="BM242">
            <v>-1689.73</v>
          </cell>
        </row>
        <row r="243">
          <cell r="A243">
            <v>500</v>
          </cell>
          <cell r="B243" t="str">
            <v>OUTLET SHOPPES AT EL PASO</v>
          </cell>
          <cell r="C243" t="str">
            <v>CANUTILLO</v>
          </cell>
          <cell r="D243" t="str">
            <v>TX</v>
          </cell>
          <cell r="E243" t="str">
            <v>MONICA ESTRADA</v>
          </cell>
          <cell r="F243">
            <v>31.912275940000001</v>
          </cell>
          <cell r="G243">
            <v>-106.58626099999999</v>
          </cell>
          <cell r="H243">
            <v>12</v>
          </cell>
          <cell r="I243">
            <v>7</v>
          </cell>
          <cell r="J243" t="str">
            <v>O</v>
          </cell>
          <cell r="K243" t="str">
            <v>O</v>
          </cell>
          <cell r="L243">
            <v>39366</v>
          </cell>
          <cell r="M243" t="str">
            <v>ALEX DOMINGUEZ</v>
          </cell>
          <cell r="N243" t="str">
            <v>CHARLES MCGOWEN</v>
          </cell>
          <cell r="O243">
            <v>5660</v>
          </cell>
          <cell r="P243">
            <v>42927</v>
          </cell>
          <cell r="Q243">
            <v>95.7</v>
          </cell>
          <cell r="R243">
            <v>42927</v>
          </cell>
          <cell r="S243">
            <v>99.6</v>
          </cell>
          <cell r="T243">
            <v>45596</v>
          </cell>
          <cell r="U243">
            <v>2.6</v>
          </cell>
          <cell r="V243" t="str">
            <v>OLD</v>
          </cell>
          <cell r="W243" t="str">
            <v>JONATHAN LUNA</v>
          </cell>
          <cell r="X243" t="str">
            <v>MONICA CARBJAL</v>
          </cell>
          <cell r="Y243" t="str">
            <v>MARSHALL POE</v>
          </cell>
          <cell r="Z243">
            <v>1</v>
          </cell>
          <cell r="AC243">
            <v>1.92315198828983</v>
          </cell>
          <cell r="AD243">
            <v>1.9048650991439999</v>
          </cell>
          <cell r="AE243">
            <v>1.82868891458241E-2</v>
          </cell>
          <cell r="AF243">
            <v>0.96000966966331402</v>
          </cell>
          <cell r="AG243">
            <v>584189.53</v>
          </cell>
          <cell r="AH243">
            <v>668570.31999999995</v>
          </cell>
          <cell r="AI243">
            <v>-84380.79</v>
          </cell>
          <cell r="AJ243">
            <v>-12.621079260593</v>
          </cell>
          <cell r="AK243">
            <v>70879</v>
          </cell>
          <cell r="AL243">
            <v>80925</v>
          </cell>
          <cell r="AM243">
            <v>-10046</v>
          </cell>
          <cell r="AN243">
            <v>-12.413963546493701</v>
          </cell>
          <cell r="AO243">
            <v>8198</v>
          </cell>
          <cell r="AP243">
            <v>9229</v>
          </cell>
          <cell r="AQ243">
            <v>-1031</v>
          </cell>
          <cell r="AR243">
            <v>-11.1713078340015</v>
          </cell>
          <cell r="AS243">
            <v>15766</v>
          </cell>
          <cell r="AT243">
            <v>17580</v>
          </cell>
          <cell r="AU243">
            <v>-1814</v>
          </cell>
          <cell r="AV243">
            <v>-10.318543799772501</v>
          </cell>
          <cell r="AW243">
            <v>11.3757248268175</v>
          </cell>
          <cell r="AX243">
            <v>11.4043867778808</v>
          </cell>
          <cell r="AY243">
            <v>-2.8661951063220701E-2</v>
          </cell>
          <cell r="AZ243">
            <v>-0.25132391264396298</v>
          </cell>
          <cell r="BB243">
            <v>-9.9673149742683497E-3</v>
          </cell>
          <cell r="BC243">
            <v>37.053756818470099</v>
          </cell>
          <cell r="BD243">
            <v>38.030166097838503</v>
          </cell>
          <cell r="BE243">
            <v>-0.976409279368326</v>
          </cell>
          <cell r="BF243">
            <v>-2.5674599391871298</v>
          </cell>
          <cell r="BG243">
            <v>76.140522078555705</v>
          </cell>
          <cell r="BH243">
            <v>65.120814822840998</v>
          </cell>
          <cell r="BI243">
            <v>2.6211168146063799</v>
          </cell>
          <cell r="BJ243">
            <v>1.8046927359862499</v>
          </cell>
          <cell r="BK243">
            <v>-8.1397042497492206E-3</v>
          </cell>
          <cell r="BL243">
            <v>-4755.13</v>
          </cell>
          <cell r="BM243">
            <v>-16553.14</v>
          </cell>
        </row>
        <row r="244">
          <cell r="A244">
            <v>501</v>
          </cell>
          <cell r="B244" t="str">
            <v>HERITAGE CROSSING</v>
          </cell>
          <cell r="C244" t="str">
            <v>WILSON</v>
          </cell>
          <cell r="D244" t="str">
            <v>NC</v>
          </cell>
          <cell r="E244" t="str">
            <v>LYNDSEY MICHAEL</v>
          </cell>
          <cell r="F244">
            <v>35.742514360000001</v>
          </cell>
          <cell r="G244">
            <v>-77.967535240000004</v>
          </cell>
          <cell r="H244">
            <v>7</v>
          </cell>
          <cell r="I244">
            <v>3</v>
          </cell>
          <cell r="J244" t="str">
            <v>S</v>
          </cell>
          <cell r="K244" t="str">
            <v>O</v>
          </cell>
          <cell r="L244">
            <v>39163</v>
          </cell>
          <cell r="M244" t="str">
            <v>ERIC STEPNOSKI</v>
          </cell>
          <cell r="N244" t="str">
            <v>T. CLARK</v>
          </cell>
          <cell r="O244">
            <v>5500</v>
          </cell>
          <cell r="P244">
            <v>43222</v>
          </cell>
          <cell r="Q244">
            <v>87.7</v>
          </cell>
          <cell r="R244">
            <v>43222</v>
          </cell>
          <cell r="S244">
            <v>99.8</v>
          </cell>
          <cell r="T244">
            <v>45382</v>
          </cell>
          <cell r="U244">
            <v>2.2999999999999998</v>
          </cell>
          <cell r="V244" t="str">
            <v>OLD</v>
          </cell>
          <cell r="W244" t="str">
            <v>AMBER HARPER</v>
          </cell>
          <cell r="X244" t="str">
            <v>ANGELICA CRUZ</v>
          </cell>
          <cell r="Y244" t="str">
            <v>ADRIAN MUNZELL</v>
          </cell>
          <cell r="Z244">
            <v>1</v>
          </cell>
          <cell r="AC244">
            <v>1.60116464946335</v>
          </cell>
          <cell r="AD244">
            <v>1.6048189823874801</v>
          </cell>
          <cell r="AE244">
            <v>-3.65433292412765E-3</v>
          </cell>
          <cell r="AF244">
            <v>-0.227709976279762</v>
          </cell>
          <cell r="AG244">
            <v>527116.67000000004</v>
          </cell>
          <cell r="AH244">
            <v>487132.15</v>
          </cell>
          <cell r="AI244">
            <v>39984.519999999997</v>
          </cell>
          <cell r="AJ244">
            <v>8.2081463931296703</v>
          </cell>
          <cell r="AK244">
            <v>30173</v>
          </cell>
          <cell r="AL244">
            <v>29977.5</v>
          </cell>
          <cell r="AM244">
            <v>195.5</v>
          </cell>
          <cell r="AN244">
            <v>0.65215578350429504</v>
          </cell>
          <cell r="AO244">
            <v>8758</v>
          </cell>
          <cell r="AP244">
            <v>8176</v>
          </cell>
          <cell r="AQ244">
            <v>582</v>
          </cell>
          <cell r="AR244">
            <v>7.1183953033268104</v>
          </cell>
          <cell r="AS244">
            <v>14023</v>
          </cell>
          <cell r="AT244">
            <v>13121</v>
          </cell>
          <cell r="AU244">
            <v>902</v>
          </cell>
          <cell r="AV244">
            <v>6.8744760307903396</v>
          </cell>
          <cell r="AW244">
            <v>28.4857322772015</v>
          </cell>
          <cell r="AX244">
            <v>27.2370944875323</v>
          </cell>
          <cell r="AY244">
            <v>1.2486377896691601</v>
          </cell>
          <cell r="AZ244">
            <v>4.5843281493946302</v>
          </cell>
          <cell r="BB244">
            <v>-1.6964832103285601E-3</v>
          </cell>
          <cell r="BC244">
            <v>37.589436639806003</v>
          </cell>
          <cell r="BD244">
            <v>37.126145110890903</v>
          </cell>
          <cell r="BE244">
            <v>0.4632915289151</v>
          </cell>
          <cell r="BF244">
            <v>1.24788481952896</v>
          </cell>
          <cell r="BG244">
            <v>92.098652660424705</v>
          </cell>
          <cell r="BH244">
            <v>75.758317025440306</v>
          </cell>
          <cell r="BI244">
            <v>3.9984146204292901</v>
          </cell>
          <cell r="BJ244">
            <v>4.2810108099003497</v>
          </cell>
          <cell r="BK244">
            <v>-1.62556042858595E-3</v>
          </cell>
          <cell r="BL244">
            <v>-856.86</v>
          </cell>
          <cell r="BM244">
            <v>-2140.61</v>
          </cell>
        </row>
        <row r="245">
          <cell r="A245">
            <v>503</v>
          </cell>
          <cell r="B245" t="str">
            <v>CASTLETON SQUARE MALL</v>
          </cell>
          <cell r="C245" t="str">
            <v>INDIANAPOLIS</v>
          </cell>
          <cell r="D245" t="str">
            <v>IN</v>
          </cell>
          <cell r="E245" t="str">
            <v>REBECCA GAIED</v>
          </cell>
          <cell r="F245">
            <v>39.908873700000001</v>
          </cell>
          <cell r="G245">
            <v>-86.067610990000006</v>
          </cell>
          <cell r="H245">
            <v>9</v>
          </cell>
          <cell r="I245">
            <v>1</v>
          </cell>
          <cell r="J245" t="str">
            <v>M</v>
          </cell>
          <cell r="K245" t="str">
            <v>O</v>
          </cell>
          <cell r="L245">
            <v>39526</v>
          </cell>
          <cell r="M245" t="str">
            <v>AMY LINZIE</v>
          </cell>
          <cell r="N245" t="str">
            <v>SHAWN BROOKS</v>
          </cell>
          <cell r="O245">
            <v>7006</v>
          </cell>
          <cell r="P245">
            <v>43313</v>
          </cell>
          <cell r="Q245">
            <v>79.900000000000006</v>
          </cell>
          <cell r="R245">
            <v>43313</v>
          </cell>
          <cell r="S245">
            <v>99.9</v>
          </cell>
          <cell r="T245">
            <v>43496</v>
          </cell>
          <cell r="U245">
            <v>1.7</v>
          </cell>
          <cell r="V245" t="str">
            <v>OLD</v>
          </cell>
          <cell r="W245" t="str">
            <v>KERA MILLER</v>
          </cell>
          <cell r="X245" t="str">
            <v>KYLA HUDSON</v>
          </cell>
          <cell r="Y245" t="str">
            <v>BRIAN BYRNE</v>
          </cell>
          <cell r="Z245">
            <v>1</v>
          </cell>
          <cell r="AC245">
            <v>1.60707304069664</v>
          </cell>
          <cell r="AD245">
            <v>1.62658831003812</v>
          </cell>
          <cell r="AE245">
            <v>-1.9515269341478399E-2</v>
          </cell>
          <cell r="AF245">
            <v>-1.19976697367394</v>
          </cell>
          <cell r="AG245">
            <v>330378.09000000003</v>
          </cell>
          <cell r="AH245">
            <v>368195.63</v>
          </cell>
          <cell r="AI245">
            <v>-37817.54</v>
          </cell>
          <cell r="AJ245">
            <v>-10.2710453136014</v>
          </cell>
          <cell r="AK245">
            <v>49851</v>
          </cell>
          <cell r="AL245">
            <v>57234</v>
          </cell>
          <cell r="AM245">
            <v>-7383</v>
          </cell>
          <cell r="AN245">
            <v>-12.8996750183457</v>
          </cell>
          <cell r="AO245">
            <v>5627</v>
          </cell>
          <cell r="AP245">
            <v>6296</v>
          </cell>
          <cell r="AQ245">
            <v>-669</v>
          </cell>
          <cell r="AR245">
            <v>-10.625794155019101</v>
          </cell>
          <cell r="AS245">
            <v>9043</v>
          </cell>
          <cell r="AT245">
            <v>10241</v>
          </cell>
          <cell r="AU245">
            <v>-1198</v>
          </cell>
          <cell r="AV245">
            <v>-11.6980763597305</v>
          </cell>
          <cell r="AW245">
            <v>11.093057310786101</v>
          </cell>
          <cell r="AX245">
            <v>11.0004542754307</v>
          </cell>
          <cell r="AY245">
            <v>9.2603035355455901E-2</v>
          </cell>
          <cell r="AZ245">
            <v>0.84181101104418099</v>
          </cell>
          <cell r="BB245">
            <v>-1.48231913166781E-2</v>
          </cell>
          <cell r="BC245">
            <v>36.5341247373659</v>
          </cell>
          <cell r="BD245">
            <v>35.953093447905502</v>
          </cell>
          <cell r="BE245">
            <v>0.58103128946044102</v>
          </cell>
          <cell r="BF245">
            <v>1.6160814932443299</v>
          </cell>
          <cell r="BG245">
            <v>89.408210414075</v>
          </cell>
          <cell r="BH245">
            <v>82.052096569250295</v>
          </cell>
          <cell r="BI245">
            <v>2.9681175286169901</v>
          </cell>
          <cell r="BJ245">
            <v>2.2217781346291399</v>
          </cell>
          <cell r="BK245">
            <v>-7.7077750525163498E-3</v>
          </cell>
          <cell r="BL245">
            <v>-2546.48</v>
          </cell>
          <cell r="BM245">
            <v>-11719.75</v>
          </cell>
        </row>
        <row r="246">
          <cell r="A246">
            <v>504</v>
          </cell>
          <cell r="B246" t="str">
            <v>TIGER TOWN</v>
          </cell>
          <cell r="C246" t="str">
            <v>OPELIKA</v>
          </cell>
          <cell r="D246" t="str">
            <v>AL</v>
          </cell>
          <cell r="E246" t="str">
            <v>MATTHEW JONES</v>
          </cell>
          <cell r="F246">
            <v>32.618241449999999</v>
          </cell>
          <cell r="G246">
            <v>-85.410867400000001</v>
          </cell>
          <cell r="H246">
            <v>4</v>
          </cell>
          <cell r="I246">
            <v>6</v>
          </cell>
          <cell r="J246" t="str">
            <v>S</v>
          </cell>
          <cell r="K246" t="str">
            <v>O</v>
          </cell>
          <cell r="L246">
            <v>38973</v>
          </cell>
          <cell r="M246" t="str">
            <v>DIANA WEAVER</v>
          </cell>
          <cell r="N246" t="str">
            <v>JON COBB</v>
          </cell>
          <cell r="O246">
            <v>6000</v>
          </cell>
          <cell r="P246">
            <v>43243</v>
          </cell>
          <cell r="Q246">
            <v>85.1</v>
          </cell>
          <cell r="R246">
            <v>43243</v>
          </cell>
          <cell r="S246">
            <v>98.7</v>
          </cell>
          <cell r="T246">
            <v>44469</v>
          </cell>
          <cell r="U246">
            <v>1.7</v>
          </cell>
          <cell r="V246" t="str">
            <v>OLD</v>
          </cell>
          <cell r="W246" t="str">
            <v>SAMANTHA STOCKER</v>
          </cell>
          <cell r="X246" t="str">
            <v>TONIETHA HUGHLEY</v>
          </cell>
          <cell r="Y246" t="str">
            <v>BRIAN BYRNE</v>
          </cell>
          <cell r="Z246">
            <v>1</v>
          </cell>
          <cell r="AC246">
            <v>1.6268516782298901</v>
          </cell>
          <cell r="AD246">
            <v>1.65029142381349</v>
          </cell>
          <cell r="AE246">
            <v>-2.3439745583599299E-2</v>
          </cell>
          <cell r="AF246">
            <v>-1.420339780318</v>
          </cell>
          <cell r="AG246">
            <v>312292.58</v>
          </cell>
          <cell r="AH246">
            <v>350862.29</v>
          </cell>
          <cell r="AI246">
            <v>-38569.71</v>
          </cell>
          <cell r="AJ246">
            <v>-10.9928342541457</v>
          </cell>
          <cell r="AK246">
            <v>24036.5</v>
          </cell>
          <cell r="AL246">
            <v>27624</v>
          </cell>
          <cell r="AM246">
            <v>-3587.5</v>
          </cell>
          <cell r="AN246">
            <v>-12.986895453229099</v>
          </cell>
          <cell r="AO246">
            <v>5333</v>
          </cell>
          <cell r="AP246">
            <v>6005</v>
          </cell>
          <cell r="AQ246">
            <v>-672</v>
          </cell>
          <cell r="AR246">
            <v>-11.190674437968401</v>
          </cell>
          <cell r="AS246">
            <v>8676</v>
          </cell>
          <cell r="AT246">
            <v>9910</v>
          </cell>
          <cell r="AU246">
            <v>-1234</v>
          </cell>
          <cell r="AV246">
            <v>-12.452068617558</v>
          </cell>
          <cell r="AW246">
            <v>21.866744326336999</v>
          </cell>
          <cell r="AX246">
            <v>21.7383434694469</v>
          </cell>
          <cell r="AY246">
            <v>0.12840085689017</v>
          </cell>
          <cell r="AZ246">
            <v>0.59066532401899596</v>
          </cell>
          <cell r="BB246">
            <v>-1.12850717987352E-2</v>
          </cell>
          <cell r="BC246">
            <v>35.994995389580502</v>
          </cell>
          <cell r="BD246">
            <v>35.404872855701299</v>
          </cell>
          <cell r="BE246">
            <v>0.59012253387914604</v>
          </cell>
          <cell r="BF246">
            <v>1.66678337268515</v>
          </cell>
          <cell r="BG246">
            <v>52.203262703919002</v>
          </cell>
          <cell r="BH246">
            <v>59.666944213155702</v>
          </cell>
          <cell r="BI246">
            <v>2.9736281278280798</v>
          </cell>
          <cell r="BJ246">
            <v>4.0802960044523502</v>
          </cell>
          <cell r="BK246">
            <v>-2.0243548533878102E-2</v>
          </cell>
          <cell r="BL246">
            <v>-6321.91</v>
          </cell>
          <cell r="BM246">
            <v>-8411.16</v>
          </cell>
        </row>
        <row r="247">
          <cell r="A247">
            <v>506</v>
          </cell>
          <cell r="B247" t="str">
            <v>PROVIDENCE MARKETPLACE</v>
          </cell>
          <cell r="C247" t="str">
            <v>MOUNT JULIET</v>
          </cell>
          <cell r="D247" t="str">
            <v>TN</v>
          </cell>
          <cell r="E247" t="str">
            <v>NICK JUDD</v>
          </cell>
          <cell r="F247">
            <v>36.166650400000002</v>
          </cell>
          <cell r="G247">
            <v>-86.509352079999999</v>
          </cell>
          <cell r="H247">
            <v>9</v>
          </cell>
          <cell r="I247">
            <v>3</v>
          </cell>
          <cell r="J247" t="str">
            <v>S</v>
          </cell>
          <cell r="K247" t="str">
            <v>O</v>
          </cell>
          <cell r="L247">
            <v>38995</v>
          </cell>
          <cell r="M247" t="str">
            <v>NICHOLAS JUDD</v>
          </cell>
          <cell r="N247" t="str">
            <v>SHAWN BROOKS</v>
          </cell>
          <cell r="O247">
            <v>6600</v>
          </cell>
          <cell r="P247">
            <v>43300</v>
          </cell>
          <cell r="Q247">
            <v>98.2</v>
          </cell>
          <cell r="R247">
            <v>43300</v>
          </cell>
          <cell r="S247">
            <v>86.6</v>
          </cell>
          <cell r="T247">
            <v>44500</v>
          </cell>
          <cell r="U247">
            <v>2.1</v>
          </cell>
          <cell r="V247" t="str">
            <v>OLD</v>
          </cell>
          <cell r="W247" t="str">
            <v>AMANDA GENTRY</v>
          </cell>
          <cell r="X247" t="str">
            <v>ASHLEY MILNER</v>
          </cell>
          <cell r="Y247" t="str">
            <v>BRIAN BYRNE</v>
          </cell>
          <cell r="Z247">
            <v>1</v>
          </cell>
          <cell r="AC247">
            <v>1.70509319719815</v>
          </cell>
          <cell r="AD247">
            <v>1.6910336239103401</v>
          </cell>
          <cell r="AE247">
            <v>1.40595732878117E-2</v>
          </cell>
          <cell r="AF247">
            <v>0.83141890788075701</v>
          </cell>
          <cell r="AG247">
            <v>550174.31000000006</v>
          </cell>
          <cell r="AH247">
            <v>511743.48</v>
          </cell>
          <cell r="AI247">
            <v>38430.83</v>
          </cell>
          <cell r="AJ247">
            <v>7.5097840035011298</v>
          </cell>
          <cell r="AK247">
            <v>23235</v>
          </cell>
          <cell r="AL247">
            <v>23920</v>
          </cell>
          <cell r="AM247">
            <v>-685</v>
          </cell>
          <cell r="AN247">
            <v>-2.8637123745819402</v>
          </cell>
          <cell r="AO247">
            <v>8423</v>
          </cell>
          <cell r="AP247">
            <v>8030</v>
          </cell>
          <cell r="AQ247">
            <v>393</v>
          </cell>
          <cell r="AR247">
            <v>4.8941469489414704</v>
          </cell>
          <cell r="AS247">
            <v>14362</v>
          </cell>
          <cell r="AT247">
            <v>13579</v>
          </cell>
          <cell r="AU247">
            <v>783</v>
          </cell>
          <cell r="AV247">
            <v>5.76625671993519</v>
          </cell>
          <cell r="AW247">
            <v>35.498170862922301</v>
          </cell>
          <cell r="AX247">
            <v>33.553511705685601</v>
          </cell>
          <cell r="AY247">
            <v>1.9446591572367</v>
          </cell>
          <cell r="AZ247">
            <v>5.7956948718043702</v>
          </cell>
          <cell r="BB247">
            <v>-5.6434961600171701E-3</v>
          </cell>
          <cell r="BC247">
            <v>38.307638908230103</v>
          </cell>
          <cell r="BD247">
            <v>37.686389277560899</v>
          </cell>
          <cell r="BE247">
            <v>0.62124963066911199</v>
          </cell>
          <cell r="BF247">
            <v>1.6484721475798501</v>
          </cell>
          <cell r="BG247">
            <v>92.924136293482107</v>
          </cell>
          <cell r="BH247">
            <v>85.205479452054803</v>
          </cell>
          <cell r="BI247">
            <v>3.9611518756664599</v>
          </cell>
          <cell r="BJ247">
            <v>2.7671754606429002</v>
          </cell>
          <cell r="BK247">
            <v>-1.7136568953937501E-3</v>
          </cell>
          <cell r="BL247">
            <v>-942.81</v>
          </cell>
          <cell r="BM247">
            <v>-8221.61</v>
          </cell>
        </row>
        <row r="248">
          <cell r="A248">
            <v>508</v>
          </cell>
          <cell r="B248" t="str">
            <v>WAYNESBORO TOWN CENTER</v>
          </cell>
          <cell r="C248" t="str">
            <v>WAYNESBORO</v>
          </cell>
          <cell r="D248" t="str">
            <v>VA</v>
          </cell>
          <cell r="E248" t="str">
            <v>ERIN SPEECE</v>
          </cell>
          <cell r="F248">
            <v>38.054679640000003</v>
          </cell>
          <cell r="G248">
            <v>-78.943847829999996</v>
          </cell>
          <cell r="H248">
            <v>8</v>
          </cell>
          <cell r="I248">
            <v>3</v>
          </cell>
          <cell r="J248" t="str">
            <v>S</v>
          </cell>
          <cell r="K248" t="str">
            <v>O</v>
          </cell>
          <cell r="L248">
            <v>39369</v>
          </cell>
          <cell r="M248" t="str">
            <v>DOUGLAS ELLER</v>
          </cell>
          <cell r="N248" t="str">
            <v>GARY LEWIS</v>
          </cell>
          <cell r="O248">
            <v>6050</v>
          </cell>
          <cell r="P248">
            <v>43314</v>
          </cell>
          <cell r="Q248">
            <v>94.4</v>
          </cell>
          <cell r="R248">
            <v>43314</v>
          </cell>
          <cell r="S248">
            <v>99.4</v>
          </cell>
          <cell r="T248">
            <v>43861</v>
          </cell>
          <cell r="U248">
            <v>1.6</v>
          </cell>
          <cell r="V248" t="str">
            <v>OLD</v>
          </cell>
          <cell r="W248" t="str">
            <v>BRIA ALEXANDER</v>
          </cell>
          <cell r="X248" t="str">
            <v>DIANA PUGH</v>
          </cell>
          <cell r="Y248" t="str">
            <v>CRAIG SCHULZ</v>
          </cell>
          <cell r="Z248">
            <v>1</v>
          </cell>
          <cell r="AC248">
            <v>1.6598615302680599</v>
          </cell>
          <cell r="AD248">
            <v>1.63957532491305</v>
          </cell>
          <cell r="AE248">
            <v>2.02862053550119E-2</v>
          </cell>
          <cell r="AF248">
            <v>1.2372841336879501</v>
          </cell>
          <cell r="AG248">
            <v>352793.01</v>
          </cell>
          <cell r="AH248">
            <v>337974.84</v>
          </cell>
          <cell r="AI248">
            <v>14818.17</v>
          </cell>
          <cell r="AJ248">
            <v>4.3844003299180496</v>
          </cell>
          <cell r="AK248">
            <v>19845.5</v>
          </cell>
          <cell r="AL248">
            <v>19949</v>
          </cell>
          <cell r="AM248">
            <v>-103.5</v>
          </cell>
          <cell r="AN248">
            <v>-0.51882299864654902</v>
          </cell>
          <cell r="AO248">
            <v>5633</v>
          </cell>
          <cell r="AP248">
            <v>5463</v>
          </cell>
          <cell r="AQ248">
            <v>170</v>
          </cell>
          <cell r="AR248">
            <v>3.11184330953688</v>
          </cell>
          <cell r="AS248">
            <v>9350</v>
          </cell>
          <cell r="AT248">
            <v>8957</v>
          </cell>
          <cell r="AU248">
            <v>393</v>
          </cell>
          <cell r="AV248">
            <v>4.3876297867589598</v>
          </cell>
          <cell r="AW248">
            <v>27.7997530926406</v>
          </cell>
          <cell r="AX248">
            <v>27.114141059702199</v>
          </cell>
          <cell r="AY248">
            <v>0.685612032938408</v>
          </cell>
          <cell r="AZ248">
            <v>2.5286142438691601</v>
          </cell>
          <cell r="BB248">
            <v>-5.3995245626499598E-3</v>
          </cell>
          <cell r="BC248">
            <v>37.731872727272702</v>
          </cell>
          <cell r="BD248">
            <v>37.7330400803841</v>
          </cell>
          <cell r="BE248">
            <v>-1.16735311132743E-3</v>
          </cell>
          <cell r="BF248">
            <v>-3.0937160346491402E-3</v>
          </cell>
          <cell r="BG248">
            <v>82.052192437422306</v>
          </cell>
          <cell r="BH248">
            <v>85.996705107083997</v>
          </cell>
          <cell r="BI248">
            <v>3.3743979224531699</v>
          </cell>
          <cell r="BJ248">
            <v>2.93339291173272</v>
          </cell>
          <cell r="BK248">
            <v>-1.7180045602377401E-3</v>
          </cell>
          <cell r="BL248">
            <v>-606.1</v>
          </cell>
          <cell r="BM248">
            <v>-4136.2299999999996</v>
          </cell>
        </row>
        <row r="249">
          <cell r="A249">
            <v>510</v>
          </cell>
          <cell r="B249" t="str">
            <v>THE COLLECTION AT FORSYTH</v>
          </cell>
          <cell r="C249" t="str">
            <v>CUMMING</v>
          </cell>
          <cell r="D249" t="str">
            <v>GA</v>
          </cell>
          <cell r="E249" t="str">
            <v>BEVERLY PELSEY</v>
          </cell>
          <cell r="F249">
            <v>34.152816850000001</v>
          </cell>
          <cell r="G249">
            <v>-84.176851639999995</v>
          </cell>
          <cell r="H249">
            <v>4</v>
          </cell>
          <cell r="I249">
            <v>3</v>
          </cell>
          <cell r="J249" t="str">
            <v>S</v>
          </cell>
          <cell r="K249" t="str">
            <v>O</v>
          </cell>
          <cell r="L249">
            <v>39576</v>
          </cell>
          <cell r="M249" t="str">
            <v>REGINALD CRAWFORD</v>
          </cell>
          <cell r="N249" t="str">
            <v>JON COBB</v>
          </cell>
          <cell r="O249">
            <v>6000</v>
          </cell>
          <cell r="P249">
            <v>43266</v>
          </cell>
          <cell r="Q249">
            <v>96</v>
          </cell>
          <cell r="R249">
            <v>43266</v>
          </cell>
          <cell r="S249">
            <v>77.599999999999994</v>
          </cell>
          <cell r="T249">
            <v>43312</v>
          </cell>
          <cell r="U249">
            <v>1.3</v>
          </cell>
          <cell r="V249" t="str">
            <v>OLD</v>
          </cell>
          <cell r="W249" t="str">
            <v>CANDACE WARD</v>
          </cell>
          <cell r="X249" t="str">
            <v>FREDERICK BEASLEY</v>
          </cell>
          <cell r="Y249" t="str">
            <v>BRIAN BYRNE</v>
          </cell>
          <cell r="Z249">
            <v>1</v>
          </cell>
          <cell r="AC249">
            <v>1.6325406032482599</v>
          </cell>
          <cell r="AD249">
            <v>1.66174207448446</v>
          </cell>
          <cell r="AE249">
            <v>-2.9201471236196801E-2</v>
          </cell>
          <cell r="AF249">
            <v>-1.7572806083793899</v>
          </cell>
          <cell r="AG249">
            <v>190575.66</v>
          </cell>
          <cell r="AH249">
            <v>180853.3</v>
          </cell>
          <cell r="AI249">
            <v>9722.36</v>
          </cell>
          <cell r="AJ249">
            <v>5.3758267059544904</v>
          </cell>
          <cell r="AK249">
            <v>16890</v>
          </cell>
          <cell r="AL249">
            <v>17037.5</v>
          </cell>
          <cell r="AM249">
            <v>-147.5</v>
          </cell>
          <cell r="AN249">
            <v>-0.86573734409391101</v>
          </cell>
          <cell r="AO249">
            <v>3448</v>
          </cell>
          <cell r="AP249">
            <v>3249</v>
          </cell>
          <cell r="AQ249">
            <v>199</v>
          </cell>
          <cell r="AR249">
            <v>6.1249615266235802</v>
          </cell>
          <cell r="AS249">
            <v>5629</v>
          </cell>
          <cell r="AT249">
            <v>5399</v>
          </cell>
          <cell r="AU249">
            <v>230</v>
          </cell>
          <cell r="AV249">
            <v>4.2600481570661204</v>
          </cell>
          <cell r="AW249">
            <v>20.023682652457101</v>
          </cell>
          <cell r="AX249">
            <v>19.069699192956701</v>
          </cell>
          <cell r="AY249">
            <v>0.95398345950036401</v>
          </cell>
          <cell r="AZ249">
            <v>5.0026140939481198</v>
          </cell>
          <cell r="BB249">
            <v>-6.2260578304086898E-3</v>
          </cell>
          <cell r="BC249">
            <v>33.8560419257417</v>
          </cell>
          <cell r="BD249">
            <v>33.497555102796802</v>
          </cell>
          <cell r="BE249">
            <v>0.35848682294488299</v>
          </cell>
          <cell r="BF249">
            <v>1.07018802370729</v>
          </cell>
          <cell r="BG249">
            <v>55.510440835266799</v>
          </cell>
          <cell r="BH249">
            <v>53.862726992920898</v>
          </cell>
          <cell r="BI249">
            <v>2.9528692174016302</v>
          </cell>
          <cell r="BJ249">
            <v>1.6945999879460301</v>
          </cell>
          <cell r="BK249">
            <v>-2.3449479330151599E-3</v>
          </cell>
          <cell r="BL249">
            <v>-446.89</v>
          </cell>
          <cell r="BM249">
            <v>-1690.66</v>
          </cell>
        </row>
        <row r="250">
          <cell r="A250">
            <v>512</v>
          </cell>
          <cell r="B250" t="str">
            <v>CROSSROADS CENTER</v>
          </cell>
          <cell r="C250" t="str">
            <v>ODESSA</v>
          </cell>
          <cell r="D250" t="str">
            <v>TX</v>
          </cell>
          <cell r="E250" t="str">
            <v>WINONA CROWDER</v>
          </cell>
          <cell r="F250">
            <v>31.88822631</v>
          </cell>
          <cell r="G250">
            <v>-102.352993</v>
          </cell>
          <cell r="H250">
            <v>12</v>
          </cell>
          <cell r="I250">
            <v>6</v>
          </cell>
          <cell r="J250" t="str">
            <v>S</v>
          </cell>
          <cell r="K250" t="str">
            <v>O</v>
          </cell>
          <cell r="L250">
            <v>39149</v>
          </cell>
          <cell r="M250" t="str">
            <v>ANTHONY MARQUEZ</v>
          </cell>
          <cell r="N250" t="str">
            <v>CHARLES MCGOWEN</v>
          </cell>
          <cell r="O250">
            <v>6164</v>
          </cell>
          <cell r="P250">
            <v>43319</v>
          </cell>
          <cell r="Q250">
            <v>79.599999999999994</v>
          </cell>
          <cell r="R250">
            <v>43319</v>
          </cell>
          <cell r="S250">
            <v>97.8</v>
          </cell>
          <cell r="T250">
            <v>43861</v>
          </cell>
          <cell r="U250">
            <v>3.8</v>
          </cell>
          <cell r="V250" t="str">
            <v>OLD</v>
          </cell>
          <cell r="W250" t="str">
            <v>JANY BRAVO</v>
          </cell>
          <cell r="X250" t="str">
            <v>JOSHUA WELCH</v>
          </cell>
          <cell r="Y250" t="str">
            <v>MARSHALL POE</v>
          </cell>
          <cell r="Z250">
            <v>1</v>
          </cell>
          <cell r="AC250">
            <v>2.0185643564356401</v>
          </cell>
          <cell r="AD250">
            <v>2.0269068267733998</v>
          </cell>
          <cell r="AE250">
            <v>-8.3424703377605897E-3</v>
          </cell>
          <cell r="AF250">
            <v>-0.41158627656510599</v>
          </cell>
          <cell r="AG250">
            <v>593272.14</v>
          </cell>
          <cell r="AH250">
            <v>654952.30000000005</v>
          </cell>
          <cell r="AI250">
            <v>-61680.160000000003</v>
          </cell>
          <cell r="AJ250">
            <v>-9.4175041449583397</v>
          </cell>
          <cell r="AK250">
            <v>23611</v>
          </cell>
          <cell r="AL250">
            <v>27286.5</v>
          </cell>
          <cell r="AM250">
            <v>-3675.5</v>
          </cell>
          <cell r="AN250">
            <v>-13.4700309676946</v>
          </cell>
          <cell r="AO250">
            <v>8080</v>
          </cell>
          <cell r="AP250">
            <v>8994</v>
          </cell>
          <cell r="AQ250">
            <v>-914</v>
          </cell>
          <cell r="AR250">
            <v>-10.162330442517201</v>
          </cell>
          <cell r="AS250">
            <v>16310</v>
          </cell>
          <cell r="AT250">
            <v>18230</v>
          </cell>
          <cell r="AU250">
            <v>-1920</v>
          </cell>
          <cell r="AV250">
            <v>-10.5320899616018</v>
          </cell>
          <cell r="AW250">
            <v>32.196857396976</v>
          </cell>
          <cell r="AX250">
            <v>30.6195371337475</v>
          </cell>
          <cell r="AY250">
            <v>1.5773202632285299</v>
          </cell>
          <cell r="AZ250">
            <v>5.1513524072513697</v>
          </cell>
          <cell r="BA250">
            <v>8.4598929102582904E-2</v>
          </cell>
          <cell r="BB250">
            <v>-1.0831948704023301E-2</v>
          </cell>
          <cell r="BC250">
            <v>36.374748007357503</v>
          </cell>
          <cell r="BD250">
            <v>35.927169500822799</v>
          </cell>
          <cell r="BE250">
            <v>0.44757850653463299</v>
          </cell>
          <cell r="BF250">
            <v>1.2457939569227201</v>
          </cell>
          <cell r="BG250">
            <v>56.3737623762376</v>
          </cell>
          <cell r="BH250">
            <v>59.261730042250399</v>
          </cell>
          <cell r="BI250">
            <v>2.5477026445233002</v>
          </cell>
          <cell r="BJ250">
            <v>1.7765583844808199</v>
          </cell>
          <cell r="BK250">
            <v>-1.2855483151459001E-2</v>
          </cell>
          <cell r="BL250">
            <v>-7626.8</v>
          </cell>
          <cell r="BM250">
            <v>-14514.13</v>
          </cell>
        </row>
        <row r="251">
          <cell r="A251">
            <v>513</v>
          </cell>
          <cell r="B251" t="str">
            <v>HITCHCOCK PLAZA</v>
          </cell>
          <cell r="C251" t="str">
            <v>AIKEN</v>
          </cell>
          <cell r="D251" t="str">
            <v>SC</v>
          </cell>
          <cell r="E251" t="str">
            <v>AMANDA ODOM</v>
          </cell>
          <cell r="F251">
            <v>33.51872015</v>
          </cell>
          <cell r="G251">
            <v>-81.724522129999997</v>
          </cell>
          <cell r="H251">
            <v>5</v>
          </cell>
          <cell r="I251">
            <v>3</v>
          </cell>
          <cell r="J251" t="str">
            <v>S</v>
          </cell>
          <cell r="K251" t="str">
            <v>O</v>
          </cell>
          <cell r="L251">
            <v>39282</v>
          </cell>
          <cell r="M251" t="str">
            <v>ADRIENNE PEARSON</v>
          </cell>
          <cell r="N251" t="str">
            <v>ANGIE MOLLOHAN</v>
          </cell>
          <cell r="O251">
            <v>6632</v>
          </cell>
          <cell r="P251">
            <v>43256</v>
          </cell>
          <cell r="Q251">
            <v>97.5</v>
          </cell>
          <cell r="R251">
            <v>43256</v>
          </cell>
          <cell r="S251">
            <v>81.2</v>
          </cell>
          <cell r="T251">
            <v>44773</v>
          </cell>
          <cell r="U251">
            <v>2.2000000000000002</v>
          </cell>
          <cell r="V251" t="str">
            <v>OLD</v>
          </cell>
          <cell r="W251" t="str">
            <v>ALEXANDRA ANTHONY</v>
          </cell>
          <cell r="X251" t="str">
            <v>DESTINEE BUTLER</v>
          </cell>
          <cell r="Y251" t="str">
            <v>ADRIAN MUNZELL</v>
          </cell>
          <cell r="Z251">
            <v>1</v>
          </cell>
          <cell r="AC251">
            <v>1.6572702430605499</v>
          </cell>
          <cell r="AD251">
            <v>1.6457870576040301</v>
          </cell>
          <cell r="AE251">
            <v>1.14831854565216E-2</v>
          </cell>
          <cell r="AF251">
            <v>0.697732152131459</v>
          </cell>
          <cell r="AG251">
            <v>411693.56</v>
          </cell>
          <cell r="AH251">
            <v>388298</v>
          </cell>
          <cell r="AI251">
            <v>23395.56</v>
          </cell>
          <cell r="AJ251">
            <v>6.0251559369350298</v>
          </cell>
          <cell r="AK251">
            <v>29259</v>
          </cell>
          <cell r="AL251">
            <v>27088</v>
          </cell>
          <cell r="AM251">
            <v>2171</v>
          </cell>
          <cell r="AN251">
            <v>8.0146190194920308</v>
          </cell>
          <cell r="AO251">
            <v>6953</v>
          </cell>
          <cell r="AP251">
            <v>6753</v>
          </cell>
          <cell r="AQ251">
            <v>200</v>
          </cell>
          <cell r="AR251">
            <v>2.9616466755516102</v>
          </cell>
          <cell r="AS251">
            <v>11523</v>
          </cell>
          <cell r="AT251">
            <v>11114</v>
          </cell>
          <cell r="AU251">
            <v>409</v>
          </cell>
          <cell r="AV251">
            <v>3.6800431887709202</v>
          </cell>
          <cell r="AW251">
            <v>23.565398680747801</v>
          </cell>
          <cell r="AX251">
            <v>24.929858239811001</v>
          </cell>
          <cell r="AY251">
            <v>-1.3644595590631801</v>
          </cell>
          <cell r="AZ251">
            <v>-5.4731942152974202</v>
          </cell>
          <cell r="BB251">
            <v>-5.3376315794681399E-3</v>
          </cell>
          <cell r="BC251">
            <v>35.727984031936103</v>
          </cell>
          <cell r="BD251">
            <v>34.937736188591003</v>
          </cell>
          <cell r="BE251">
            <v>0.79024784334515596</v>
          </cell>
          <cell r="BF251">
            <v>2.2618747794060399</v>
          </cell>
          <cell r="BG251">
            <v>95.757227096217505</v>
          </cell>
          <cell r="BH251">
            <v>86.391233525840406</v>
          </cell>
          <cell r="BI251">
            <v>2.94675486301024</v>
          </cell>
          <cell r="BJ251">
            <v>3.07154556551927</v>
          </cell>
          <cell r="BK251">
            <v>-5.4180104250355502E-3</v>
          </cell>
          <cell r="BL251">
            <v>-2230.56</v>
          </cell>
          <cell r="BM251">
            <v>-6825.67</v>
          </cell>
        </row>
        <row r="252">
          <cell r="A252">
            <v>517</v>
          </cell>
          <cell r="B252" t="str">
            <v>TULSA HILLS SHOPPING CENTER</v>
          </cell>
          <cell r="C252" t="str">
            <v>TULSA</v>
          </cell>
          <cell r="D252" t="str">
            <v>OK</v>
          </cell>
          <cell r="E252" t="str">
            <v>AERIAL HENDERSON</v>
          </cell>
          <cell r="F252">
            <v>36.056293840000002</v>
          </cell>
          <cell r="G252">
            <v>-96.001112669999998</v>
          </cell>
          <cell r="H252">
            <v>12</v>
          </cell>
          <cell r="I252">
            <v>4</v>
          </cell>
          <cell r="J252" t="str">
            <v>S</v>
          </cell>
          <cell r="K252" t="str">
            <v>O</v>
          </cell>
          <cell r="L252">
            <v>39653</v>
          </cell>
          <cell r="M252" t="str">
            <v>RICHARD MCNEW</v>
          </cell>
          <cell r="N252" t="str">
            <v>CHARLES MCGOWEN</v>
          </cell>
          <cell r="O252">
            <v>6000</v>
          </cell>
          <cell r="P252">
            <v>43210</v>
          </cell>
          <cell r="Q252">
            <v>95.3</v>
          </cell>
          <cell r="R252">
            <v>43210</v>
          </cell>
          <cell r="S252">
            <v>100</v>
          </cell>
          <cell r="T252">
            <v>44043</v>
          </cell>
          <cell r="U252">
            <v>2</v>
          </cell>
          <cell r="V252" t="str">
            <v>OLD</v>
          </cell>
          <cell r="W252" t="str">
            <v>MICHAEL MCKLESKY</v>
          </cell>
          <cell r="X252" t="str">
            <v>TRINITY KEY</v>
          </cell>
          <cell r="Y252" t="str">
            <v>CRAIG SCHULZ</v>
          </cell>
          <cell r="Z252">
            <v>1</v>
          </cell>
          <cell r="AC252">
            <v>1.78984563883206</v>
          </cell>
          <cell r="AD252">
            <v>1.72648020341446</v>
          </cell>
          <cell r="AE252">
            <v>6.3365435417605601E-2</v>
          </cell>
          <cell r="AF252">
            <v>3.6702092090188998</v>
          </cell>
          <cell r="AG252">
            <v>347990.5</v>
          </cell>
          <cell r="AH252">
            <v>348559.66</v>
          </cell>
          <cell r="AI252">
            <v>-569.16</v>
          </cell>
          <cell r="AJ252">
            <v>-0.163289119572816</v>
          </cell>
          <cell r="AK252">
            <v>19661</v>
          </cell>
          <cell r="AL252">
            <v>23363.5</v>
          </cell>
          <cell r="AM252">
            <v>-3702.5</v>
          </cell>
          <cell r="AN252">
            <v>-15.847368758961601</v>
          </cell>
          <cell r="AO252">
            <v>5377</v>
          </cell>
          <cell r="AP252">
            <v>5506</v>
          </cell>
          <cell r="AQ252">
            <v>-129</v>
          </cell>
          <cell r="AR252">
            <v>-2.3428986560116201</v>
          </cell>
          <cell r="AS252">
            <v>9624</v>
          </cell>
          <cell r="AT252">
            <v>9506</v>
          </cell>
          <cell r="AU252">
            <v>118</v>
          </cell>
          <cell r="AV252">
            <v>1.2413212707763499</v>
          </cell>
          <cell r="AW252">
            <v>26.9976094806978</v>
          </cell>
          <cell r="AX252">
            <v>23.566674513664498</v>
          </cell>
          <cell r="AY252">
            <v>3.43093496703335</v>
          </cell>
          <cell r="AZ252">
            <v>14.558417926313799</v>
          </cell>
          <cell r="BB252">
            <v>-2.4303829196893601E-2</v>
          </cell>
          <cell r="BC252">
            <v>36.158613881961799</v>
          </cell>
          <cell r="BD252">
            <v>36.667332211234999</v>
          </cell>
          <cell r="BE252">
            <v>-0.50871832927324301</v>
          </cell>
          <cell r="BF252">
            <v>-1.3873884425040599</v>
          </cell>
          <cell r="BG252">
            <v>80.844336990887101</v>
          </cell>
          <cell r="BH252">
            <v>61.260443152924097</v>
          </cell>
          <cell r="BI252">
            <v>3.5872588475834801</v>
          </cell>
          <cell r="BJ252">
            <v>3.4183904127058198</v>
          </cell>
          <cell r="BK252">
            <v>-7.9557056873679009E-3</v>
          </cell>
          <cell r="BL252">
            <v>-2768.51</v>
          </cell>
          <cell r="BM252">
            <v>-15441.03</v>
          </cell>
        </row>
        <row r="253">
          <cell r="A253">
            <v>519</v>
          </cell>
          <cell r="B253" t="str">
            <v>ALLIANCE TOWN CENTER</v>
          </cell>
          <cell r="C253" t="str">
            <v>FORT WORTH</v>
          </cell>
          <cell r="D253" t="str">
            <v>TX</v>
          </cell>
          <cell r="E253" t="str">
            <v>CHRIS PILCHER</v>
          </cell>
          <cell r="F253">
            <v>32.911188850000002</v>
          </cell>
          <cell r="G253">
            <v>-97.314158489999997</v>
          </cell>
          <cell r="H253">
            <v>12</v>
          </cell>
          <cell r="I253">
            <v>3</v>
          </cell>
          <cell r="J253" t="str">
            <v>S</v>
          </cell>
          <cell r="K253" t="str">
            <v>O</v>
          </cell>
          <cell r="L253">
            <v>39736</v>
          </cell>
          <cell r="M253" t="str">
            <v>RANDY PILCHER</v>
          </cell>
          <cell r="N253" t="str">
            <v>CHARLES MCGOWEN</v>
          </cell>
          <cell r="O253">
            <v>5600</v>
          </cell>
          <cell r="P253">
            <v>43208</v>
          </cell>
          <cell r="Q253">
            <v>97.6</v>
          </cell>
          <cell r="R253">
            <v>43208</v>
          </cell>
          <cell r="S253">
            <v>99</v>
          </cell>
          <cell r="T253">
            <v>45322</v>
          </cell>
          <cell r="U253">
            <v>1.9</v>
          </cell>
          <cell r="V253" t="str">
            <v>OLD</v>
          </cell>
          <cell r="W253" t="str">
            <v>BRYAN MCBRAYER</v>
          </cell>
          <cell r="X253" t="str">
            <v>STEPHANIE SIDLES</v>
          </cell>
          <cell r="Y253" t="str">
            <v>MARSHALL POE</v>
          </cell>
          <cell r="Z253">
            <v>1</v>
          </cell>
          <cell r="AC253">
            <v>1.7368057951017599</v>
          </cell>
          <cell r="AD253">
            <v>1.7865329512893999</v>
          </cell>
          <cell r="AE253">
            <v>-4.97271561876391E-2</v>
          </cell>
          <cell r="AF253">
            <v>-2.7834446687227001</v>
          </cell>
          <cell r="AG253">
            <v>351857.08</v>
          </cell>
          <cell r="AH253">
            <v>392998.31</v>
          </cell>
          <cell r="AI253">
            <v>-41141.230000000003</v>
          </cell>
          <cell r="AJ253">
            <v>-10.4685513787578</v>
          </cell>
          <cell r="AK253">
            <v>22203</v>
          </cell>
          <cell r="AL253">
            <v>25075</v>
          </cell>
          <cell r="AM253">
            <v>-2872</v>
          </cell>
          <cell r="AN253">
            <v>-11.4536390827517</v>
          </cell>
          <cell r="AO253">
            <v>5798</v>
          </cell>
          <cell r="AP253">
            <v>6282</v>
          </cell>
          <cell r="AQ253">
            <v>-484</v>
          </cell>
          <cell r="AR253">
            <v>-7.7045526902260404</v>
          </cell>
          <cell r="AS253">
            <v>10070</v>
          </cell>
          <cell r="AT253">
            <v>11223</v>
          </cell>
          <cell r="AU253">
            <v>-1153</v>
          </cell>
          <cell r="AV253">
            <v>-10.2735453978437</v>
          </cell>
          <cell r="AW253">
            <v>25.631671395757301</v>
          </cell>
          <cell r="AX253">
            <v>25.052841475573299</v>
          </cell>
          <cell r="AY253">
            <v>0.57882992018405599</v>
          </cell>
          <cell r="AZ253">
            <v>2.3104362064016599</v>
          </cell>
          <cell r="BB253">
            <v>-6.3055127316933102E-3</v>
          </cell>
          <cell r="BC253">
            <v>34.941120158887799</v>
          </cell>
          <cell r="BD253">
            <v>35.017224449790596</v>
          </cell>
          <cell r="BE253">
            <v>-7.6104290902826194E-2</v>
          </cell>
          <cell r="BF253">
            <v>-0.217333875253158</v>
          </cell>
          <cell r="BG253">
            <v>70.834770610555395</v>
          </cell>
          <cell r="BH253">
            <v>71.044253422476899</v>
          </cell>
          <cell r="BI253">
            <v>3.5986230545652198</v>
          </cell>
          <cell r="BJ253">
            <v>2.6506678870960001</v>
          </cell>
          <cell r="BK253">
            <v>-2.54879054870801E-3</v>
          </cell>
          <cell r="BL253">
            <v>-896.81</v>
          </cell>
          <cell r="BM253">
            <v>-3691.36</v>
          </cell>
        </row>
        <row r="254">
          <cell r="A254">
            <v>520</v>
          </cell>
          <cell r="B254" t="str">
            <v>PALMS CROSSING</v>
          </cell>
          <cell r="C254" t="str">
            <v>MCALLEN</v>
          </cell>
          <cell r="D254" t="str">
            <v>TX</v>
          </cell>
          <cell r="E254" t="str">
            <v>NELLIE AYALA</v>
          </cell>
          <cell r="F254">
            <v>26.197021549999999</v>
          </cell>
          <cell r="G254">
            <v>-98.258870830000006</v>
          </cell>
          <cell r="H254">
            <v>11</v>
          </cell>
          <cell r="I254">
            <v>6</v>
          </cell>
          <cell r="J254" t="str">
            <v>S</v>
          </cell>
          <cell r="K254" t="str">
            <v>O</v>
          </cell>
          <cell r="L254">
            <v>39401</v>
          </cell>
          <cell r="M254" t="str">
            <v>DISTRICT 6</v>
          </cell>
          <cell r="N254" t="str">
            <v>MANUEL TARIN</v>
          </cell>
          <cell r="O254">
            <v>5761</v>
          </cell>
          <cell r="P254">
            <v>43339</v>
          </cell>
          <cell r="Q254">
            <v>90.4</v>
          </cell>
          <cell r="R254">
            <v>43339</v>
          </cell>
          <cell r="S254">
            <v>99.6</v>
          </cell>
          <cell r="T254">
            <v>44227</v>
          </cell>
          <cell r="U254">
            <v>1.7</v>
          </cell>
          <cell r="V254" t="str">
            <v>OLD</v>
          </cell>
          <cell r="W254" t="str">
            <v>JORGE PARLATTO</v>
          </cell>
          <cell r="X254" t="str">
            <v>KAREN DAVALOS</v>
          </cell>
          <cell r="Y254" t="str">
            <v>MARSHALL POE</v>
          </cell>
          <cell r="Z254">
            <v>1</v>
          </cell>
          <cell r="AC254">
            <v>1.74491264131552</v>
          </cell>
          <cell r="AD254">
            <v>1.76740139211137</v>
          </cell>
          <cell r="AE254">
            <v>-2.2488750795849999E-2</v>
          </cell>
          <cell r="AF254">
            <v>-1.2724189816884</v>
          </cell>
          <cell r="AG254">
            <v>291839.01</v>
          </cell>
          <cell r="AH254">
            <v>310109.69</v>
          </cell>
          <cell r="AI254">
            <v>-18270.68</v>
          </cell>
          <cell r="AJ254">
            <v>-5.8916830364120498</v>
          </cell>
          <cell r="AK254">
            <v>23911.5</v>
          </cell>
          <cell r="AL254">
            <v>27255.5</v>
          </cell>
          <cell r="AM254">
            <v>-3344</v>
          </cell>
          <cell r="AN254">
            <v>-12.2690833042872</v>
          </cell>
          <cell r="AO254">
            <v>4865</v>
          </cell>
          <cell r="AP254">
            <v>5172</v>
          </cell>
          <cell r="AQ254">
            <v>-307</v>
          </cell>
          <cell r="AR254">
            <v>-5.9358081979891697</v>
          </cell>
          <cell r="AS254">
            <v>8489</v>
          </cell>
          <cell r="AT254">
            <v>9141</v>
          </cell>
          <cell r="AU254">
            <v>-652</v>
          </cell>
          <cell r="AV254">
            <v>-7.1326988294497298</v>
          </cell>
          <cell r="AW254">
            <v>20.1827572506953</v>
          </cell>
          <cell r="AX254">
            <v>18.975986498137999</v>
          </cell>
          <cell r="AY254">
            <v>1.2067707525572799</v>
          </cell>
          <cell r="AZ254">
            <v>6.3594625379592102</v>
          </cell>
          <cell r="BB254">
            <v>-5.9382394075280101E-3</v>
          </cell>
          <cell r="BC254">
            <v>34.378490988337902</v>
          </cell>
          <cell r="BD254">
            <v>33.925138387484999</v>
          </cell>
          <cell r="BE254">
            <v>0.45335260085289503</v>
          </cell>
          <cell r="BF254">
            <v>1.33633235530187</v>
          </cell>
          <cell r="BG254">
            <v>72.867420349434695</v>
          </cell>
          <cell r="BH254">
            <v>66.608662026295406</v>
          </cell>
          <cell r="BI254">
            <v>3.3143033208617299</v>
          </cell>
          <cell r="BJ254">
            <v>2.0508098279676501</v>
          </cell>
          <cell r="BK254">
            <v>-1.37034456085908E-3</v>
          </cell>
          <cell r="BL254">
            <v>-399.92</v>
          </cell>
          <cell r="BM254">
            <v>-1612.66</v>
          </cell>
        </row>
        <row r="255">
          <cell r="A255">
            <v>521</v>
          </cell>
          <cell r="B255" t="str">
            <v>STIRLING LAFAYETTE S/C</v>
          </cell>
          <cell r="C255" t="str">
            <v>LAFAYETTE</v>
          </cell>
          <cell r="D255" t="str">
            <v>LA</v>
          </cell>
          <cell r="E255" t="str">
            <v>TUSHANA COPELAND</v>
          </cell>
          <cell r="F255">
            <v>30.262990760000001</v>
          </cell>
          <cell r="G255">
            <v>-91.995521949999997</v>
          </cell>
          <cell r="H255">
            <v>3</v>
          </cell>
          <cell r="I255">
            <v>4</v>
          </cell>
          <cell r="J255" t="str">
            <v>S</v>
          </cell>
          <cell r="K255" t="str">
            <v>O</v>
          </cell>
          <cell r="L255">
            <v>39877</v>
          </cell>
          <cell r="M255" t="str">
            <v>KAREN WOHLERS</v>
          </cell>
          <cell r="N255" t="str">
            <v>ALLEN MCCLURE</v>
          </cell>
          <cell r="O255">
            <v>6050</v>
          </cell>
          <cell r="P255">
            <v>43319</v>
          </cell>
          <cell r="Q255">
            <v>79</v>
          </cell>
          <cell r="R255">
            <v>43319</v>
          </cell>
          <cell r="S255">
            <v>99.5</v>
          </cell>
          <cell r="T255">
            <v>43861</v>
          </cell>
          <cell r="U255">
            <v>1.9</v>
          </cell>
          <cell r="V255" t="str">
            <v>OLD</v>
          </cell>
          <cell r="W255" t="str">
            <v>CRYSTAL ALFRED</v>
          </cell>
          <cell r="X255" t="str">
            <v>MITCHELL SAUCIER</v>
          </cell>
          <cell r="Y255" t="str">
            <v>BRIAN BYRNE</v>
          </cell>
          <cell r="Z255">
            <v>1</v>
          </cell>
          <cell r="AC255">
            <v>1.67402464065708</v>
          </cell>
          <cell r="AD255">
            <v>1.6952153924740301</v>
          </cell>
          <cell r="AE255">
            <v>-2.1190751816949401E-2</v>
          </cell>
          <cell r="AF255">
            <v>-1.25003299940683</v>
          </cell>
          <cell r="AG255">
            <v>358644.35</v>
          </cell>
          <cell r="AH255">
            <v>350155.48</v>
          </cell>
          <cell r="AI255">
            <v>8488.8700000000008</v>
          </cell>
          <cell r="AJ255">
            <v>2.4243144788138098</v>
          </cell>
          <cell r="AK255">
            <v>25288</v>
          </cell>
          <cell r="AL255">
            <v>25997</v>
          </cell>
          <cell r="AM255">
            <v>-709</v>
          </cell>
          <cell r="AN255">
            <v>-2.72723775820287</v>
          </cell>
          <cell r="AO255">
            <v>5844</v>
          </cell>
          <cell r="AP255">
            <v>5873</v>
          </cell>
          <cell r="AQ255">
            <v>-29</v>
          </cell>
          <cell r="AR255">
            <v>-0.49378511833815802</v>
          </cell>
          <cell r="AS255">
            <v>9783</v>
          </cell>
          <cell r="AT255">
            <v>9956</v>
          </cell>
          <cell r="AU255">
            <v>-173</v>
          </cell>
          <cell r="AV255">
            <v>-1.7376456408196099</v>
          </cell>
          <cell r="AW255">
            <v>22.595697564062</v>
          </cell>
          <cell r="AX255">
            <v>22.575681809439601</v>
          </cell>
          <cell r="AY255">
            <v>2.0015754622456E-2</v>
          </cell>
          <cell r="AZ255">
            <v>8.8660687156242604E-2</v>
          </cell>
          <cell r="BB255">
            <v>-9.6981152672989299E-4</v>
          </cell>
          <cell r="BC255">
            <v>36.659956046202602</v>
          </cell>
          <cell r="BD255">
            <v>35.170297308155902</v>
          </cell>
          <cell r="BE255">
            <v>1.4896587380467099</v>
          </cell>
          <cell r="BF255">
            <v>4.2355591281887399</v>
          </cell>
          <cell r="BG255">
            <v>79.363449691991804</v>
          </cell>
          <cell r="BH255">
            <v>74.067767750723604</v>
          </cell>
          <cell r="BI255">
            <v>2.5195852102507699</v>
          </cell>
          <cell r="BJ255">
            <v>1.7085124585227101</v>
          </cell>
          <cell r="BK255">
            <v>-5.7315833917361298E-3</v>
          </cell>
          <cell r="BL255">
            <v>-2055.6</v>
          </cell>
          <cell r="BM255">
            <v>-3543.35</v>
          </cell>
        </row>
        <row r="256">
          <cell r="A256">
            <v>523</v>
          </cell>
          <cell r="B256" t="str">
            <v>PEARLAND TOWN CENTER</v>
          </cell>
          <cell r="C256" t="str">
            <v>PEARLAND</v>
          </cell>
          <cell r="D256" t="str">
            <v>TX</v>
          </cell>
          <cell r="E256" t="str">
            <v>ANGELA SIMIEN</v>
          </cell>
          <cell r="F256">
            <v>29.55238537</v>
          </cell>
          <cell r="G256">
            <v>-95.392223229999999</v>
          </cell>
          <cell r="H256">
            <v>11</v>
          </cell>
          <cell r="I256">
            <v>1</v>
          </cell>
          <cell r="J256" t="str">
            <v>S</v>
          </cell>
          <cell r="K256" t="str">
            <v>O</v>
          </cell>
          <cell r="L256">
            <v>39659</v>
          </cell>
          <cell r="M256" t="str">
            <v>MARTHA MENDEZ</v>
          </cell>
          <cell r="N256" t="str">
            <v>MANUEL TARIN</v>
          </cell>
          <cell r="O256">
            <v>6448</v>
          </cell>
          <cell r="P256">
            <v>43318</v>
          </cell>
          <cell r="Q256">
            <v>80.599999999999994</v>
          </cell>
          <cell r="R256">
            <v>43318</v>
          </cell>
          <cell r="S256">
            <v>96.5</v>
          </cell>
          <cell r="T256">
            <v>44408</v>
          </cell>
          <cell r="U256">
            <v>1.6</v>
          </cell>
          <cell r="V256" t="str">
            <v>OLD</v>
          </cell>
          <cell r="W256" t="str">
            <v>DESTINY FRANCIS</v>
          </cell>
          <cell r="X256" t="str">
            <v>LEATRICE KITCHENS</v>
          </cell>
          <cell r="Y256" t="str">
            <v>MARSHALL POE</v>
          </cell>
          <cell r="Z256">
            <v>1</v>
          </cell>
          <cell r="AC256">
            <v>1.7569281352747801</v>
          </cell>
          <cell r="AD256">
            <v>1.7000860585197901</v>
          </cell>
          <cell r="AE256">
            <v>5.6842076754983498E-2</v>
          </cell>
          <cell r="AF256">
            <v>3.3434823178583102</v>
          </cell>
          <cell r="AG256">
            <v>249842.64</v>
          </cell>
          <cell r="AH256">
            <v>267985.09000000003</v>
          </cell>
          <cell r="AI256">
            <v>-18142.45</v>
          </cell>
          <cell r="AJ256">
            <v>-6.7699475370066304</v>
          </cell>
          <cell r="AK256">
            <v>20053</v>
          </cell>
          <cell r="AL256">
            <v>22289</v>
          </cell>
          <cell r="AM256">
            <v>-2236</v>
          </cell>
          <cell r="AN256">
            <v>-10.031854277894899</v>
          </cell>
          <cell r="AO256">
            <v>4258</v>
          </cell>
          <cell r="AP256">
            <v>4648</v>
          </cell>
          <cell r="AQ256">
            <v>-390</v>
          </cell>
          <cell r="AR256">
            <v>-8.3907056798623092</v>
          </cell>
          <cell r="AS256">
            <v>7481</v>
          </cell>
          <cell r="AT256">
            <v>7902</v>
          </cell>
          <cell r="AU256">
            <v>-421</v>
          </cell>
          <cell r="AV256">
            <v>-5.3277651227537302</v>
          </cell>
          <cell r="AW256">
            <v>20.859721737395901</v>
          </cell>
          <cell r="AX256">
            <v>20.732199739782001</v>
          </cell>
          <cell r="AY256">
            <v>0.12752199761394301</v>
          </cell>
          <cell r="AZ256">
            <v>0.615091496389782</v>
          </cell>
          <cell r="BB256">
            <v>-1.8763330827011902E-2</v>
          </cell>
          <cell r="BC256">
            <v>33.396957625985799</v>
          </cell>
          <cell r="BD256">
            <v>33.913577575297403</v>
          </cell>
          <cell r="BE256">
            <v>-0.51661994931156097</v>
          </cell>
          <cell r="BF256">
            <v>-1.5233425260561899</v>
          </cell>
          <cell r="BG256">
            <v>83.842179426960996</v>
          </cell>
          <cell r="BH256">
            <v>70.933734939759006</v>
          </cell>
          <cell r="BI256">
            <v>1.7946936519723</v>
          </cell>
          <cell r="BJ256">
            <v>1.5590121077258401</v>
          </cell>
          <cell r="BK256">
            <v>-7.1490999294596003E-3</v>
          </cell>
          <cell r="BL256">
            <v>-1786.15</v>
          </cell>
          <cell r="BM256">
            <v>-8421.83</v>
          </cell>
        </row>
        <row r="257">
          <cell r="A257">
            <v>524</v>
          </cell>
          <cell r="B257" t="str">
            <v>THE CROSSINGS OF SPRING HILL</v>
          </cell>
          <cell r="C257" t="str">
            <v>SPRING HILL</v>
          </cell>
          <cell r="D257" t="str">
            <v>TN</v>
          </cell>
          <cell r="E257" t="str">
            <v>VIRGINIA EDWARDS</v>
          </cell>
          <cell r="F257">
            <v>35.739666120000003</v>
          </cell>
          <cell r="G257">
            <v>-86.940221899999997</v>
          </cell>
          <cell r="H257">
            <v>9</v>
          </cell>
          <cell r="I257">
            <v>3</v>
          </cell>
          <cell r="J257" t="str">
            <v>S</v>
          </cell>
          <cell r="K257" t="str">
            <v>O</v>
          </cell>
          <cell r="L257">
            <v>39660</v>
          </cell>
          <cell r="M257" t="str">
            <v>NICHOLAS JUDD</v>
          </cell>
          <cell r="N257" t="str">
            <v>SHAWN BROOKS</v>
          </cell>
          <cell r="O257">
            <v>6500</v>
          </cell>
          <cell r="P257">
            <v>43298</v>
          </cell>
          <cell r="Q257">
            <v>99</v>
          </cell>
          <cell r="R257">
            <v>43298</v>
          </cell>
          <cell r="S257">
            <v>90.9</v>
          </cell>
          <cell r="T257">
            <v>43496</v>
          </cell>
          <cell r="U257">
            <v>1.7</v>
          </cell>
          <cell r="V257" t="str">
            <v>OLD</v>
          </cell>
          <cell r="W257" t="str">
            <v>BRILEY BEAN</v>
          </cell>
          <cell r="X257" t="str">
            <v>COLLEEN WILLER</v>
          </cell>
          <cell r="Y257" t="str">
            <v>BRIAN BYRNE</v>
          </cell>
          <cell r="Z257">
            <v>1</v>
          </cell>
          <cell r="AC257">
            <v>1.62049654657458</v>
          </cell>
          <cell r="AD257">
            <v>1.64545795795796</v>
          </cell>
          <cell r="AE257">
            <v>-2.49614113833827E-2</v>
          </cell>
          <cell r="AF257">
            <v>-1.5169887059503</v>
          </cell>
          <cell r="AG257">
            <v>325441.43</v>
          </cell>
          <cell r="AH257">
            <v>329623.38</v>
          </cell>
          <cell r="AI257">
            <v>-4181.95</v>
          </cell>
          <cell r="AJ257">
            <v>-1.26870551476051</v>
          </cell>
          <cell r="AK257">
            <v>21485</v>
          </cell>
          <cell r="AL257">
            <v>23144.5</v>
          </cell>
          <cell r="AM257">
            <v>-1659.5</v>
          </cell>
          <cell r="AN257">
            <v>-7.17017001879496</v>
          </cell>
          <cell r="AO257">
            <v>5357</v>
          </cell>
          <cell r="AP257">
            <v>5328</v>
          </cell>
          <cell r="AQ257">
            <v>29</v>
          </cell>
          <cell r="AR257">
            <v>0.54429429429429399</v>
          </cell>
          <cell r="AS257">
            <v>8681</v>
          </cell>
          <cell r="AT257">
            <v>8767</v>
          </cell>
          <cell r="AU257">
            <v>-86</v>
          </cell>
          <cell r="AV257">
            <v>-0.98095129462758102</v>
          </cell>
          <cell r="AW257">
            <v>24.244821968815501</v>
          </cell>
          <cell r="AX257">
            <v>22.973060554343402</v>
          </cell>
          <cell r="AY257">
            <v>1.2717614144720899</v>
          </cell>
          <cell r="AZ257">
            <v>5.5358815228981104</v>
          </cell>
          <cell r="BB257">
            <v>-6.0916292526568801E-3</v>
          </cell>
          <cell r="BC257">
            <v>37.488933302614903</v>
          </cell>
          <cell r="BD257">
            <v>37.598195505874301</v>
          </cell>
          <cell r="BE257">
            <v>-0.10926220325939801</v>
          </cell>
          <cell r="BF257">
            <v>-0.29060491278717598</v>
          </cell>
          <cell r="BG257">
            <v>79.578122083255593</v>
          </cell>
          <cell r="BH257">
            <v>91.197447447447402</v>
          </cell>
          <cell r="BI257">
            <v>2.5304061624852099</v>
          </cell>
          <cell r="BJ257">
            <v>2.7661053654628498</v>
          </cell>
          <cell r="BK257">
            <v>-3.4530022806254302E-3</v>
          </cell>
          <cell r="BL257">
            <v>-1123.75</v>
          </cell>
          <cell r="BM257">
            <v>-7334.45</v>
          </cell>
        </row>
        <row r="258">
          <cell r="A258">
            <v>526</v>
          </cell>
          <cell r="B258" t="str">
            <v>VALLEY CORNERS SHOPPING CENTER</v>
          </cell>
          <cell r="C258" t="str">
            <v>HICKORY</v>
          </cell>
          <cell r="D258" t="str">
            <v>NC</v>
          </cell>
          <cell r="E258" t="str">
            <v>APRIL MILLER</v>
          </cell>
          <cell r="F258">
            <v>35.705220109999999</v>
          </cell>
          <cell r="G258">
            <v>-81.297670370000006</v>
          </cell>
          <cell r="H258">
            <v>6</v>
          </cell>
          <cell r="I258">
            <v>1</v>
          </cell>
          <cell r="J258" t="str">
            <v>S</v>
          </cell>
          <cell r="K258" t="str">
            <v>O</v>
          </cell>
          <cell r="L258">
            <v>39331</v>
          </cell>
          <cell r="M258" t="str">
            <v>JOSEPH LOVE</v>
          </cell>
          <cell r="N258" t="str">
            <v>BRYAN GURLEY</v>
          </cell>
          <cell r="O258">
            <v>6050</v>
          </cell>
          <cell r="P258">
            <v>43215</v>
          </cell>
          <cell r="Q258">
            <v>85</v>
          </cell>
          <cell r="R258">
            <v>43215</v>
          </cell>
          <cell r="S258">
            <v>98.1</v>
          </cell>
          <cell r="T258">
            <v>43738</v>
          </cell>
          <cell r="U258">
            <v>2</v>
          </cell>
          <cell r="V258" t="str">
            <v>OLD</v>
          </cell>
          <cell r="W258" t="str">
            <v>ERNA HIRSCHINGER</v>
          </cell>
          <cell r="X258" t="str">
            <v>VALERIE THAO</v>
          </cell>
          <cell r="Y258" t="str">
            <v>ADRIAN MUNZELL</v>
          </cell>
          <cell r="Z258">
            <v>1</v>
          </cell>
          <cell r="AC258">
            <v>1.6737511635122599</v>
          </cell>
          <cell r="AD258">
            <v>1.6523270055113299</v>
          </cell>
          <cell r="AE258">
            <v>2.14241580009269E-2</v>
          </cell>
          <cell r="AF258">
            <v>1.2966052076536101</v>
          </cell>
          <cell r="AG258">
            <v>405125.32</v>
          </cell>
          <cell r="AH258">
            <v>397179.26</v>
          </cell>
          <cell r="AI258">
            <v>7946.06</v>
          </cell>
          <cell r="AJ258">
            <v>2.0006230939651801</v>
          </cell>
          <cell r="AK258">
            <v>24526</v>
          </cell>
          <cell r="AL258">
            <v>28191</v>
          </cell>
          <cell r="AM258">
            <v>-3665</v>
          </cell>
          <cell r="AN258">
            <v>-13.000603029335601</v>
          </cell>
          <cell r="AO258">
            <v>6446</v>
          </cell>
          <cell r="AP258">
            <v>6532</v>
          </cell>
          <cell r="AQ258">
            <v>-86</v>
          </cell>
          <cell r="AR258">
            <v>-1.316595223515</v>
          </cell>
          <cell r="AS258">
            <v>10789</v>
          </cell>
          <cell r="AT258">
            <v>10793</v>
          </cell>
          <cell r="AU258">
            <v>-4</v>
          </cell>
          <cell r="AV258">
            <v>-3.7061058093208601E-2</v>
          </cell>
          <cell r="AW258">
            <v>25.7767267389709</v>
          </cell>
          <cell r="AX258">
            <v>23.170515412720398</v>
          </cell>
          <cell r="AY258">
            <v>2.60621132625052</v>
          </cell>
          <cell r="AZ258">
            <v>11.2479644057453</v>
          </cell>
          <cell r="BB258">
            <v>-4.8922004931253897E-3</v>
          </cell>
          <cell r="BC258">
            <v>37.549848920196503</v>
          </cell>
          <cell r="BD258">
            <v>36.799709070694</v>
          </cell>
          <cell r="BE258">
            <v>0.75013984950252399</v>
          </cell>
          <cell r="BF258">
            <v>2.0384396193499001</v>
          </cell>
          <cell r="BG258">
            <v>65.079118833384996</v>
          </cell>
          <cell r="BH258">
            <v>63.028169014084497</v>
          </cell>
          <cell r="BI258">
            <v>4.1132260012778303</v>
          </cell>
          <cell r="BJ258">
            <v>3.5805797110352602</v>
          </cell>
          <cell r="BK258">
            <v>-4.2091420008011403E-3</v>
          </cell>
          <cell r="BL258">
            <v>-1705.23</v>
          </cell>
          <cell r="BM258">
            <v>-3789.3</v>
          </cell>
        </row>
        <row r="259">
          <cell r="A259">
            <v>528</v>
          </cell>
          <cell r="B259" t="str">
            <v>MILLEDGEVILLE MALL</v>
          </cell>
          <cell r="C259" t="str">
            <v>MILLEDGEVILLE</v>
          </cell>
          <cell r="D259" t="str">
            <v>GA</v>
          </cell>
          <cell r="E259" t="str">
            <v>MIRANDA JOHNSON</v>
          </cell>
          <cell r="F259">
            <v>33.108908149999998</v>
          </cell>
          <cell r="G259">
            <v>-83.257658649999996</v>
          </cell>
          <cell r="H259">
            <v>4</v>
          </cell>
          <cell r="I259">
            <v>5</v>
          </cell>
          <cell r="J259" t="str">
            <v>M</v>
          </cell>
          <cell r="K259" t="str">
            <v>O</v>
          </cell>
          <cell r="L259">
            <v>39283</v>
          </cell>
          <cell r="M259" t="str">
            <v>MICHAEL BRADY</v>
          </cell>
          <cell r="N259" t="str">
            <v>JON COBB</v>
          </cell>
          <cell r="O259">
            <v>5950</v>
          </cell>
          <cell r="P259">
            <v>43328</v>
          </cell>
          <cell r="Q259">
            <v>94.8</v>
          </cell>
          <cell r="R259">
            <v>43328</v>
          </cell>
          <cell r="S259">
            <v>99</v>
          </cell>
          <cell r="T259">
            <v>44957</v>
          </cell>
          <cell r="U259">
            <v>2.2999999999999998</v>
          </cell>
          <cell r="V259" t="str">
            <v>OLD</v>
          </cell>
          <cell r="W259" t="str">
            <v>JOHN UNDERWOOD</v>
          </cell>
          <cell r="X259" t="str">
            <v>LACEY SMITH</v>
          </cell>
          <cell r="Y259" t="str">
            <v>BRIAN BYRNE</v>
          </cell>
          <cell r="Z259">
            <v>1</v>
          </cell>
          <cell r="AC259">
            <v>1.5903371320038</v>
          </cell>
          <cell r="AD259">
            <v>1.6017337461300301</v>
          </cell>
          <cell r="AE259">
            <v>-1.13966141262323E-2</v>
          </cell>
          <cell r="AF259">
            <v>-0.71151738881494997</v>
          </cell>
          <cell r="AG259">
            <v>494094.6</v>
          </cell>
          <cell r="AH259">
            <v>475099.92</v>
          </cell>
          <cell r="AI259">
            <v>18994.68</v>
          </cell>
          <cell r="AJ259">
            <v>3.9980389809368901</v>
          </cell>
          <cell r="AK259">
            <v>43576</v>
          </cell>
          <cell r="AL259">
            <v>41715</v>
          </cell>
          <cell r="AM259">
            <v>1861</v>
          </cell>
          <cell r="AN259">
            <v>4.4612249790243297</v>
          </cell>
          <cell r="AO259">
            <v>8424</v>
          </cell>
          <cell r="AP259">
            <v>8075</v>
          </cell>
          <cell r="AQ259">
            <v>349</v>
          </cell>
          <cell r="AR259">
            <v>4.3219814241486096</v>
          </cell>
          <cell r="AS259">
            <v>13397</v>
          </cell>
          <cell r="AT259">
            <v>12934</v>
          </cell>
          <cell r="AU259">
            <v>463</v>
          </cell>
          <cell r="AV259">
            <v>3.5797123859594899</v>
          </cell>
          <cell r="AW259">
            <v>19.161923994859599</v>
          </cell>
          <cell r="AX259">
            <v>19.357545247512899</v>
          </cell>
          <cell r="AY259">
            <v>-0.195621252653329</v>
          </cell>
          <cell r="AZ259">
            <v>-1.01056848971314</v>
          </cell>
          <cell r="BB259">
            <v>-3.29954050698982E-3</v>
          </cell>
          <cell r="BC259">
            <v>36.880988280958398</v>
          </cell>
          <cell r="BD259">
            <v>36.732636462038002</v>
          </cell>
          <cell r="BE259">
            <v>0.14835181892038199</v>
          </cell>
          <cell r="BF259">
            <v>0.40386923784710799</v>
          </cell>
          <cell r="BG259">
            <v>76.863722697056005</v>
          </cell>
          <cell r="BH259">
            <v>78.588235294117695</v>
          </cell>
          <cell r="BI259">
            <v>3.4985000848015799</v>
          </cell>
          <cell r="BJ259">
            <v>3.1224442218386401</v>
          </cell>
          <cell r="BK259">
            <v>-2.2209107324791602E-3</v>
          </cell>
          <cell r="BL259">
            <v>-1097.3399999999999</v>
          </cell>
          <cell r="BM259">
            <v>-5540.44</v>
          </cell>
        </row>
        <row r="260">
          <cell r="A260">
            <v>531</v>
          </cell>
          <cell r="B260" t="str">
            <v>CANTON MARKETPLACE</v>
          </cell>
          <cell r="C260" t="str">
            <v>CANTON</v>
          </cell>
          <cell r="D260" t="str">
            <v>GA</v>
          </cell>
          <cell r="E260" t="str">
            <v>DEBBIE WOOD</v>
          </cell>
          <cell r="F260">
            <v>34.236238110000002</v>
          </cell>
          <cell r="G260">
            <v>-84.461612389999999</v>
          </cell>
          <cell r="H260">
            <v>4</v>
          </cell>
          <cell r="I260">
            <v>2</v>
          </cell>
          <cell r="J260" t="str">
            <v>S</v>
          </cell>
          <cell r="K260" t="str">
            <v>O</v>
          </cell>
          <cell r="L260">
            <v>39884</v>
          </cell>
          <cell r="M260" t="str">
            <v>NATHAN WARE</v>
          </cell>
          <cell r="N260" t="str">
            <v>JON COBB</v>
          </cell>
          <cell r="O260">
            <v>6500</v>
          </cell>
          <cell r="P260">
            <v>43182</v>
          </cell>
          <cell r="Q260">
            <v>96.8</v>
          </cell>
          <cell r="R260">
            <v>43182</v>
          </cell>
          <cell r="S260">
            <v>99.6</v>
          </cell>
          <cell r="T260">
            <v>43535</v>
          </cell>
          <cell r="U260">
            <v>1.6</v>
          </cell>
          <cell r="V260" t="str">
            <v>OLD</v>
          </cell>
          <cell r="W260" t="str">
            <v>AMANDA PRUITT</v>
          </cell>
          <cell r="X260" t="str">
            <v>HALEY GRIFFIN</v>
          </cell>
          <cell r="Y260" t="str">
            <v>BRIAN BYRNE</v>
          </cell>
          <cell r="Z260">
            <v>1</v>
          </cell>
          <cell r="AC260">
            <v>1.7139119058002601</v>
          </cell>
          <cell r="AD260">
            <v>1.7058458996075201</v>
          </cell>
          <cell r="AE260">
            <v>8.0660061927424493E-3</v>
          </cell>
          <cell r="AF260">
            <v>0.47284495009767702</v>
          </cell>
          <cell r="AG260">
            <v>296593.67</v>
          </cell>
          <cell r="AH260">
            <v>307675.78000000003</v>
          </cell>
          <cell r="AI260">
            <v>-11082.11</v>
          </cell>
          <cell r="AJ260">
            <v>-3.6018792249425702</v>
          </cell>
          <cell r="AK260">
            <v>19523.5</v>
          </cell>
          <cell r="AL260">
            <v>21852.5</v>
          </cell>
          <cell r="AM260">
            <v>-2329</v>
          </cell>
          <cell r="AN260">
            <v>-10.657819471456399</v>
          </cell>
          <cell r="AO260">
            <v>4586</v>
          </cell>
          <cell r="AP260">
            <v>4841</v>
          </cell>
          <cell r="AQ260">
            <v>-255</v>
          </cell>
          <cell r="AR260">
            <v>-5.2675067134889497</v>
          </cell>
          <cell r="AS260">
            <v>7860</v>
          </cell>
          <cell r="AT260">
            <v>8258</v>
          </cell>
          <cell r="AU260">
            <v>-398</v>
          </cell>
          <cell r="AV260">
            <v>-4.8195689028820503</v>
          </cell>
          <cell r="AW260">
            <v>23.0747560632059</v>
          </cell>
          <cell r="AX260">
            <v>22.130191053655199</v>
          </cell>
          <cell r="AY260">
            <v>0.944565009550694</v>
          </cell>
          <cell r="AZ260">
            <v>4.2682189559980399</v>
          </cell>
          <cell r="BB260">
            <v>-2.4672499431235401E-3</v>
          </cell>
          <cell r="BC260">
            <v>37.7345636132316</v>
          </cell>
          <cell r="BD260">
            <v>37.257905061758301</v>
          </cell>
          <cell r="BE260">
            <v>0.47665855147324998</v>
          </cell>
          <cell r="BF260">
            <v>1.27934877359085</v>
          </cell>
          <cell r="BG260">
            <v>59.594417793283903</v>
          </cell>
          <cell r="BH260">
            <v>55.6290022722578</v>
          </cell>
          <cell r="BI260">
            <v>2.8927454857684598</v>
          </cell>
          <cell r="BJ260">
            <v>2.1916999771642698</v>
          </cell>
          <cell r="BK260">
            <v>-1.1714005899046999E-3</v>
          </cell>
          <cell r="BL260">
            <v>-347.43</v>
          </cell>
          <cell r="BM260">
            <v>-1654.74</v>
          </cell>
        </row>
        <row r="261">
          <cell r="A261">
            <v>532</v>
          </cell>
          <cell r="B261" t="str">
            <v>STATESBORO CROSSING</v>
          </cell>
          <cell r="C261" t="str">
            <v>STATESBORO</v>
          </cell>
          <cell r="D261" t="str">
            <v>GA</v>
          </cell>
          <cell r="E261" t="str">
            <v>SCOTT MATHIAS</v>
          </cell>
          <cell r="F261">
            <v>32.429104789999997</v>
          </cell>
          <cell r="G261">
            <v>-81.759936150000001</v>
          </cell>
          <cell r="H261">
            <v>5</v>
          </cell>
          <cell r="I261">
            <v>6</v>
          </cell>
          <cell r="J261" t="str">
            <v>S</v>
          </cell>
          <cell r="K261" t="str">
            <v>O</v>
          </cell>
          <cell r="L261">
            <v>39730</v>
          </cell>
          <cell r="M261" t="str">
            <v>DARRYL PEE</v>
          </cell>
          <cell r="N261" t="str">
            <v>ANGIE MOLLOHAN</v>
          </cell>
          <cell r="O261">
            <v>6055</v>
          </cell>
          <cell r="P261">
            <v>43228</v>
          </cell>
          <cell r="Q261">
            <v>76.099999999999994</v>
          </cell>
          <cell r="R261">
            <v>43228</v>
          </cell>
          <cell r="S261">
            <v>96.8</v>
          </cell>
          <cell r="T261">
            <v>45230</v>
          </cell>
          <cell r="U261">
            <v>2.2000000000000002</v>
          </cell>
          <cell r="V261" t="str">
            <v>OLD</v>
          </cell>
          <cell r="W261" t="str">
            <v>AUTUMN WEST</v>
          </cell>
          <cell r="X261" t="str">
            <v>LEONA JOHNSON</v>
          </cell>
          <cell r="Y261" t="str">
            <v>ADRIAN MUNZELL</v>
          </cell>
          <cell r="Z261">
            <v>1</v>
          </cell>
          <cell r="AC261">
            <v>1.6585770851960699</v>
          </cell>
          <cell r="AD261">
            <v>1.6533811611531799</v>
          </cell>
          <cell r="AE261">
            <v>5.1959240428840498E-3</v>
          </cell>
          <cell r="AF261">
            <v>0.31426050840328001</v>
          </cell>
          <cell r="AG261">
            <v>474933.91</v>
          </cell>
          <cell r="AH261">
            <v>451264.19</v>
          </cell>
          <cell r="AI261">
            <v>23669.72</v>
          </cell>
          <cell r="AJ261">
            <v>5.2452023724727601</v>
          </cell>
          <cell r="AK261">
            <v>31328</v>
          </cell>
          <cell r="AL261">
            <v>33869</v>
          </cell>
          <cell r="AM261">
            <v>-2541</v>
          </cell>
          <cell r="AN261">
            <v>-7.5024358557973398</v>
          </cell>
          <cell r="AO261">
            <v>7829</v>
          </cell>
          <cell r="AP261">
            <v>7527</v>
          </cell>
          <cell r="AQ261">
            <v>302</v>
          </cell>
          <cell r="AR261">
            <v>4.01222266507241</v>
          </cell>
          <cell r="AS261">
            <v>12985</v>
          </cell>
          <cell r="AT261">
            <v>12445</v>
          </cell>
          <cell r="AU261">
            <v>540</v>
          </cell>
          <cell r="AV261">
            <v>4.33909200482121</v>
          </cell>
          <cell r="AW261">
            <v>24.5786516853933</v>
          </cell>
          <cell r="AX261">
            <v>22.223862529156499</v>
          </cell>
          <cell r="AY261">
            <v>2.3547891562368002</v>
          </cell>
          <cell r="AZ261">
            <v>10.595769088957701</v>
          </cell>
          <cell r="BB261">
            <v>-3.71100143244115E-3</v>
          </cell>
          <cell r="BC261">
            <v>36.575580284944202</v>
          </cell>
          <cell r="BD261">
            <v>36.260682201687402</v>
          </cell>
          <cell r="BE261">
            <v>0.31489808325674301</v>
          </cell>
          <cell r="BF261">
            <v>0.86842845786858702</v>
          </cell>
          <cell r="BG261">
            <v>82.679780303998001</v>
          </cell>
          <cell r="BH261">
            <v>58.509366281387003</v>
          </cell>
          <cell r="BI261">
            <v>3.2633677388923399</v>
          </cell>
          <cell r="BJ261">
            <v>2.5832362191203302</v>
          </cell>
          <cell r="BK261">
            <v>-2.5135918384939101E-3</v>
          </cell>
          <cell r="BL261">
            <v>-1193.79</v>
          </cell>
          <cell r="BM261">
            <v>-3677.8</v>
          </cell>
        </row>
        <row r="262">
          <cell r="A262">
            <v>533</v>
          </cell>
          <cell r="B262" t="str">
            <v>ALAMO RANCH MARKET PLACE</v>
          </cell>
          <cell r="C262" t="str">
            <v>SAN ANTONIO</v>
          </cell>
          <cell r="D262" t="str">
            <v>TX</v>
          </cell>
          <cell r="E262" t="str">
            <v>SYLVIA BOSQUEZ</v>
          </cell>
          <cell r="F262">
            <v>29.491342020000001</v>
          </cell>
          <cell r="G262">
            <v>-98.710683639999999</v>
          </cell>
          <cell r="H262">
            <v>11</v>
          </cell>
          <cell r="I262">
            <v>5</v>
          </cell>
          <cell r="J262" t="str">
            <v>S</v>
          </cell>
          <cell r="K262" t="str">
            <v>O</v>
          </cell>
          <cell r="L262">
            <v>39652</v>
          </cell>
          <cell r="M262" t="str">
            <v>SYLVIA BOSQUEZ</v>
          </cell>
          <cell r="N262" t="str">
            <v>MANUEL TARIN</v>
          </cell>
          <cell r="O262">
            <v>6083</v>
          </cell>
          <cell r="P262">
            <v>43216</v>
          </cell>
          <cell r="Q262">
            <v>96.1</v>
          </cell>
          <cell r="R262">
            <v>43216</v>
          </cell>
          <cell r="S262">
            <v>99</v>
          </cell>
          <cell r="T262">
            <v>45138</v>
          </cell>
          <cell r="U262">
            <v>2.5</v>
          </cell>
          <cell r="V262" t="str">
            <v>OLD</v>
          </cell>
          <cell r="W262" t="str">
            <v>DEBBIE ZABEL</v>
          </cell>
          <cell r="X262" t="str">
            <v>MICHELLE NIVER</v>
          </cell>
          <cell r="Y262" t="str">
            <v>MARSHALL POE</v>
          </cell>
          <cell r="Z262">
            <v>1</v>
          </cell>
          <cell r="AC262">
            <v>1.72952742710312</v>
          </cell>
          <cell r="AD262">
            <v>1.71404622200934</v>
          </cell>
          <cell r="AE262">
            <v>1.54812050937767E-2</v>
          </cell>
          <cell r="AF262">
            <v>0.903196477142164</v>
          </cell>
          <cell r="AG262">
            <v>559584.26</v>
          </cell>
          <cell r="AH262">
            <v>534934.49</v>
          </cell>
          <cell r="AI262">
            <v>24649.77</v>
          </cell>
          <cell r="AJ262">
            <v>4.6079978877413597</v>
          </cell>
          <cell r="AK262">
            <v>32107</v>
          </cell>
          <cell r="AL262">
            <v>34112.5</v>
          </cell>
          <cell r="AM262">
            <v>-2005.5</v>
          </cell>
          <cell r="AN262">
            <v>-5.87907658482961</v>
          </cell>
          <cell r="AO262">
            <v>8951</v>
          </cell>
          <cell r="AP262">
            <v>8351</v>
          </cell>
          <cell r="AQ262">
            <v>600</v>
          </cell>
          <cell r="AR262">
            <v>7.1847682912226096</v>
          </cell>
          <cell r="AS262">
            <v>15481</v>
          </cell>
          <cell r="AT262">
            <v>14314</v>
          </cell>
          <cell r="AU262">
            <v>1167</v>
          </cell>
          <cell r="AV262">
            <v>8.1528573424619193</v>
          </cell>
          <cell r="AW262">
            <v>27.124926028591901</v>
          </cell>
          <cell r="AX262">
            <v>24.480762183950201</v>
          </cell>
          <cell r="AY262">
            <v>2.6441638446417302</v>
          </cell>
          <cell r="AZ262">
            <v>10.8009866064353</v>
          </cell>
          <cell r="BB262">
            <v>-6.7656771012273697E-3</v>
          </cell>
          <cell r="BC262">
            <v>36.146518958723597</v>
          </cell>
          <cell r="BD262">
            <v>37.371418890596601</v>
          </cell>
          <cell r="BE262">
            <v>-1.22489993187302</v>
          </cell>
          <cell r="BF262">
            <v>-3.27763828143337</v>
          </cell>
          <cell r="BG262">
            <v>80.102781812087997</v>
          </cell>
          <cell r="BH262">
            <v>70.817866123817495</v>
          </cell>
          <cell r="BI262">
            <v>2.0597201929875602</v>
          </cell>
          <cell r="BJ262">
            <v>1.87100667223757</v>
          </cell>
          <cell r="BK262">
            <v>-3.4554939054218599E-3</v>
          </cell>
          <cell r="BL262">
            <v>-1933.64</v>
          </cell>
          <cell r="BM262">
            <v>-8575.99</v>
          </cell>
        </row>
        <row r="263">
          <cell r="A263">
            <v>535</v>
          </cell>
          <cell r="B263" t="str">
            <v>BRAZOS TOWN CENTER</v>
          </cell>
          <cell r="C263" t="str">
            <v>ROSENBERG</v>
          </cell>
          <cell r="D263" t="str">
            <v>TX</v>
          </cell>
          <cell r="E263" t="str">
            <v>AMANDA DELGADO</v>
          </cell>
          <cell r="F263">
            <v>29.54281275</v>
          </cell>
          <cell r="G263">
            <v>-95.748379999999997</v>
          </cell>
          <cell r="H263">
            <v>11</v>
          </cell>
          <cell r="I263">
            <v>2</v>
          </cell>
          <cell r="J263" t="str">
            <v>S</v>
          </cell>
          <cell r="K263" t="str">
            <v>O</v>
          </cell>
          <cell r="L263">
            <v>39737</v>
          </cell>
          <cell r="M263" t="str">
            <v>JESUS GONZALEZ</v>
          </cell>
          <cell r="N263" t="str">
            <v>MANUEL TARIN</v>
          </cell>
          <cell r="O263">
            <v>6050</v>
          </cell>
          <cell r="P263">
            <v>43306</v>
          </cell>
          <cell r="Q263">
            <v>96.3</v>
          </cell>
          <cell r="R263">
            <v>43306</v>
          </cell>
          <cell r="S263">
            <v>99.6</v>
          </cell>
          <cell r="T263">
            <v>44500</v>
          </cell>
          <cell r="U263">
            <v>1.5</v>
          </cell>
          <cell r="V263" t="str">
            <v>OLD</v>
          </cell>
          <cell r="W263" t="str">
            <v>AMJELICA RODRIGUEZ</v>
          </cell>
          <cell r="X263" t="str">
            <v>CASSANDRA VASQUEZ</v>
          </cell>
          <cell r="Y263" t="str">
            <v>MARSHALL POE</v>
          </cell>
          <cell r="Z263">
            <v>1</v>
          </cell>
          <cell r="AC263">
            <v>1.6939903846153801</v>
          </cell>
          <cell r="AD263">
            <v>1.76652756424336</v>
          </cell>
          <cell r="AE263">
            <v>-7.2537179627971501E-2</v>
          </cell>
          <cell r="AF263">
            <v>-4.1062014030356098</v>
          </cell>
          <cell r="AG263">
            <v>243413.81</v>
          </cell>
          <cell r="AH263">
            <v>275989.69</v>
          </cell>
          <cell r="AI263">
            <v>-32575.88</v>
          </cell>
          <cell r="AJ263">
            <v>-11.803295985440601</v>
          </cell>
          <cell r="AK263">
            <v>15188.5</v>
          </cell>
          <cell r="AL263">
            <v>17963</v>
          </cell>
          <cell r="AM263">
            <v>-2774.5</v>
          </cell>
          <cell r="AN263">
            <v>-15.445638256416</v>
          </cell>
          <cell r="AO263">
            <v>4160</v>
          </cell>
          <cell r="AP263">
            <v>4553</v>
          </cell>
          <cell r="AQ263">
            <v>-393</v>
          </cell>
          <cell r="AR263">
            <v>-8.6316714254337796</v>
          </cell>
          <cell r="AS263">
            <v>7047</v>
          </cell>
          <cell r="AT263">
            <v>8043</v>
          </cell>
          <cell r="AU263">
            <v>-996</v>
          </cell>
          <cell r="AV263">
            <v>-12.383439015292799</v>
          </cell>
          <cell r="AW263">
            <v>26.974355597985301</v>
          </cell>
          <cell r="AX263">
            <v>25.335411679563499</v>
          </cell>
          <cell r="AY263">
            <v>1.63894391842177</v>
          </cell>
          <cell r="AZ263">
            <v>6.4689847520567501</v>
          </cell>
          <cell r="BB263">
            <v>-4.7119431020096903E-3</v>
          </cell>
          <cell r="BC263">
            <v>34.541480062437898</v>
          </cell>
          <cell r="BD263">
            <v>34.314272037796798</v>
          </cell>
          <cell r="BE263">
            <v>0.227208024641079</v>
          </cell>
          <cell r="BF263">
            <v>0.66213855386706699</v>
          </cell>
          <cell r="BG263">
            <v>71.346153846153896</v>
          </cell>
          <cell r="BH263">
            <v>63.189106083900697</v>
          </cell>
          <cell r="BI263">
            <v>2.4385058514140998</v>
          </cell>
          <cell r="BJ263">
            <v>1.8044804499762299</v>
          </cell>
          <cell r="BK263">
            <v>-2.5458703431822499E-4</v>
          </cell>
          <cell r="BL263">
            <v>-61.97</v>
          </cell>
          <cell r="BM263">
            <v>-1007.42</v>
          </cell>
        </row>
        <row r="264">
          <cell r="A264">
            <v>537</v>
          </cell>
          <cell r="B264" t="str">
            <v>BATTLEFIELD MALL</v>
          </cell>
          <cell r="C264" t="str">
            <v>SPRINGFIELD</v>
          </cell>
          <cell r="D264" t="str">
            <v>MO</v>
          </cell>
          <cell r="E264" t="str">
            <v>DEAN BARNHART</v>
          </cell>
          <cell r="F264">
            <v>37.161454999999997</v>
          </cell>
          <cell r="G264">
            <v>-93.265299999999996</v>
          </cell>
          <cell r="H264">
            <v>12</v>
          </cell>
          <cell r="I264">
            <v>5</v>
          </cell>
          <cell r="J264" t="str">
            <v>M</v>
          </cell>
          <cell r="K264" t="str">
            <v>O</v>
          </cell>
          <cell r="L264">
            <v>39540</v>
          </cell>
          <cell r="M264" t="str">
            <v>DEAN BARNHART</v>
          </cell>
          <cell r="N264" t="str">
            <v>CHARLES MCGOWEN</v>
          </cell>
          <cell r="O264">
            <v>7458</v>
          </cell>
          <cell r="P264">
            <v>43181</v>
          </cell>
          <cell r="Q264">
            <v>88.6</v>
          </cell>
          <cell r="R264">
            <v>43181</v>
          </cell>
          <cell r="S264">
            <v>97.8</v>
          </cell>
          <cell r="T264">
            <v>44957</v>
          </cell>
          <cell r="U264">
            <v>2</v>
          </cell>
          <cell r="V264" t="str">
            <v>OLD</v>
          </cell>
          <cell r="W264" t="str">
            <v>ALYSSA CRAWFORD</v>
          </cell>
          <cell r="X264" t="str">
            <v>DONNA ALLRED</v>
          </cell>
          <cell r="Y264" t="str">
            <v>CRAIG SCHULZ</v>
          </cell>
          <cell r="Z264">
            <v>1</v>
          </cell>
          <cell r="AC264">
            <v>1.68259989883662</v>
          </cell>
          <cell r="AD264">
            <v>1.67573023034909</v>
          </cell>
          <cell r="AE264">
            <v>6.86966848753534E-3</v>
          </cell>
          <cell r="AF264">
            <v>0.40995074046639701</v>
          </cell>
          <cell r="AG264">
            <v>496619.71</v>
          </cell>
          <cell r="AH264">
            <v>531496.42000000004</v>
          </cell>
          <cell r="AI264">
            <v>-34876.71</v>
          </cell>
          <cell r="AJ264">
            <v>-6.5619839922910499</v>
          </cell>
          <cell r="AK264">
            <v>59649</v>
          </cell>
          <cell r="AL264">
            <v>62707</v>
          </cell>
          <cell r="AM264">
            <v>-3058</v>
          </cell>
          <cell r="AN264">
            <v>-4.8766485400353998</v>
          </cell>
          <cell r="AO264">
            <v>7908</v>
          </cell>
          <cell r="AP264">
            <v>8422</v>
          </cell>
          <cell r="AQ264">
            <v>-514</v>
          </cell>
          <cell r="AR264">
            <v>-6.1030634053668997</v>
          </cell>
          <cell r="AS264">
            <v>13306</v>
          </cell>
          <cell r="AT264">
            <v>14113</v>
          </cell>
          <cell r="AU264">
            <v>-807</v>
          </cell>
          <cell r="AV264">
            <v>-5.7181322185219301</v>
          </cell>
          <cell r="AW264">
            <v>13.1150564133514</v>
          </cell>
          <cell r="AX264">
            <v>13.430717463760001</v>
          </cell>
          <cell r="AY264">
            <v>-0.315661050408588</v>
          </cell>
          <cell r="AZ264">
            <v>-2.35029179386978</v>
          </cell>
          <cell r="BB264">
            <v>-8.4506656197303603E-3</v>
          </cell>
          <cell r="BC264">
            <v>37.322990380279599</v>
          </cell>
          <cell r="BD264">
            <v>37.660059519591897</v>
          </cell>
          <cell r="BE264">
            <v>-0.33706913931229099</v>
          </cell>
          <cell r="BF264">
            <v>-0.89503081942007501</v>
          </cell>
          <cell r="BG264">
            <v>67.185128983308005</v>
          </cell>
          <cell r="BH264">
            <v>62.099263832818799</v>
          </cell>
          <cell r="BI264">
            <v>3.7750273745679599</v>
          </cell>
          <cell r="BJ264">
            <v>3.4413063403136399</v>
          </cell>
          <cell r="BK264">
            <v>-5.2466101274957497E-3</v>
          </cell>
          <cell r="BL264">
            <v>-2605.5700000000002</v>
          </cell>
          <cell r="BM264">
            <v>-11564.35</v>
          </cell>
        </row>
        <row r="265">
          <cell r="A265">
            <v>538</v>
          </cell>
          <cell r="B265" t="str">
            <v>WEST RIDGE MALL</v>
          </cell>
          <cell r="C265" t="str">
            <v>TOPEKA</v>
          </cell>
          <cell r="D265" t="str">
            <v>KS</v>
          </cell>
          <cell r="E265" t="str">
            <v>SHERI ROLAND</v>
          </cell>
          <cell r="F265">
            <v>39.033356750000003</v>
          </cell>
          <cell r="G265">
            <v>-95.766026280000005</v>
          </cell>
          <cell r="H265">
            <v>9</v>
          </cell>
          <cell r="I265">
            <v>6</v>
          </cell>
          <cell r="J265" t="str">
            <v>M</v>
          </cell>
          <cell r="K265" t="str">
            <v>O</v>
          </cell>
          <cell r="L265">
            <v>39309</v>
          </cell>
          <cell r="M265" t="str">
            <v>STEPHANIE DOWNS</v>
          </cell>
          <cell r="N265" t="str">
            <v>SHAWN BROOKS</v>
          </cell>
          <cell r="O265">
            <v>6332</v>
          </cell>
          <cell r="P265">
            <v>43208</v>
          </cell>
          <cell r="Q265">
            <v>83.3</v>
          </cell>
          <cell r="R265">
            <v>43208</v>
          </cell>
          <cell r="S265">
            <v>95.2</v>
          </cell>
          <cell r="T265">
            <v>44592</v>
          </cell>
          <cell r="U265">
            <v>1.6</v>
          </cell>
          <cell r="V265" t="str">
            <v>OLD</v>
          </cell>
          <cell r="W265" t="str">
            <v>AMBER KESSELRING</v>
          </cell>
          <cell r="X265" t="str">
            <v>BRE'AUNA SMITH</v>
          </cell>
          <cell r="Y265" t="str">
            <v>CRAIG SCHULZ</v>
          </cell>
          <cell r="Z265">
            <v>1</v>
          </cell>
          <cell r="AC265">
            <v>1.64299880999603</v>
          </cell>
          <cell r="AD265">
            <v>1.69879518072289</v>
          </cell>
          <cell r="AE265">
            <v>-5.5796370726858301E-2</v>
          </cell>
          <cell r="AF265">
            <v>-3.2844672129994601</v>
          </cell>
          <cell r="AG265">
            <v>303447.59000000003</v>
          </cell>
          <cell r="AH265">
            <v>346080.03</v>
          </cell>
          <cell r="AI265">
            <v>-42632.44</v>
          </cell>
          <cell r="AJ265">
            <v>-12.3186651365004</v>
          </cell>
          <cell r="AK265">
            <v>32539</v>
          </cell>
          <cell r="AL265">
            <v>37638</v>
          </cell>
          <cell r="AM265">
            <v>-5099</v>
          </cell>
          <cell r="AN265">
            <v>-13.547478612040999</v>
          </cell>
          <cell r="AO265">
            <v>5042</v>
          </cell>
          <cell r="AP265">
            <v>5395</v>
          </cell>
          <cell r="AQ265">
            <v>-353</v>
          </cell>
          <cell r="AR265">
            <v>-6.5430954587581098</v>
          </cell>
          <cell r="AS265">
            <v>8284</v>
          </cell>
          <cell r="AT265">
            <v>9165</v>
          </cell>
          <cell r="AU265">
            <v>-881</v>
          </cell>
          <cell r="AV265">
            <v>-9.6126568466993998</v>
          </cell>
          <cell r="AW265">
            <v>15.246319800854399</v>
          </cell>
          <cell r="AX265">
            <v>14.3339178489824</v>
          </cell>
          <cell r="AY265">
            <v>0.91240195187194895</v>
          </cell>
          <cell r="AZ265">
            <v>6.3653354336527199</v>
          </cell>
          <cell r="BB265">
            <v>-1.5577965543580799E-2</v>
          </cell>
          <cell r="BC265">
            <v>36.630563737324998</v>
          </cell>
          <cell r="BD265">
            <v>37.761050736497502</v>
          </cell>
          <cell r="BE265">
            <v>-1.1304869991725801</v>
          </cell>
          <cell r="BF265">
            <v>-2.9937911607949901</v>
          </cell>
          <cell r="BG265">
            <v>63.2288774295914</v>
          </cell>
          <cell r="BH265">
            <v>54.8841519925857</v>
          </cell>
          <cell r="BI265">
            <v>2.9318440129974301</v>
          </cell>
          <cell r="BJ265">
            <v>2.5141063470203702</v>
          </cell>
          <cell r="BK265">
            <v>-1.08862621054265E-2</v>
          </cell>
          <cell r="BL265">
            <v>-3303.41</v>
          </cell>
          <cell r="BM265">
            <v>-12239.29</v>
          </cell>
        </row>
        <row r="266">
          <cell r="A266">
            <v>539</v>
          </cell>
          <cell r="B266" t="str">
            <v>OSAGE BEACH OUTLET MARKETPLACE</v>
          </cell>
          <cell r="C266" t="str">
            <v>OSAGE BEACH</v>
          </cell>
          <cell r="D266" t="str">
            <v>MO</v>
          </cell>
          <cell r="E266" t="str">
            <v>HANNAH CARICO</v>
          </cell>
          <cell r="F266">
            <v>38.144820959999997</v>
          </cell>
          <cell r="G266">
            <v>-92.62781751</v>
          </cell>
          <cell r="H266">
            <v>12</v>
          </cell>
          <cell r="I266">
            <v>5</v>
          </cell>
          <cell r="J266" t="str">
            <v>O</v>
          </cell>
          <cell r="K266" t="str">
            <v>O</v>
          </cell>
          <cell r="L266">
            <v>43420</v>
          </cell>
          <cell r="M266" t="str">
            <v>DEAN BARNHART</v>
          </cell>
          <cell r="N266" t="str">
            <v>CHARLES MCGOWEN</v>
          </cell>
          <cell r="O266">
            <v>7033</v>
          </cell>
          <cell r="P266">
            <v>43181</v>
          </cell>
          <cell r="Q266">
            <v>85.5</v>
          </cell>
          <cell r="R266">
            <v>43181</v>
          </cell>
          <cell r="S266">
            <v>96.7</v>
          </cell>
          <cell r="T266">
            <v>44957</v>
          </cell>
          <cell r="U266">
            <v>1.1000000000000001</v>
          </cell>
          <cell r="V266" t="str">
            <v>SECYR</v>
          </cell>
          <cell r="W266" t="str">
            <v>ALEXIS GARMANY</v>
          </cell>
          <cell r="X266" t="str">
            <v>BRIANNA PRYOR</v>
          </cell>
          <cell r="Y266" t="str">
            <v>CRAIG SCHULZ</v>
          </cell>
          <cell r="Z266">
            <v>1</v>
          </cell>
          <cell r="AC266">
            <v>1.80603977412227</v>
          </cell>
          <cell r="AD266">
            <v>1.8843955113275499</v>
          </cell>
          <cell r="AE266">
            <v>-7.8355737205277401E-2</v>
          </cell>
          <cell r="AF266">
            <v>-4.1581364811294996</v>
          </cell>
          <cell r="AG266">
            <v>276576.08</v>
          </cell>
          <cell r="AH266">
            <v>325793.15000000002</v>
          </cell>
          <cell r="AI266">
            <v>-49217.07</v>
          </cell>
          <cell r="AJ266">
            <v>-15.1068461691107</v>
          </cell>
          <cell r="AK266">
            <v>22664</v>
          </cell>
          <cell r="AL266">
            <v>25175</v>
          </cell>
          <cell r="AM266">
            <v>-2511</v>
          </cell>
          <cell r="AN266">
            <v>-9.9741807348560094</v>
          </cell>
          <cell r="AO266">
            <v>4073</v>
          </cell>
          <cell r="AP266">
            <v>4723</v>
          </cell>
          <cell r="AQ266">
            <v>-650</v>
          </cell>
          <cell r="AR266">
            <v>-13.762439127673099</v>
          </cell>
          <cell r="AS266">
            <v>7356</v>
          </cell>
          <cell r="AT266">
            <v>8900</v>
          </cell>
          <cell r="AU266">
            <v>-1544</v>
          </cell>
          <cell r="AV266">
            <v>-17.348314606741599</v>
          </cell>
          <cell r="AW266">
            <v>17.485880691846099</v>
          </cell>
          <cell r="AX266">
            <v>18.3197616683217</v>
          </cell>
          <cell r="AY266">
            <v>-0.83388097647564796</v>
          </cell>
          <cell r="AZ266">
            <v>-4.5518112712000098</v>
          </cell>
          <cell r="BB266">
            <v>-3.28045009129145E-3</v>
          </cell>
          <cell r="BC266">
            <v>37.598705818379599</v>
          </cell>
          <cell r="BD266">
            <v>36.605971910112402</v>
          </cell>
          <cell r="BE266">
            <v>0.99273390826719798</v>
          </cell>
          <cell r="BF266">
            <v>2.7119452276937301</v>
          </cell>
          <cell r="BG266">
            <v>35.379327277191301</v>
          </cell>
          <cell r="BH266">
            <v>41.731950031759503</v>
          </cell>
          <cell r="BI266">
            <v>2.4723468493732401</v>
          </cell>
          <cell r="BJ266">
            <v>2.9625300593336599</v>
          </cell>
          <cell r="BK266">
            <v>-2.2990057563907901E-3</v>
          </cell>
          <cell r="BL266">
            <v>-635.85</v>
          </cell>
          <cell r="BM266">
            <v>-1910.6</v>
          </cell>
        </row>
        <row r="267">
          <cell r="A267">
            <v>540</v>
          </cell>
          <cell r="B267" t="str">
            <v>MIDTOWN VILLAGE</v>
          </cell>
          <cell r="C267" t="str">
            <v>TUSCALOOSA</v>
          </cell>
          <cell r="D267" t="str">
            <v>AL</v>
          </cell>
          <cell r="E267" t="str">
            <v>SANDRA PARR</v>
          </cell>
          <cell r="F267">
            <v>33.195106610000003</v>
          </cell>
          <cell r="G267">
            <v>-87.527908650000001</v>
          </cell>
          <cell r="H267">
            <v>3</v>
          </cell>
          <cell r="I267">
            <v>2</v>
          </cell>
          <cell r="J267" t="str">
            <v>S</v>
          </cell>
          <cell r="K267" t="str">
            <v>O</v>
          </cell>
          <cell r="L267">
            <v>39382</v>
          </cell>
          <cell r="M267" t="str">
            <v>COURTNEY O'DELL</v>
          </cell>
          <cell r="N267" t="str">
            <v>ALLEN MCCLURE</v>
          </cell>
          <cell r="O267">
            <v>5550</v>
          </cell>
          <cell r="P267">
            <v>43215</v>
          </cell>
          <cell r="Q267">
            <v>90.7</v>
          </cell>
          <cell r="R267">
            <v>43215</v>
          </cell>
          <cell r="S267">
            <v>99.7</v>
          </cell>
          <cell r="T267">
            <v>44592</v>
          </cell>
          <cell r="U267">
            <v>1.6</v>
          </cell>
          <cell r="V267" t="str">
            <v>OLD</v>
          </cell>
          <cell r="W267" t="str">
            <v>AARON EDWARDS</v>
          </cell>
          <cell r="X267" t="str">
            <v>ALEXANDRIA DOLL</v>
          </cell>
          <cell r="Y267" t="str">
            <v>BRIAN BYRNE</v>
          </cell>
          <cell r="Z267">
            <v>1</v>
          </cell>
          <cell r="AC267">
            <v>1.60799337336923</v>
          </cell>
          <cell r="AD267">
            <v>1.6233231979967799</v>
          </cell>
          <cell r="AE267">
            <v>-1.53298246275531E-2</v>
          </cell>
          <cell r="AF267">
            <v>-0.94434827559111001</v>
          </cell>
          <cell r="AG267">
            <v>275101.7</v>
          </cell>
          <cell r="AH267">
            <v>319337.95</v>
          </cell>
          <cell r="AI267">
            <v>-44236.25</v>
          </cell>
          <cell r="AJ267">
            <v>-13.8524876232217</v>
          </cell>
          <cell r="AK267">
            <v>19485</v>
          </cell>
          <cell r="AL267">
            <v>21901</v>
          </cell>
          <cell r="AM267">
            <v>-2416</v>
          </cell>
          <cell r="AN267">
            <v>-11.0314597506963</v>
          </cell>
          <cell r="AO267">
            <v>4829</v>
          </cell>
          <cell r="AP267">
            <v>5591</v>
          </cell>
          <cell r="AQ267">
            <v>-762</v>
          </cell>
          <cell r="AR267">
            <v>-13.6290466821678</v>
          </cell>
          <cell r="AS267">
            <v>7765</v>
          </cell>
          <cell r="AT267">
            <v>9076</v>
          </cell>
          <cell r="AU267">
            <v>-1311</v>
          </cell>
          <cell r="AV267">
            <v>-14.444689290436299</v>
          </cell>
          <cell r="AW267">
            <v>24.382858609186599</v>
          </cell>
          <cell r="AX267">
            <v>25.505684671932801</v>
          </cell>
          <cell r="AY267">
            <v>-1.1228260627462301</v>
          </cell>
          <cell r="AZ267">
            <v>-4.4022580737925701</v>
          </cell>
          <cell r="BB267">
            <v>-1.0317153112493101E-2</v>
          </cell>
          <cell r="BC267">
            <v>35.428422408242099</v>
          </cell>
          <cell r="BD267">
            <v>35.184877699427098</v>
          </cell>
          <cell r="BE267">
            <v>0.243544708815051</v>
          </cell>
          <cell r="BF267">
            <v>0.69218574779646602</v>
          </cell>
          <cell r="BG267">
            <v>66.142058397183703</v>
          </cell>
          <cell r="BH267">
            <v>53.836522983366102</v>
          </cell>
          <cell r="BI267">
            <v>3.4805819084360401</v>
          </cell>
          <cell r="BJ267">
            <v>2.5261732907097301</v>
          </cell>
          <cell r="BK267">
            <v>-6.9926503543962099E-3</v>
          </cell>
          <cell r="BL267">
            <v>-1923.69</v>
          </cell>
          <cell r="BM267">
            <v>-11052.23</v>
          </cell>
        </row>
        <row r="268">
          <cell r="A268">
            <v>541</v>
          </cell>
          <cell r="B268" t="str">
            <v>OKLAHOMA CITY OUTLETS</v>
          </cell>
          <cell r="C268" t="str">
            <v>OKLAHOMA CITY</v>
          </cell>
          <cell r="D268" t="str">
            <v>OK</v>
          </cell>
          <cell r="E268" t="str">
            <v>RICHARD MCNEW</v>
          </cell>
          <cell r="F268">
            <v>35.462275419999997</v>
          </cell>
          <cell r="G268">
            <v>-97.648029609999995</v>
          </cell>
          <cell r="H268">
            <v>12</v>
          </cell>
          <cell r="I268">
            <v>4</v>
          </cell>
          <cell r="J268" t="str">
            <v>S</v>
          </cell>
          <cell r="K268" t="str">
            <v>O</v>
          </cell>
          <cell r="L268">
            <v>40759</v>
          </cell>
          <cell r="M268" t="str">
            <v>RICHARD MCNEW</v>
          </cell>
          <cell r="N268" t="str">
            <v>CHARLES MCGOWEN</v>
          </cell>
          <cell r="O268">
            <v>5377</v>
          </cell>
          <cell r="P268">
            <v>43291</v>
          </cell>
          <cell r="Q268">
            <v>98.7</v>
          </cell>
          <cell r="R268">
            <v>43291</v>
          </cell>
          <cell r="S268">
            <v>95.9</v>
          </cell>
          <cell r="T268">
            <v>44439</v>
          </cell>
          <cell r="U268">
            <v>1.8</v>
          </cell>
          <cell r="V268" t="str">
            <v>OLD</v>
          </cell>
          <cell r="W268" t="str">
            <v>AALIYAH OLIVER</v>
          </cell>
          <cell r="X268" t="str">
            <v>EDITH GALVAN</v>
          </cell>
          <cell r="Y268" t="str">
            <v>CRAIG SCHULZ</v>
          </cell>
          <cell r="Z268">
            <v>1</v>
          </cell>
          <cell r="AC268">
            <v>1.7875933744722301</v>
          </cell>
          <cell r="AD268">
            <v>1.83745994756773</v>
          </cell>
          <cell r="AE268">
            <v>-4.9866573095493902E-2</v>
          </cell>
          <cell r="AF268">
            <v>-2.7138862624735398</v>
          </cell>
          <cell r="AG268">
            <v>408001.08</v>
          </cell>
          <cell r="AH268">
            <v>458495.17</v>
          </cell>
          <cell r="AI268">
            <v>-50494.09</v>
          </cell>
          <cell r="AJ268">
            <v>-11.0130036920563</v>
          </cell>
          <cell r="AK268">
            <v>54702</v>
          </cell>
          <cell r="AL268">
            <v>59980</v>
          </cell>
          <cell r="AM268">
            <v>-5278</v>
          </cell>
          <cell r="AN268">
            <v>-8.7995998666222093</v>
          </cell>
          <cell r="AO268">
            <v>6158</v>
          </cell>
          <cell r="AP268">
            <v>6866</v>
          </cell>
          <cell r="AQ268">
            <v>-708</v>
          </cell>
          <cell r="AR268">
            <v>-10.3116807457035</v>
          </cell>
          <cell r="AS268">
            <v>11008</v>
          </cell>
          <cell r="AT268">
            <v>12616</v>
          </cell>
          <cell r="AU268">
            <v>-1608</v>
          </cell>
          <cell r="AV268">
            <v>-12.7457197209892</v>
          </cell>
          <cell r="AW268">
            <v>11.2098277942306</v>
          </cell>
          <cell r="AX268">
            <v>11.443814604868299</v>
          </cell>
          <cell r="AY268">
            <v>-0.23398681063773299</v>
          </cell>
          <cell r="AZ268">
            <v>-2.04465747407506</v>
          </cell>
          <cell r="BB268">
            <v>-8.2958519073120501E-3</v>
          </cell>
          <cell r="BC268">
            <v>37.064051598837203</v>
          </cell>
          <cell r="BD268">
            <v>36.342356531388702</v>
          </cell>
          <cell r="BE268">
            <v>0.72169506744850098</v>
          </cell>
          <cell r="BF268">
            <v>1.9858235302523</v>
          </cell>
          <cell r="BG268">
            <v>79.571289379668698</v>
          </cell>
          <cell r="BH268">
            <v>81.066122924555799</v>
          </cell>
          <cell r="BI268">
            <v>2.2930257929709401</v>
          </cell>
          <cell r="BJ268">
            <v>2.3226395165733198</v>
          </cell>
          <cell r="BK268">
            <v>-6.8640994773837404E-3</v>
          </cell>
          <cell r="BL268">
            <v>-2800.56</v>
          </cell>
          <cell r="BM268">
            <v>-9067.8799999999992</v>
          </cell>
        </row>
        <row r="269">
          <cell r="A269">
            <v>543</v>
          </cell>
          <cell r="B269" t="str">
            <v>STONE HILL T/C SUITE 400</v>
          </cell>
          <cell r="C269" t="str">
            <v>PFLUGERVILLE</v>
          </cell>
          <cell r="D269" t="str">
            <v>TX</v>
          </cell>
          <cell r="E269" t="str">
            <v>MICHELLE NADING</v>
          </cell>
          <cell r="F269">
            <v>30.468333479999998</v>
          </cell>
          <cell r="G269">
            <v>-97.597888409999996</v>
          </cell>
          <cell r="H269">
            <v>11</v>
          </cell>
          <cell r="I269">
            <v>3</v>
          </cell>
          <cell r="J269" t="str">
            <v>S</v>
          </cell>
          <cell r="K269" t="str">
            <v>O</v>
          </cell>
          <cell r="L269">
            <v>39904</v>
          </cell>
          <cell r="M269" t="str">
            <v>MICHELLE NADING</v>
          </cell>
          <cell r="N269" t="str">
            <v>MANUEL TARIN</v>
          </cell>
          <cell r="O269">
            <v>6000</v>
          </cell>
          <cell r="P269">
            <v>43251</v>
          </cell>
          <cell r="Q269">
            <v>98.2</v>
          </cell>
          <cell r="R269">
            <v>43251</v>
          </cell>
          <cell r="S269">
            <v>99.4</v>
          </cell>
          <cell r="T269">
            <v>43545</v>
          </cell>
          <cell r="U269">
            <v>2.2999999999999998</v>
          </cell>
          <cell r="V269" t="str">
            <v>OLD</v>
          </cell>
          <cell r="W269" t="str">
            <v>ALEXANDER STAPLETON</v>
          </cell>
          <cell r="X269" t="str">
            <v>JOHNATHAN BOYD</v>
          </cell>
          <cell r="Y269" t="str">
            <v>MARSHALL POE</v>
          </cell>
          <cell r="Z269">
            <v>1</v>
          </cell>
          <cell r="AC269">
            <v>1.77508285628201</v>
          </cell>
          <cell r="AD269">
            <v>1.7554733271662</v>
          </cell>
          <cell r="AE269">
            <v>1.9609529115808499E-2</v>
          </cell>
          <cell r="AF269">
            <v>1.1170508154324099</v>
          </cell>
          <cell r="AG269">
            <v>416548.66</v>
          </cell>
          <cell r="AH269">
            <v>398106.22</v>
          </cell>
          <cell r="AI269">
            <v>18442.439999999999</v>
          </cell>
          <cell r="AJ269">
            <v>4.6325425410334002</v>
          </cell>
          <cell r="AK269">
            <v>19835</v>
          </cell>
          <cell r="AL269">
            <v>20426</v>
          </cell>
          <cell r="AM269">
            <v>-591</v>
          </cell>
          <cell r="AN269">
            <v>-2.8933711935768098</v>
          </cell>
          <cell r="AO269">
            <v>6638</v>
          </cell>
          <cell r="AP269">
            <v>6486</v>
          </cell>
          <cell r="AQ269">
            <v>152</v>
          </cell>
          <cell r="AR269">
            <v>2.3435090965155698</v>
          </cell>
          <cell r="AS269">
            <v>11783</v>
          </cell>
          <cell r="AT269">
            <v>11386</v>
          </cell>
          <cell r="AU269">
            <v>397</v>
          </cell>
          <cell r="AV269">
            <v>3.4867380994203399</v>
          </cell>
          <cell r="AW269">
            <v>32.851020922611497</v>
          </cell>
          <cell r="AX269">
            <v>31.7536473122491</v>
          </cell>
          <cell r="AY269">
            <v>1.0973736103624501</v>
          </cell>
          <cell r="AZ269">
            <v>3.4558978361491599</v>
          </cell>
          <cell r="BB269">
            <v>-6.17535342118577E-3</v>
          </cell>
          <cell r="BC269">
            <v>35.351664262072497</v>
          </cell>
          <cell r="BD269">
            <v>34.964537150887097</v>
          </cell>
          <cell r="BE269">
            <v>0.38712711118542098</v>
          </cell>
          <cell r="BF269">
            <v>1.1071993017233499</v>
          </cell>
          <cell r="BG269">
            <v>67.565531786682698</v>
          </cell>
          <cell r="BH269">
            <v>60.761640456367601</v>
          </cell>
          <cell r="BI269">
            <v>2.1635119411979402</v>
          </cell>
          <cell r="BJ269">
            <v>1.80311425428118</v>
          </cell>
          <cell r="BK269">
            <v>-5.8564826495900897E-3</v>
          </cell>
          <cell r="BL269">
            <v>-2439.5100000000002</v>
          </cell>
          <cell r="BM269">
            <v>-5235.9399999999996</v>
          </cell>
        </row>
        <row r="270">
          <cell r="A270">
            <v>544</v>
          </cell>
          <cell r="B270" t="str">
            <v>WOOD LAKE CROSSING</v>
          </cell>
          <cell r="C270" t="str">
            <v>SAN ANTONIO</v>
          </cell>
          <cell r="D270" t="str">
            <v>TX</v>
          </cell>
          <cell r="E270" t="str">
            <v>ARMENDIA QUINN</v>
          </cell>
          <cell r="F270">
            <v>29.483272790000001</v>
          </cell>
          <cell r="G270">
            <v>-98.349639190000005</v>
          </cell>
          <cell r="H270">
            <v>11</v>
          </cell>
          <cell r="I270">
            <v>4</v>
          </cell>
          <cell r="J270" t="str">
            <v>S</v>
          </cell>
          <cell r="K270" t="str">
            <v>O</v>
          </cell>
          <cell r="L270">
            <v>39876</v>
          </cell>
          <cell r="M270" t="str">
            <v>DISTRICT 4</v>
          </cell>
          <cell r="N270" t="str">
            <v>MANUEL TARIN</v>
          </cell>
          <cell r="O270">
            <v>5500</v>
          </cell>
          <cell r="P270">
            <v>43328</v>
          </cell>
          <cell r="Q270">
            <v>100</v>
          </cell>
          <cell r="R270">
            <v>43328</v>
          </cell>
          <cell r="S270">
            <v>99.8</v>
          </cell>
          <cell r="T270">
            <v>43861</v>
          </cell>
          <cell r="U270">
            <v>2</v>
          </cell>
          <cell r="V270" t="str">
            <v>OLD</v>
          </cell>
          <cell r="W270" t="str">
            <v>CHRISTI FLORES</v>
          </cell>
          <cell r="X270" t="str">
            <v>HALEE DONNELL</v>
          </cell>
          <cell r="Y270" t="str">
            <v>MARSHALL POE</v>
          </cell>
          <cell r="Z270">
            <v>1</v>
          </cell>
          <cell r="AC270">
            <v>1.7718150087260001</v>
          </cell>
          <cell r="AD270">
            <v>1.7488381918039699</v>
          </cell>
          <cell r="AE270">
            <v>2.2976816922032101E-2</v>
          </cell>
          <cell r="AF270">
            <v>1.31383320822442</v>
          </cell>
          <cell r="AG270">
            <v>284592.75</v>
          </cell>
          <cell r="AH270">
            <v>287774.15000000002</v>
          </cell>
          <cell r="AI270">
            <v>-3181.4</v>
          </cell>
          <cell r="AJ270">
            <v>-1.10551972788383</v>
          </cell>
          <cell r="AK270">
            <v>15688</v>
          </cell>
          <cell r="AL270">
            <v>17119</v>
          </cell>
          <cell r="AM270">
            <v>-1431</v>
          </cell>
          <cell r="AN270">
            <v>-8.3591331269349798</v>
          </cell>
          <cell r="AO270">
            <v>4584</v>
          </cell>
          <cell r="AP270">
            <v>4734</v>
          </cell>
          <cell r="AQ270">
            <v>-150</v>
          </cell>
          <cell r="AR270">
            <v>-3.1685678073510801</v>
          </cell>
          <cell r="AS270">
            <v>8122</v>
          </cell>
          <cell r="AT270">
            <v>8279</v>
          </cell>
          <cell r="AU270">
            <v>-157</v>
          </cell>
          <cell r="AV270">
            <v>-1.8963642952047399</v>
          </cell>
          <cell r="AW270">
            <v>28.8309535951045</v>
          </cell>
          <cell r="AX270">
            <v>27.618435656288302</v>
          </cell>
          <cell r="AY270">
            <v>1.2125179388162</v>
          </cell>
          <cell r="AZ270">
            <v>4.3902484337128804</v>
          </cell>
          <cell r="BB270">
            <v>-5.2516700455284802E-3</v>
          </cell>
          <cell r="BC270">
            <v>35.039737749322803</v>
          </cell>
          <cell r="BD270">
            <v>34.7595301364899</v>
          </cell>
          <cell r="BE270">
            <v>0.28020761283291101</v>
          </cell>
          <cell r="BF270">
            <v>0.80613176223217597</v>
          </cell>
          <cell r="BG270">
            <v>95.746073298429295</v>
          </cell>
          <cell r="BH270">
            <v>87.853823405154202</v>
          </cell>
          <cell r="BI270">
            <v>2.3467287905261101</v>
          </cell>
          <cell r="BJ270">
            <v>2.3516045482195</v>
          </cell>
          <cell r="BK270">
            <v>-1.7039084797486901E-3</v>
          </cell>
          <cell r="BL270">
            <v>-484.92</v>
          </cell>
          <cell r="BM270">
            <v>-1952.09</v>
          </cell>
        </row>
        <row r="271">
          <cell r="A271">
            <v>547</v>
          </cell>
          <cell r="B271" t="str">
            <v>TANGER OUTLET REHOBETH BEACH II</v>
          </cell>
          <cell r="C271" t="str">
            <v>REHOBOTH BEACH</v>
          </cell>
          <cell r="D271" t="str">
            <v>DE</v>
          </cell>
          <cell r="E271" t="str">
            <v>DAPHNE KAMIN</v>
          </cell>
          <cell r="F271">
            <v>38.714713549999999</v>
          </cell>
          <cell r="G271">
            <v>-75.109705430000005</v>
          </cell>
          <cell r="H271">
            <v>14</v>
          </cell>
          <cell r="I271">
            <v>2</v>
          </cell>
          <cell r="J271" t="str">
            <v>O</v>
          </cell>
          <cell r="K271" t="str">
            <v>O</v>
          </cell>
          <cell r="L271">
            <v>39609</v>
          </cell>
          <cell r="M271" t="str">
            <v>EFFIE WILLIAMS</v>
          </cell>
          <cell r="N271" t="str">
            <v>OTEAL BAKER</v>
          </cell>
          <cell r="O271">
            <v>5760</v>
          </cell>
          <cell r="P271">
            <v>43332</v>
          </cell>
          <cell r="Q271">
            <v>93.3</v>
          </cell>
          <cell r="R271">
            <v>43332</v>
          </cell>
          <cell r="S271">
            <v>99.5</v>
          </cell>
          <cell r="T271">
            <v>44742</v>
          </cell>
          <cell r="U271">
            <v>1</v>
          </cell>
          <cell r="V271" t="str">
            <v>OLD</v>
          </cell>
          <cell r="W271" t="str">
            <v>CYNTHIA CHINCHILLA</v>
          </cell>
          <cell r="X271" t="str">
            <v>VICKI SAVILLE</v>
          </cell>
          <cell r="Y271" t="str">
            <v>CRAIG SCHULZ</v>
          </cell>
          <cell r="Z271">
            <v>1</v>
          </cell>
          <cell r="AC271">
            <v>1.81042654028436</v>
          </cell>
          <cell r="AD271">
            <v>1.7853700028352699</v>
          </cell>
          <cell r="AE271">
            <v>2.5056537449089401E-2</v>
          </cell>
          <cell r="AF271">
            <v>1.4034366775121201</v>
          </cell>
          <cell r="AG271">
            <v>245983.3</v>
          </cell>
          <cell r="AH271">
            <v>222085.65</v>
          </cell>
          <cell r="AI271">
            <v>23897.65</v>
          </cell>
          <cell r="AJ271">
            <v>10.7605556685</v>
          </cell>
          <cell r="AK271">
            <v>21915.5</v>
          </cell>
          <cell r="AL271">
            <v>22445</v>
          </cell>
          <cell r="AM271">
            <v>-529.5</v>
          </cell>
          <cell r="AN271">
            <v>-2.3591000222766798</v>
          </cell>
          <cell r="AO271">
            <v>3798</v>
          </cell>
          <cell r="AP271">
            <v>3527</v>
          </cell>
          <cell r="AQ271">
            <v>271</v>
          </cell>
          <cell r="AR271">
            <v>7.6835837822512003</v>
          </cell>
          <cell r="AS271">
            <v>6876</v>
          </cell>
          <cell r="AT271">
            <v>6297</v>
          </cell>
          <cell r="AU271">
            <v>579</v>
          </cell>
          <cell r="AV271">
            <v>9.1948546927108108</v>
          </cell>
          <cell r="AW271">
            <v>17.0609842349022</v>
          </cell>
          <cell r="AX271">
            <v>15.642682111828901</v>
          </cell>
          <cell r="AY271">
            <v>1.4183021230733199</v>
          </cell>
          <cell r="AZ271">
            <v>9.0668730140645906</v>
          </cell>
          <cell r="BB271">
            <v>-6.5532420181190097E-3</v>
          </cell>
          <cell r="BC271">
            <v>35.7741855730076</v>
          </cell>
          <cell r="BD271">
            <v>35.268484992853701</v>
          </cell>
          <cell r="BE271">
            <v>0.50570058015382802</v>
          </cell>
          <cell r="BF271">
            <v>1.4338596632554399</v>
          </cell>
          <cell r="BG271">
            <v>69.773565034228497</v>
          </cell>
          <cell r="BH271">
            <v>80.209810036858499</v>
          </cell>
          <cell r="BI271">
            <v>2.63539435400696</v>
          </cell>
          <cell r="BJ271">
            <v>2.4599788414965098</v>
          </cell>
          <cell r="BK271">
            <v>-2.5404976679311202E-3</v>
          </cell>
          <cell r="BL271">
            <v>-624.91999999999996</v>
          </cell>
          <cell r="BM271">
            <v>-4672.2299999999996</v>
          </cell>
        </row>
        <row r="272">
          <cell r="A272">
            <v>549</v>
          </cell>
          <cell r="B272" t="str">
            <v>THE FORUM AT FT. MYERS</v>
          </cell>
          <cell r="C272" t="str">
            <v>FORT MYERS</v>
          </cell>
          <cell r="D272" t="str">
            <v>FL</v>
          </cell>
          <cell r="E272" t="str">
            <v>ASTRID MCLENDON</v>
          </cell>
          <cell r="F272">
            <v>26.617214350000001</v>
          </cell>
          <cell r="G272">
            <v>-81.798477180000006</v>
          </cell>
          <cell r="H272">
            <v>2</v>
          </cell>
          <cell r="I272">
            <v>6</v>
          </cell>
          <cell r="J272" t="str">
            <v>S</v>
          </cell>
          <cell r="K272" t="str">
            <v>O</v>
          </cell>
          <cell r="L272">
            <v>39659</v>
          </cell>
          <cell r="M272" t="str">
            <v>RYAN BASS</v>
          </cell>
          <cell r="N272" t="str">
            <v>KEN HELM</v>
          </cell>
          <cell r="O272">
            <v>7204</v>
          </cell>
          <cell r="P272">
            <v>43202</v>
          </cell>
          <cell r="Q272">
            <v>89.8</v>
          </cell>
          <cell r="R272">
            <v>43202</v>
          </cell>
          <cell r="S272">
            <v>98.3</v>
          </cell>
          <cell r="T272">
            <v>45138</v>
          </cell>
          <cell r="U272">
            <v>2.9</v>
          </cell>
          <cell r="V272" t="str">
            <v>OLD</v>
          </cell>
          <cell r="W272" t="str">
            <v>BERNETTE BARNES</v>
          </cell>
          <cell r="X272" t="str">
            <v>CALEB MOORING</v>
          </cell>
          <cell r="Y272" t="str">
            <v>ADRIAN MUNZELL</v>
          </cell>
          <cell r="Z272">
            <v>1</v>
          </cell>
          <cell r="AC272">
            <v>1.84721507258314</v>
          </cell>
          <cell r="AD272">
            <v>1.8171227607429401</v>
          </cell>
          <cell r="AE272">
            <v>3.00923118401972E-2</v>
          </cell>
          <cell r="AF272">
            <v>1.6560417650535499</v>
          </cell>
          <cell r="AG272">
            <v>653447.32999999996</v>
          </cell>
          <cell r="AH272">
            <v>612567.81999999995</v>
          </cell>
          <cell r="AI272">
            <v>40879.51</v>
          </cell>
          <cell r="AJ272">
            <v>6.6734667844615201</v>
          </cell>
          <cell r="AK272">
            <v>29481</v>
          </cell>
          <cell r="AL272">
            <v>31309.5</v>
          </cell>
          <cell r="AM272">
            <v>-1828.5</v>
          </cell>
          <cell r="AN272">
            <v>-5.8400804867532203</v>
          </cell>
          <cell r="AO272">
            <v>9713</v>
          </cell>
          <cell r="AP272">
            <v>9099</v>
          </cell>
          <cell r="AQ272">
            <v>614</v>
          </cell>
          <cell r="AR272">
            <v>6.7479942850862704</v>
          </cell>
          <cell r="AS272">
            <v>17942</v>
          </cell>
          <cell r="AT272">
            <v>16534</v>
          </cell>
          <cell r="AU272">
            <v>1408</v>
          </cell>
          <cell r="AV272">
            <v>8.5157856538042793</v>
          </cell>
          <cell r="AW272">
            <v>32.559953868593297</v>
          </cell>
          <cell r="AX272">
            <v>29.061466966895001</v>
          </cell>
          <cell r="AY272">
            <v>3.4984869016982998</v>
          </cell>
          <cell r="AZ272">
            <v>12.0382322946173</v>
          </cell>
          <cell r="BB272">
            <v>-6.4947158219681202E-3</v>
          </cell>
          <cell r="BC272">
            <v>36.419982722104599</v>
          </cell>
          <cell r="BD272">
            <v>37.048979073424498</v>
          </cell>
          <cell r="BE272">
            <v>-0.62899635131989795</v>
          </cell>
          <cell r="BF272">
            <v>-1.69774273691413</v>
          </cell>
          <cell r="BG272">
            <v>76.907237722639806</v>
          </cell>
          <cell r="BH272">
            <v>58.742718980107703</v>
          </cell>
          <cell r="BI272">
            <v>2.4468368399332201</v>
          </cell>
          <cell r="BJ272">
            <v>1.7902719734771599</v>
          </cell>
          <cell r="BK272">
            <v>-6.0040187171627101E-3</v>
          </cell>
          <cell r="BL272">
            <v>-3923.31</v>
          </cell>
          <cell r="BM272">
            <v>-8042.65</v>
          </cell>
        </row>
        <row r="273">
          <cell r="A273">
            <v>550</v>
          </cell>
          <cell r="B273" t="str">
            <v>LIBERTY CROSSING</v>
          </cell>
          <cell r="C273" t="str">
            <v>ROWLETT</v>
          </cell>
          <cell r="D273" t="str">
            <v>TX</v>
          </cell>
          <cell r="E273" t="str">
            <v>MARIA DIAZ</v>
          </cell>
          <cell r="F273">
            <v>32.910638480000003</v>
          </cell>
          <cell r="G273">
            <v>-96.557782829999994</v>
          </cell>
          <cell r="H273">
            <v>12</v>
          </cell>
          <cell r="I273">
            <v>1</v>
          </cell>
          <cell r="J273" t="str">
            <v>S</v>
          </cell>
          <cell r="K273" t="str">
            <v>O</v>
          </cell>
          <cell r="L273">
            <v>39728</v>
          </cell>
          <cell r="M273" t="str">
            <v>ALEXANDRA HEMMERT</v>
          </cell>
          <cell r="N273" t="str">
            <v>CHARLES MCGOWEN</v>
          </cell>
          <cell r="O273">
            <v>5500</v>
          </cell>
          <cell r="P273">
            <v>43188</v>
          </cell>
          <cell r="Q273">
            <v>84.6</v>
          </cell>
          <cell r="R273">
            <v>43188</v>
          </cell>
          <cell r="S273">
            <v>97.8</v>
          </cell>
          <cell r="T273">
            <v>44592</v>
          </cell>
          <cell r="U273">
            <v>1.4</v>
          </cell>
          <cell r="V273" t="str">
            <v>OLD</v>
          </cell>
          <cell r="W273" t="str">
            <v>BRENDA TREJO</v>
          </cell>
          <cell r="X273" t="str">
            <v>RICHARD CHANDLER</v>
          </cell>
          <cell r="Y273" t="str">
            <v>MARSHALL POE</v>
          </cell>
          <cell r="Z273">
            <v>1</v>
          </cell>
          <cell r="AC273">
            <v>1.70409233997901</v>
          </cell>
          <cell r="AD273">
            <v>1.7045507045507</v>
          </cell>
          <cell r="AE273">
            <v>-4.5836457169090599E-4</v>
          </cell>
          <cell r="AF273">
            <v>-2.68906387159497E-2</v>
          </cell>
          <cell r="AG273">
            <v>220804.69</v>
          </cell>
          <cell r="AH273">
            <v>251646.17</v>
          </cell>
          <cell r="AI273">
            <v>-30841.48</v>
          </cell>
          <cell r="AJ273">
            <v>-12.2558908804374</v>
          </cell>
          <cell r="AK273">
            <v>13222</v>
          </cell>
          <cell r="AL273">
            <v>13952</v>
          </cell>
          <cell r="AM273">
            <v>-730</v>
          </cell>
          <cell r="AN273">
            <v>-5.2322247706422003</v>
          </cell>
          <cell r="AO273">
            <v>3812</v>
          </cell>
          <cell r="AP273">
            <v>4329</v>
          </cell>
          <cell r="AQ273">
            <v>-517</v>
          </cell>
          <cell r="AR273">
            <v>-11.942711942711901</v>
          </cell>
          <cell r="AS273">
            <v>6496</v>
          </cell>
          <cell r="AT273">
            <v>7379</v>
          </cell>
          <cell r="AU273">
            <v>-883</v>
          </cell>
          <cell r="AV273">
            <v>-11.9663911099065</v>
          </cell>
          <cell r="AW273">
            <v>28.339131750113399</v>
          </cell>
          <cell r="AX273">
            <v>31.027809633027498</v>
          </cell>
          <cell r="AY273">
            <v>-2.6886778829140798</v>
          </cell>
          <cell r="AZ273">
            <v>-8.6653808783592492</v>
          </cell>
          <cell r="BB273">
            <v>-9.4466161529695308E-3</v>
          </cell>
          <cell r="BC273">
            <v>33.990869766009901</v>
          </cell>
          <cell r="BD273">
            <v>34.103018024122498</v>
          </cell>
          <cell r="BE273">
            <v>-0.11214825811266101</v>
          </cell>
          <cell r="BF273">
            <v>-0.32885141729489797</v>
          </cell>
          <cell r="BG273">
            <v>65.215110178384094</v>
          </cell>
          <cell r="BH273">
            <v>66.320166320166294</v>
          </cell>
          <cell r="BI273">
            <v>2.21983962387755</v>
          </cell>
          <cell r="BJ273">
            <v>2.1152795609804</v>
          </cell>
          <cell r="BK273">
            <v>-2.5266220568050399E-3</v>
          </cell>
          <cell r="BL273">
            <v>-557.89</v>
          </cell>
          <cell r="BM273">
            <v>-4678.51</v>
          </cell>
        </row>
        <row r="274">
          <cell r="A274">
            <v>551</v>
          </cell>
          <cell r="B274" t="str">
            <v>SHOPS @ STONE PARK</v>
          </cell>
          <cell r="C274" t="str">
            <v>HOUSTON</v>
          </cell>
          <cell r="D274" t="str">
            <v>TX</v>
          </cell>
          <cell r="E274" t="str">
            <v>VERONICA MENDEZ</v>
          </cell>
          <cell r="F274">
            <v>29.81149357</v>
          </cell>
          <cell r="G274">
            <v>-95.161514030000006</v>
          </cell>
          <cell r="H274">
            <v>11</v>
          </cell>
          <cell r="I274">
            <v>1</v>
          </cell>
          <cell r="J274" t="str">
            <v>S</v>
          </cell>
          <cell r="K274" t="str">
            <v>O</v>
          </cell>
          <cell r="L274">
            <v>40078</v>
          </cell>
          <cell r="M274" t="str">
            <v>MARTHA MENDEZ</v>
          </cell>
          <cell r="N274" t="str">
            <v>MANUEL TARIN</v>
          </cell>
          <cell r="O274">
            <v>6050</v>
          </cell>
          <cell r="P274">
            <v>43315</v>
          </cell>
          <cell r="Q274">
            <v>89.3</v>
          </cell>
          <cell r="R274">
            <v>43315</v>
          </cell>
          <cell r="S274">
            <v>98.1</v>
          </cell>
          <cell r="T274">
            <v>43738</v>
          </cell>
          <cell r="U274">
            <v>2.2000000000000002</v>
          </cell>
          <cell r="V274" t="str">
            <v>OLD</v>
          </cell>
          <cell r="W274" t="str">
            <v>ADRIANA ANDRADE</v>
          </cell>
          <cell r="X274" t="str">
            <v>ANGEL PARTALES</v>
          </cell>
          <cell r="Y274" t="str">
            <v>MARSHALL POE</v>
          </cell>
          <cell r="Z274">
            <v>1</v>
          </cell>
          <cell r="AC274">
            <v>1.69895099870671</v>
          </cell>
          <cell r="AD274">
            <v>1.7209821428571399</v>
          </cell>
          <cell r="AE274">
            <v>-2.20311441504322E-2</v>
          </cell>
          <cell r="AF274">
            <v>-1.2801494914907401</v>
          </cell>
          <cell r="AG274">
            <v>426297</v>
          </cell>
          <cell r="AH274">
            <v>474336.04</v>
          </cell>
          <cell r="AI274">
            <v>-48039.040000000001</v>
          </cell>
          <cell r="AJ274">
            <v>-10.127638625140101</v>
          </cell>
          <cell r="AK274">
            <v>26597</v>
          </cell>
          <cell r="AL274">
            <v>30230.5</v>
          </cell>
          <cell r="AM274">
            <v>-3633.5</v>
          </cell>
          <cell r="AN274">
            <v>-12.0193182382031</v>
          </cell>
          <cell r="AO274">
            <v>6959</v>
          </cell>
          <cell r="AP274">
            <v>7616</v>
          </cell>
          <cell r="AQ274">
            <v>-657</v>
          </cell>
          <cell r="AR274">
            <v>-8.6265756302521002</v>
          </cell>
          <cell r="AS274">
            <v>11823</v>
          </cell>
          <cell r="AT274">
            <v>13107</v>
          </cell>
          <cell r="AU274">
            <v>-1284</v>
          </cell>
          <cell r="AV274">
            <v>-9.7962920576790999</v>
          </cell>
          <cell r="AW274">
            <v>25.803662067150398</v>
          </cell>
          <cell r="AX274">
            <v>25.176560096591199</v>
          </cell>
          <cell r="AY274">
            <v>0.62710197055924199</v>
          </cell>
          <cell r="AZ274">
            <v>2.4908167285496199</v>
          </cell>
          <cell r="BB274">
            <v>-1.1492612012165801E-2</v>
          </cell>
          <cell r="BC274">
            <v>36.056584623192101</v>
          </cell>
          <cell r="BD274">
            <v>36.189520103761303</v>
          </cell>
          <cell r="BE274">
            <v>-0.13293548056926599</v>
          </cell>
          <cell r="BF274">
            <v>-0.367331426855393</v>
          </cell>
          <cell r="BG274">
            <v>82.2963069406524</v>
          </cell>
          <cell r="BH274">
            <v>72.951680672268907</v>
          </cell>
          <cell r="BI274">
            <v>2.5106252213832101</v>
          </cell>
          <cell r="BJ274">
            <v>2.1118698886974698</v>
          </cell>
          <cell r="BK274">
            <v>-6.5127129677196903E-3</v>
          </cell>
          <cell r="BL274">
            <v>-2776.35</v>
          </cell>
          <cell r="BM274">
            <v>-7047.57</v>
          </cell>
        </row>
        <row r="275">
          <cell r="A275">
            <v>553</v>
          </cell>
          <cell r="B275" t="str">
            <v>RICHMOND CENTRE</v>
          </cell>
          <cell r="C275" t="str">
            <v>RICHMOND</v>
          </cell>
          <cell r="D275" t="str">
            <v>KY</v>
          </cell>
          <cell r="E275" t="str">
            <v>RACHEL RUTH</v>
          </cell>
          <cell r="F275">
            <v>37.73955634</v>
          </cell>
          <cell r="G275">
            <v>-84.327380340000005</v>
          </cell>
          <cell r="H275">
            <v>9</v>
          </cell>
          <cell r="I275">
            <v>2</v>
          </cell>
          <cell r="J275" t="str">
            <v>S</v>
          </cell>
          <cell r="K275" t="str">
            <v>O</v>
          </cell>
          <cell r="L275">
            <v>39877</v>
          </cell>
          <cell r="M275" t="str">
            <v>NICHOLAS BUCH</v>
          </cell>
          <cell r="N275" t="str">
            <v>SHAWN BROOKS</v>
          </cell>
          <cell r="O275">
            <v>6000</v>
          </cell>
          <cell r="P275">
            <v>43277</v>
          </cell>
          <cell r="Q275">
            <v>98.9</v>
          </cell>
          <cell r="R275">
            <v>43277</v>
          </cell>
          <cell r="S275">
            <v>100</v>
          </cell>
          <cell r="T275">
            <v>43861</v>
          </cell>
          <cell r="U275">
            <v>2.2000000000000002</v>
          </cell>
          <cell r="V275" t="str">
            <v>OLD</v>
          </cell>
          <cell r="W275" t="str">
            <v>GEORGE HAWKINS</v>
          </cell>
          <cell r="X275" t="str">
            <v>JILL CORNMAN</v>
          </cell>
          <cell r="Y275" t="str">
            <v>BRIAN BYRNE</v>
          </cell>
          <cell r="Z275">
            <v>1</v>
          </cell>
          <cell r="AC275">
            <v>1.7457249070631999</v>
          </cell>
          <cell r="AD275">
            <v>1.7470164097464</v>
          </cell>
          <cell r="AE275">
            <v>-1.2915026831978899E-3</v>
          </cell>
          <cell r="AF275">
            <v>-7.3926190732539698E-2</v>
          </cell>
          <cell r="AG275">
            <v>531660.1</v>
          </cell>
          <cell r="AH275">
            <v>530231.68999999994</v>
          </cell>
          <cell r="AI275">
            <v>1428.41</v>
          </cell>
          <cell r="AJ275">
            <v>0.26939355510795698</v>
          </cell>
          <cell r="AK275">
            <v>26447</v>
          </cell>
          <cell r="AL275">
            <v>28693</v>
          </cell>
          <cell r="AM275">
            <v>-2246</v>
          </cell>
          <cell r="AN275">
            <v>-7.8276931655804596</v>
          </cell>
          <cell r="AO275">
            <v>8070</v>
          </cell>
          <cell r="AP275">
            <v>8044</v>
          </cell>
          <cell r="AQ275">
            <v>26</v>
          </cell>
          <cell r="AR275">
            <v>0.32322227747389398</v>
          </cell>
          <cell r="AS275">
            <v>14088</v>
          </cell>
          <cell r="AT275">
            <v>14053</v>
          </cell>
          <cell r="AU275">
            <v>35</v>
          </cell>
          <cell r="AV275">
            <v>0.249057140824023</v>
          </cell>
          <cell r="AW275">
            <v>30.071463682081099</v>
          </cell>
          <cell r="AX275">
            <v>28.031227128567899</v>
          </cell>
          <cell r="AY275">
            <v>2.0402365535131999</v>
          </cell>
          <cell r="AZ275">
            <v>7.2784418040475396</v>
          </cell>
          <cell r="BB275">
            <v>-7.7385244047415902E-3</v>
          </cell>
          <cell r="BC275">
            <v>37.738507950028399</v>
          </cell>
          <cell r="BD275">
            <v>37.730853910197098</v>
          </cell>
          <cell r="BE275">
            <v>7.6540398312872097E-3</v>
          </cell>
          <cell r="BF275">
            <v>2.0285890824269501E-2</v>
          </cell>
          <cell r="BG275">
            <v>72.057001239157401</v>
          </cell>
          <cell r="BH275">
            <v>76.193436101442103</v>
          </cell>
          <cell r="BI275">
            <v>3.0738831068948</v>
          </cell>
          <cell r="BJ275">
            <v>2.9448183302661501</v>
          </cell>
          <cell r="BK275">
            <v>-5.1621515325298998E-3</v>
          </cell>
          <cell r="BL275">
            <v>-2744.51</v>
          </cell>
          <cell r="BM275">
            <v>-9606.5300000000007</v>
          </cell>
        </row>
        <row r="276">
          <cell r="A276">
            <v>554</v>
          </cell>
          <cell r="B276" t="str">
            <v>LANDSTOWN COMMONS</v>
          </cell>
          <cell r="C276" t="str">
            <v>VIRGINIA BEACH</v>
          </cell>
          <cell r="D276" t="str">
            <v>VA</v>
          </cell>
          <cell r="E276" t="str">
            <v>MEGHAN ASHTON</v>
          </cell>
          <cell r="F276">
            <v>36.773022259999998</v>
          </cell>
          <cell r="G276">
            <v>-76.085828120000002</v>
          </cell>
          <cell r="H276">
            <v>8</v>
          </cell>
          <cell r="I276">
            <v>4</v>
          </cell>
          <cell r="J276" t="str">
            <v>S</v>
          </cell>
          <cell r="K276" t="str">
            <v>O</v>
          </cell>
          <cell r="L276">
            <v>39403</v>
          </cell>
          <cell r="M276" t="str">
            <v>BRADLEY JOHNSON</v>
          </cell>
          <cell r="N276" t="str">
            <v>GARY LEWIS</v>
          </cell>
          <cell r="O276">
            <v>6000</v>
          </cell>
          <cell r="P276">
            <v>43255</v>
          </cell>
          <cell r="Q276">
            <v>99.4</v>
          </cell>
          <cell r="R276">
            <v>43255</v>
          </cell>
          <cell r="S276">
            <v>100</v>
          </cell>
          <cell r="T276">
            <v>45688</v>
          </cell>
          <cell r="U276">
            <v>1.8</v>
          </cell>
          <cell r="V276" t="str">
            <v>OLD</v>
          </cell>
          <cell r="W276" t="str">
            <v>CHRISTINA HARRIS</v>
          </cell>
          <cell r="X276" t="str">
            <v>TAYLOR ZIEGLER</v>
          </cell>
          <cell r="Y276" t="str">
            <v>CRAIG SCHULZ</v>
          </cell>
          <cell r="Z276">
            <v>1</v>
          </cell>
          <cell r="AC276">
            <v>1.77993465308476</v>
          </cell>
          <cell r="AD276">
            <v>1.7545057863783</v>
          </cell>
          <cell r="AE276">
            <v>2.5428866706462602E-2</v>
          </cell>
          <cell r="AF276">
            <v>1.44934641446545</v>
          </cell>
          <cell r="AG276">
            <v>315934.03999999998</v>
          </cell>
          <cell r="AH276">
            <v>316798.63</v>
          </cell>
          <cell r="AI276">
            <v>-864.59</v>
          </cell>
          <cell r="AJ276">
            <v>-0.27291469031921001</v>
          </cell>
          <cell r="AK276">
            <v>15651</v>
          </cell>
          <cell r="AL276">
            <v>17956.5</v>
          </cell>
          <cell r="AM276">
            <v>-2305.5</v>
          </cell>
          <cell r="AN276">
            <v>-12.8393617909949</v>
          </cell>
          <cell r="AO276">
            <v>5203</v>
          </cell>
          <cell r="AP276">
            <v>5271</v>
          </cell>
          <cell r="AQ276">
            <v>-68</v>
          </cell>
          <cell r="AR276">
            <v>-1.2900777841016899</v>
          </cell>
          <cell r="AS276">
            <v>9261</v>
          </cell>
          <cell r="AT276">
            <v>9248</v>
          </cell>
          <cell r="AU276">
            <v>13</v>
          </cell>
          <cell r="AV276">
            <v>0.14057093425605499</v>
          </cell>
          <cell r="AW276">
            <v>32.560219794262302</v>
          </cell>
          <cell r="AX276">
            <v>29.354272825996201</v>
          </cell>
          <cell r="AY276">
            <v>3.2059469682661899</v>
          </cell>
          <cell r="AZ276">
            <v>10.9215683429466</v>
          </cell>
          <cell r="BB276">
            <v>-1.8000902020735201E-3</v>
          </cell>
          <cell r="BC276">
            <v>34.114462800993401</v>
          </cell>
          <cell r="BD276">
            <v>34.255907223183399</v>
          </cell>
          <cell r="BE276">
            <v>-0.14144442218998399</v>
          </cell>
          <cell r="BF276">
            <v>-0.41290519987822399</v>
          </cell>
          <cell r="BG276">
            <v>91.120507399577207</v>
          </cell>
          <cell r="BH276">
            <v>91.083285904003006</v>
          </cell>
          <cell r="BI276">
            <v>3.9582122901349899</v>
          </cell>
          <cell r="BJ276">
            <v>3.27328120074257</v>
          </cell>
          <cell r="BK276">
            <v>-9.49407034455673E-4</v>
          </cell>
          <cell r="BL276">
            <v>-299.95</v>
          </cell>
          <cell r="BM276">
            <v>-1677.61</v>
          </cell>
        </row>
        <row r="277">
          <cell r="A277">
            <v>555</v>
          </cell>
          <cell r="B277" t="str">
            <v>TRADEMART SHOPPING CENTER</v>
          </cell>
          <cell r="C277" t="str">
            <v>CORBIN</v>
          </cell>
          <cell r="D277" t="str">
            <v>KY</v>
          </cell>
          <cell r="E277" t="str">
            <v>BOBBY HOSKINS</v>
          </cell>
          <cell r="F277">
            <v>36.955609279999997</v>
          </cell>
          <cell r="G277">
            <v>-84.074384449999997</v>
          </cell>
          <cell r="H277">
            <v>9</v>
          </cell>
          <cell r="I277">
            <v>7</v>
          </cell>
          <cell r="J277" t="str">
            <v>S</v>
          </cell>
          <cell r="K277" t="str">
            <v>O</v>
          </cell>
          <cell r="L277">
            <v>39518</v>
          </cell>
          <cell r="M277" t="str">
            <v>DISTRICT 7</v>
          </cell>
          <cell r="N277" t="str">
            <v>SHAWN BROOKS</v>
          </cell>
          <cell r="O277">
            <v>5500</v>
          </cell>
          <cell r="P277">
            <v>43166</v>
          </cell>
          <cell r="Q277">
            <v>95.5</v>
          </cell>
          <cell r="R277">
            <v>43166</v>
          </cell>
          <cell r="S277">
            <v>99.9</v>
          </cell>
          <cell r="T277">
            <v>43496</v>
          </cell>
          <cell r="U277">
            <v>1.9</v>
          </cell>
          <cell r="V277" t="str">
            <v>OLD</v>
          </cell>
          <cell r="W277" t="str">
            <v>ANNA BURTON</v>
          </cell>
          <cell r="X277" t="str">
            <v>CHASITY HUTTON</v>
          </cell>
          <cell r="Y277" t="str">
            <v>BRIAN BYRNE</v>
          </cell>
          <cell r="Z277">
            <v>1</v>
          </cell>
          <cell r="AC277">
            <v>1.73670212765957</v>
          </cell>
          <cell r="AD277">
            <v>1.7193763919821801</v>
          </cell>
          <cell r="AE277">
            <v>1.73257356773917E-2</v>
          </cell>
          <cell r="AF277">
            <v>1.00767555947524</v>
          </cell>
          <cell r="AG277">
            <v>339857.26</v>
          </cell>
          <cell r="AH277">
            <v>360963.33</v>
          </cell>
          <cell r="AI277">
            <v>-21106.07</v>
          </cell>
          <cell r="AJ277">
            <v>-5.8471507341202802</v>
          </cell>
          <cell r="AK277">
            <v>21733</v>
          </cell>
          <cell r="AL277">
            <v>23074</v>
          </cell>
          <cell r="AM277">
            <v>-1341</v>
          </cell>
          <cell r="AN277">
            <v>-5.8117361532460796</v>
          </cell>
          <cell r="AO277">
            <v>5640</v>
          </cell>
          <cell r="AP277">
            <v>5837</v>
          </cell>
          <cell r="AQ277">
            <v>-197</v>
          </cell>
          <cell r="AR277">
            <v>-3.3750214151105</v>
          </cell>
          <cell r="AS277">
            <v>9795</v>
          </cell>
          <cell r="AT277">
            <v>10036</v>
          </cell>
          <cell r="AU277">
            <v>-241</v>
          </cell>
          <cell r="AV277">
            <v>-2.4013551215623798</v>
          </cell>
          <cell r="AW277">
            <v>25.5648092762159</v>
          </cell>
          <cell r="AX277">
            <v>25.266533760943101</v>
          </cell>
          <cell r="AY277">
            <v>0.29827551527283802</v>
          </cell>
          <cell r="AZ277">
            <v>1.18051616456354</v>
          </cell>
          <cell r="BB277">
            <v>-8.7386240401116002E-3</v>
          </cell>
          <cell r="BC277">
            <v>34.697014803471198</v>
          </cell>
          <cell r="BD277">
            <v>35.966852331606198</v>
          </cell>
          <cell r="BE277">
            <v>-1.26983752813506</v>
          </cell>
          <cell r="BF277">
            <v>-3.5305773116519701</v>
          </cell>
          <cell r="BG277">
            <v>86.063829787233999</v>
          </cell>
          <cell r="BH277">
            <v>94.055165324653103</v>
          </cell>
          <cell r="BI277">
            <v>3.45534475267646</v>
          </cell>
          <cell r="BJ277">
            <v>2.9366140876415301</v>
          </cell>
          <cell r="BK277">
            <v>-4.5892207805123802E-3</v>
          </cell>
          <cell r="BL277">
            <v>-1559.68</v>
          </cell>
          <cell r="BM277">
            <v>-6974.95</v>
          </cell>
        </row>
        <row r="278">
          <cell r="A278">
            <v>558</v>
          </cell>
          <cell r="B278" t="str">
            <v>ORLANDO VINELAND PREMIUM OUTLETS</v>
          </cell>
          <cell r="C278" t="str">
            <v>ORLANDO</v>
          </cell>
          <cell r="D278" t="str">
            <v>FL</v>
          </cell>
          <cell r="E278" t="str">
            <v>MATT MCGRATH</v>
          </cell>
          <cell r="F278">
            <v>28.387933650000001</v>
          </cell>
          <cell r="G278">
            <v>-81.490193320000003</v>
          </cell>
          <cell r="H278">
            <v>1</v>
          </cell>
          <cell r="I278">
            <v>1</v>
          </cell>
          <cell r="J278" t="str">
            <v>O</v>
          </cell>
          <cell r="K278" t="str">
            <v>O</v>
          </cell>
          <cell r="L278">
            <v>39758</v>
          </cell>
          <cell r="M278" t="str">
            <v>MATTHEW MCGRATH</v>
          </cell>
          <cell r="N278" t="str">
            <v>BOB CORCORAN</v>
          </cell>
          <cell r="O278">
            <v>6309</v>
          </cell>
          <cell r="P278">
            <v>43217</v>
          </cell>
          <cell r="Q278">
            <v>83.9</v>
          </cell>
          <cell r="R278">
            <v>43217</v>
          </cell>
          <cell r="S278">
            <v>97.7</v>
          </cell>
          <cell r="T278">
            <v>44227</v>
          </cell>
          <cell r="U278">
            <v>3.2</v>
          </cell>
          <cell r="V278" t="str">
            <v>OLD</v>
          </cell>
          <cell r="W278" t="str">
            <v>CAROL BEAUREGARD</v>
          </cell>
          <cell r="X278" t="str">
            <v>FRANK GOMEZ</v>
          </cell>
          <cell r="Y278" t="str">
            <v>CRAIG SCHULZ</v>
          </cell>
          <cell r="Z278">
            <v>1</v>
          </cell>
          <cell r="AC278">
            <v>2.0258868648130401</v>
          </cell>
          <cell r="AD278">
            <v>2.1315640561340001</v>
          </cell>
          <cell r="AE278">
            <v>-0.105677191320958</v>
          </cell>
          <cell r="AF278">
            <v>-4.9577300300617804</v>
          </cell>
          <cell r="AG278">
            <v>1111985.45</v>
          </cell>
          <cell r="AH278">
            <v>1416586.45</v>
          </cell>
          <cell r="AI278">
            <v>-304601</v>
          </cell>
          <cell r="AJ278">
            <v>-21.502464604260499</v>
          </cell>
          <cell r="AK278">
            <v>110739</v>
          </cell>
          <cell r="AL278">
            <v>126494</v>
          </cell>
          <cell r="AM278">
            <v>-15755</v>
          </cell>
          <cell r="AN278">
            <v>-12.4551362119942</v>
          </cell>
          <cell r="AO278">
            <v>14602</v>
          </cell>
          <cell r="AP278">
            <v>17672</v>
          </cell>
          <cell r="AQ278">
            <v>-3070</v>
          </cell>
          <cell r="AR278">
            <v>-17.3721140787687</v>
          </cell>
          <cell r="AS278">
            <v>29582</v>
          </cell>
          <cell r="AT278">
            <v>37669</v>
          </cell>
          <cell r="AU278">
            <v>-8087</v>
          </cell>
          <cell r="AV278">
            <v>-21.4685815922907</v>
          </cell>
          <cell r="AW278">
            <v>12.910537389718201</v>
          </cell>
          <cell r="AX278">
            <v>13.6472876183851</v>
          </cell>
          <cell r="AY278">
            <v>-0.73675022866689799</v>
          </cell>
          <cell r="AZ278">
            <v>-5.3985103067248197</v>
          </cell>
          <cell r="BB278">
            <v>-3.4989391497470602E-3</v>
          </cell>
          <cell r="BC278">
            <v>37.589934757622899</v>
          </cell>
          <cell r="BD278">
            <v>37.606160237861403</v>
          </cell>
          <cell r="BE278">
            <v>-1.6225480238489399E-2</v>
          </cell>
          <cell r="BF278">
            <v>-4.3145804133849802E-2</v>
          </cell>
          <cell r="BG278">
            <v>75.297904396657998</v>
          </cell>
          <cell r="BH278">
            <v>71.740606609325496</v>
          </cell>
          <cell r="BI278">
            <v>0.77157394460512096</v>
          </cell>
          <cell r="BJ278">
            <v>0.70473778709375601</v>
          </cell>
          <cell r="BK278">
            <v>-2.2756682652637201E-3</v>
          </cell>
          <cell r="BL278">
            <v>-2530.5100000000002</v>
          </cell>
          <cell r="BM278">
            <v>-10977.38</v>
          </cell>
        </row>
        <row r="279">
          <cell r="A279">
            <v>559</v>
          </cell>
          <cell r="B279" t="str">
            <v>THE PROMENADE @ CAMARILLO OUTLETS</v>
          </cell>
          <cell r="C279" t="str">
            <v>CAMARILLO</v>
          </cell>
          <cell r="D279" t="str">
            <v>CA</v>
          </cell>
          <cell r="E279" t="str">
            <v>RICARDO CORRALES</v>
          </cell>
          <cell r="F279">
            <v>34.215036300000001</v>
          </cell>
          <cell r="G279">
            <v>-119.0687085</v>
          </cell>
          <cell r="H279">
            <v>15</v>
          </cell>
          <cell r="I279">
            <v>2</v>
          </cell>
          <cell r="J279" t="str">
            <v>O</v>
          </cell>
          <cell r="K279" t="str">
            <v>O</v>
          </cell>
          <cell r="L279">
            <v>39926</v>
          </cell>
          <cell r="M279" t="str">
            <v>RICARDO CORRALES</v>
          </cell>
          <cell r="N279" t="str">
            <v>DANNY LAZAR</v>
          </cell>
          <cell r="O279">
            <v>5959</v>
          </cell>
          <cell r="P279">
            <v>43223</v>
          </cell>
          <cell r="Q279">
            <v>95.5</v>
          </cell>
          <cell r="R279">
            <v>43223</v>
          </cell>
          <cell r="S279">
            <v>99.9</v>
          </cell>
          <cell r="T279">
            <v>44592</v>
          </cell>
          <cell r="U279">
            <v>1.8</v>
          </cell>
          <cell r="V279" t="str">
            <v>OLD</v>
          </cell>
          <cell r="W279" t="str">
            <v>ANDREA LOPEZ</v>
          </cell>
          <cell r="X279" t="str">
            <v>AYLIN VALENCIA</v>
          </cell>
          <cell r="Y279" t="str">
            <v>MARSHALL POE</v>
          </cell>
          <cell r="Z279">
            <v>1</v>
          </cell>
          <cell r="AC279">
            <v>1.81838709677419</v>
          </cell>
          <cell r="AD279">
            <v>1.82284172661871</v>
          </cell>
          <cell r="AE279">
            <v>-4.4546298445116202E-3</v>
          </cell>
          <cell r="AF279">
            <v>-0.24437831214094299</v>
          </cell>
          <cell r="AG279">
            <v>416461.99</v>
          </cell>
          <cell r="AH279">
            <v>444904.76</v>
          </cell>
          <cell r="AI279">
            <v>-28442.77</v>
          </cell>
          <cell r="AJ279">
            <v>-6.3930019539462801</v>
          </cell>
          <cell r="AK279">
            <v>38758.5</v>
          </cell>
          <cell r="AL279">
            <v>43014</v>
          </cell>
          <cell r="AM279">
            <v>-4255.5</v>
          </cell>
          <cell r="AN279">
            <v>-9.8932905565629792</v>
          </cell>
          <cell r="AO279">
            <v>6200</v>
          </cell>
          <cell r="AP279">
            <v>6672</v>
          </cell>
          <cell r="AQ279">
            <v>-472</v>
          </cell>
          <cell r="AR279">
            <v>-7.0743405275779399</v>
          </cell>
          <cell r="AS279">
            <v>11274</v>
          </cell>
          <cell r="AT279">
            <v>12162</v>
          </cell>
          <cell r="AU279">
            <v>-888</v>
          </cell>
          <cell r="AV279">
            <v>-7.3014306857424804</v>
          </cell>
          <cell r="AW279">
            <v>15.9964910922765</v>
          </cell>
          <cell r="AX279">
            <v>15.5112289022179</v>
          </cell>
          <cell r="AY279">
            <v>0.48526219005864801</v>
          </cell>
          <cell r="AZ279">
            <v>3.12845741054897</v>
          </cell>
          <cell r="BB279">
            <v>-2.9849631038254298E-3</v>
          </cell>
          <cell r="BC279">
            <v>36.940038140855101</v>
          </cell>
          <cell r="BD279">
            <v>36.581545798388397</v>
          </cell>
          <cell r="BE279">
            <v>0.35849234246664002</v>
          </cell>
          <cell r="BF279">
            <v>0.97998139401324402</v>
          </cell>
          <cell r="BG279">
            <v>83.241935483871003</v>
          </cell>
          <cell r="BH279">
            <v>82.898681055155905</v>
          </cell>
          <cell r="BI279">
            <v>6.32357349106457</v>
          </cell>
          <cell r="BJ279">
            <v>5.6131361687386798</v>
          </cell>
          <cell r="BK279">
            <v>-2.30465210042338E-3</v>
          </cell>
          <cell r="BL279">
            <v>-959.8</v>
          </cell>
          <cell r="BM279">
            <v>-3684.23</v>
          </cell>
        </row>
        <row r="280">
          <cell r="A280">
            <v>561</v>
          </cell>
          <cell r="B280" t="str">
            <v>STREETS OF INDIAN LAKE</v>
          </cell>
          <cell r="C280" t="str">
            <v>HENDERSONVILLE</v>
          </cell>
          <cell r="D280" t="str">
            <v>TN</v>
          </cell>
          <cell r="E280" t="str">
            <v>KYLE CAMPBELL</v>
          </cell>
          <cell r="F280">
            <v>36.329767359999998</v>
          </cell>
          <cell r="G280">
            <v>-86.591973879999998</v>
          </cell>
          <cell r="H280">
            <v>9</v>
          </cell>
          <cell r="I280">
            <v>3</v>
          </cell>
          <cell r="J280" t="str">
            <v>S</v>
          </cell>
          <cell r="K280" t="str">
            <v>O</v>
          </cell>
          <cell r="L280">
            <v>39518</v>
          </cell>
          <cell r="M280" t="str">
            <v>NICHOLAS JUDD</v>
          </cell>
          <cell r="N280" t="str">
            <v>SHAWN BROOKS</v>
          </cell>
          <cell r="O280">
            <v>5161</v>
          </cell>
          <cell r="P280">
            <v>43333</v>
          </cell>
          <cell r="Q280">
            <v>74</v>
          </cell>
          <cell r="R280">
            <v>43333</v>
          </cell>
          <cell r="S280">
            <v>96.8</v>
          </cell>
          <cell r="T280">
            <v>44592</v>
          </cell>
          <cell r="U280">
            <v>1.3</v>
          </cell>
          <cell r="V280" t="str">
            <v>OLD</v>
          </cell>
          <cell r="W280" t="str">
            <v>HEATHER CRAWFORD</v>
          </cell>
          <cell r="X280" t="str">
            <v>RACHEL POWER</v>
          </cell>
          <cell r="Y280" t="str">
            <v>BRIAN BYRNE</v>
          </cell>
          <cell r="Z280">
            <v>1</v>
          </cell>
          <cell r="AC280">
            <v>1.6352781546811399</v>
          </cell>
          <cell r="AD280">
            <v>1.65130260521042</v>
          </cell>
          <cell r="AE280">
            <v>-1.6024450529281298E-2</v>
          </cell>
          <cell r="AF280">
            <v>-0.97041272015914404</v>
          </cell>
          <cell r="AG280">
            <v>211929.75</v>
          </cell>
          <cell r="AH280">
            <v>206155.94</v>
          </cell>
          <cell r="AI280">
            <v>5773.81</v>
          </cell>
          <cell r="AJ280">
            <v>2.8007002854247101</v>
          </cell>
          <cell r="AK280">
            <v>14685</v>
          </cell>
          <cell r="AL280">
            <v>15683</v>
          </cell>
          <cell r="AM280">
            <v>-998</v>
          </cell>
          <cell r="AN280">
            <v>-6.3635783969903699</v>
          </cell>
          <cell r="AO280">
            <v>3685</v>
          </cell>
          <cell r="AP280">
            <v>3493</v>
          </cell>
          <cell r="AQ280">
            <v>192</v>
          </cell>
          <cell r="AR280">
            <v>5.4967077011165202</v>
          </cell>
          <cell r="AS280">
            <v>6026</v>
          </cell>
          <cell r="AT280">
            <v>5768</v>
          </cell>
          <cell r="AU280">
            <v>258</v>
          </cell>
          <cell r="AV280">
            <v>4.4729542302357803</v>
          </cell>
          <cell r="AW280">
            <v>24.501191692202902</v>
          </cell>
          <cell r="AX280">
            <v>22.2342664031117</v>
          </cell>
          <cell r="AY280">
            <v>2.2669252890912799</v>
          </cell>
          <cell r="AZ280">
            <v>10.195637886096501</v>
          </cell>
          <cell r="BB280">
            <v>-3.09806415922284E-3</v>
          </cell>
          <cell r="BC280">
            <v>35.1692250248921</v>
          </cell>
          <cell r="BD280">
            <v>35.741321081830797</v>
          </cell>
          <cell r="BE280">
            <v>-0.57209605693865495</v>
          </cell>
          <cell r="BF280">
            <v>-1.6006572774096</v>
          </cell>
          <cell r="BG280">
            <v>91.913161465400293</v>
          </cell>
          <cell r="BH280">
            <v>68.708846263956502</v>
          </cell>
          <cell r="BI280">
            <v>4.2537019932312496</v>
          </cell>
          <cell r="BJ280">
            <v>2.7530082325059402</v>
          </cell>
          <cell r="BK280">
            <v>-4.2319211908663102E-3</v>
          </cell>
          <cell r="BL280">
            <v>-896.87</v>
          </cell>
          <cell r="BM280">
            <v>-4892.03</v>
          </cell>
        </row>
        <row r="281">
          <cell r="A281">
            <v>562</v>
          </cell>
          <cell r="B281" t="str">
            <v>THE SHOPS AT WIREGRASS</v>
          </cell>
          <cell r="C281" t="str">
            <v>WESLEY CHAPEL</v>
          </cell>
          <cell r="D281" t="str">
            <v>FL</v>
          </cell>
          <cell r="E281" t="str">
            <v>JOHNNY FRETWELL</v>
          </cell>
          <cell r="F281">
            <v>28.189031329999999</v>
          </cell>
          <cell r="G281">
            <v>-82.34900596</v>
          </cell>
          <cell r="H281">
            <v>2</v>
          </cell>
          <cell r="I281">
            <v>3</v>
          </cell>
          <cell r="J281" t="str">
            <v>S</v>
          </cell>
          <cell r="K281" t="str">
            <v>O</v>
          </cell>
          <cell r="L281">
            <v>39751</v>
          </cell>
          <cell r="M281" t="str">
            <v>JAMES ROPER</v>
          </cell>
          <cell r="N281" t="str">
            <v>KEN HELM</v>
          </cell>
          <cell r="O281">
            <v>5500</v>
          </cell>
          <cell r="P281">
            <v>43293</v>
          </cell>
          <cell r="Q281">
            <v>99.7</v>
          </cell>
          <cell r="R281">
            <v>43293</v>
          </cell>
          <cell r="S281">
            <v>100</v>
          </cell>
          <cell r="T281">
            <v>43496</v>
          </cell>
          <cell r="U281">
            <v>2.1</v>
          </cell>
          <cell r="V281" t="str">
            <v>OLD</v>
          </cell>
          <cell r="W281" t="str">
            <v>CHELSEA WIDNER</v>
          </cell>
          <cell r="X281" t="str">
            <v>DEBORAH FERNELLA</v>
          </cell>
          <cell r="Y281" t="str">
            <v>ADRIAN MUNZELL</v>
          </cell>
          <cell r="Z281">
            <v>1</v>
          </cell>
          <cell r="AC281">
            <v>1.78804584360946</v>
          </cell>
          <cell r="AD281">
            <v>1.8009074659700299</v>
          </cell>
          <cell r="AE281">
            <v>-1.28616223605673E-2</v>
          </cell>
          <cell r="AF281">
            <v>-0.71417452609868703</v>
          </cell>
          <cell r="AG281">
            <v>432378.99</v>
          </cell>
          <cell r="AH281">
            <v>459278.37</v>
          </cell>
          <cell r="AI281">
            <v>-26899.38</v>
          </cell>
          <cell r="AJ281">
            <v>-5.85687934748593</v>
          </cell>
          <cell r="AK281">
            <v>28685</v>
          </cell>
          <cell r="AL281">
            <v>30243</v>
          </cell>
          <cell r="AM281">
            <v>-1558</v>
          </cell>
          <cell r="AN281">
            <v>-5.1516053301590397</v>
          </cell>
          <cell r="AO281">
            <v>6893</v>
          </cell>
          <cell r="AP281">
            <v>7273</v>
          </cell>
          <cell r="AQ281">
            <v>-380</v>
          </cell>
          <cell r="AR281">
            <v>-5.2248040698473801</v>
          </cell>
          <cell r="AS281">
            <v>12325</v>
          </cell>
          <cell r="AT281">
            <v>13098</v>
          </cell>
          <cell r="AU281">
            <v>-773</v>
          </cell>
          <cell r="AV281">
            <v>-5.9016643762406504</v>
          </cell>
          <cell r="AW281">
            <v>23.7162279937249</v>
          </cell>
          <cell r="AX281">
            <v>24.0485401580531</v>
          </cell>
          <cell r="AY281">
            <v>-0.33231216432816202</v>
          </cell>
          <cell r="AZ281">
            <v>-1.38183923907282</v>
          </cell>
          <cell r="BB281">
            <v>-2.4584257459925201E-3</v>
          </cell>
          <cell r="BC281">
            <v>35.081459634888397</v>
          </cell>
          <cell r="BD281">
            <v>35.064770957398103</v>
          </cell>
          <cell r="BE281">
            <v>1.6688677490364501E-2</v>
          </cell>
          <cell r="BF281">
            <v>4.7593858550054199E-2</v>
          </cell>
          <cell r="BG281">
            <v>71.304221674162207</v>
          </cell>
          <cell r="BH281">
            <v>58.105321050460603</v>
          </cell>
          <cell r="BI281">
            <v>2.30890728524991</v>
          </cell>
          <cell r="BJ281">
            <v>1.7426729675947901</v>
          </cell>
          <cell r="BK281">
            <v>-3.8615428561873501E-3</v>
          </cell>
          <cell r="BL281">
            <v>-1669.65</v>
          </cell>
          <cell r="BM281">
            <v>-3209.32</v>
          </cell>
        </row>
        <row r="282">
          <cell r="A282">
            <v>565</v>
          </cell>
          <cell r="B282" t="str">
            <v>PAVILION AT PORT ORANGE</v>
          </cell>
          <cell r="C282" t="str">
            <v>PORT ORANGE</v>
          </cell>
          <cell r="D282" t="str">
            <v>FL</v>
          </cell>
          <cell r="E282" t="str">
            <v>GAIL AMES</v>
          </cell>
          <cell r="F282">
            <v>29.111839620000001</v>
          </cell>
          <cell r="G282">
            <v>-81.033815919999995</v>
          </cell>
          <cell r="H282">
            <v>1</v>
          </cell>
          <cell r="I282">
            <v>2</v>
          </cell>
          <cell r="J282" t="str">
            <v>S</v>
          </cell>
          <cell r="K282" t="str">
            <v>O</v>
          </cell>
          <cell r="L282">
            <v>40247</v>
          </cell>
          <cell r="M282" t="str">
            <v>MICHAEL JAPP</v>
          </cell>
          <cell r="N282" t="str">
            <v>BOB CORCORAN</v>
          </cell>
          <cell r="O282">
            <v>5600</v>
          </cell>
          <cell r="P282">
            <v>43215</v>
          </cell>
          <cell r="Q282">
            <v>97.9</v>
          </cell>
          <cell r="R282">
            <v>43215</v>
          </cell>
          <cell r="S282">
            <v>98.9</v>
          </cell>
          <cell r="T282">
            <v>44227</v>
          </cell>
          <cell r="U282">
            <v>1.5</v>
          </cell>
          <cell r="V282" t="str">
            <v>OLD</v>
          </cell>
          <cell r="W282" t="str">
            <v>ELMER PANAMENO</v>
          </cell>
          <cell r="X282" t="str">
            <v>JESSE COPELAND</v>
          </cell>
          <cell r="Y282" t="str">
            <v>CRAIG SCHULZ</v>
          </cell>
          <cell r="Z282">
            <v>1</v>
          </cell>
          <cell r="AC282">
            <v>1.73994215093347</v>
          </cell>
          <cell r="AD282">
            <v>1.6963210702341101</v>
          </cell>
          <cell r="AE282">
            <v>4.362108069936E-2</v>
          </cell>
          <cell r="AF282">
            <v>2.5715108693037498</v>
          </cell>
          <cell r="AG282">
            <v>247188.36</v>
          </cell>
          <cell r="AH282">
            <v>282240.27</v>
          </cell>
          <cell r="AI282">
            <v>-35051.910000000003</v>
          </cell>
          <cell r="AJ282">
            <v>-12.419173918732399</v>
          </cell>
          <cell r="AK282">
            <v>15421.5</v>
          </cell>
          <cell r="AL282">
            <v>18994</v>
          </cell>
          <cell r="AM282">
            <v>-3572.5</v>
          </cell>
          <cell r="AN282">
            <v>-18.808571127724498</v>
          </cell>
          <cell r="AO282">
            <v>3803</v>
          </cell>
          <cell r="AP282">
            <v>4485</v>
          </cell>
          <cell r="AQ282">
            <v>-682</v>
          </cell>
          <cell r="AR282">
            <v>-15.206243032330001</v>
          </cell>
          <cell r="AS282">
            <v>6617</v>
          </cell>
          <cell r="AT282">
            <v>7608</v>
          </cell>
          <cell r="AU282">
            <v>-991</v>
          </cell>
          <cell r="AV282">
            <v>-13.025762355415401</v>
          </cell>
          <cell r="AW282">
            <v>24.388029698797101</v>
          </cell>
          <cell r="AX282">
            <v>23.612719806254599</v>
          </cell>
          <cell r="AY282">
            <v>0.77530989254252702</v>
          </cell>
          <cell r="AZ282">
            <v>3.28344171660039</v>
          </cell>
          <cell r="BB282">
            <v>-3.72228039040315E-3</v>
          </cell>
          <cell r="BC282">
            <v>37.356560374792203</v>
          </cell>
          <cell r="BD282">
            <v>37.097827287066202</v>
          </cell>
          <cell r="BE282">
            <v>0.25873308772595799</v>
          </cell>
          <cell r="BF282">
            <v>0.69743461180046495</v>
          </cell>
          <cell r="BG282">
            <v>75.256376544833003</v>
          </cell>
          <cell r="BH282">
            <v>62.876254180601997</v>
          </cell>
          <cell r="BI282">
            <v>3.8774519965260499</v>
          </cell>
          <cell r="BJ282">
            <v>3.1893251802799099</v>
          </cell>
          <cell r="BK282">
            <v>-4.4492386291975899E-4</v>
          </cell>
          <cell r="BL282">
            <v>-109.98</v>
          </cell>
          <cell r="BM282">
            <v>-1254.79</v>
          </cell>
        </row>
        <row r="283">
          <cell r="A283">
            <v>572</v>
          </cell>
          <cell r="B283" t="str">
            <v>OXFORD GALLERIA</v>
          </cell>
          <cell r="C283" t="str">
            <v>OXFORD</v>
          </cell>
          <cell r="D283" t="str">
            <v>MS</v>
          </cell>
          <cell r="E283" t="str">
            <v>MATTHEW LANGSTON</v>
          </cell>
          <cell r="F283">
            <v>34.364255989999997</v>
          </cell>
          <cell r="G283">
            <v>-89.563139399999997</v>
          </cell>
          <cell r="H283">
            <v>3</v>
          </cell>
          <cell r="I283">
            <v>6</v>
          </cell>
          <cell r="J283" t="str">
            <v>S</v>
          </cell>
          <cell r="K283" t="str">
            <v>O</v>
          </cell>
          <cell r="L283">
            <v>39518</v>
          </cell>
          <cell r="M283" t="str">
            <v>DISTRICT 6</v>
          </cell>
          <cell r="N283" t="str">
            <v>ALLEN MCCLURE</v>
          </cell>
          <cell r="O283">
            <v>6000</v>
          </cell>
          <cell r="P283">
            <v>43243</v>
          </cell>
          <cell r="Q283">
            <v>95</v>
          </cell>
          <cell r="R283">
            <v>43243</v>
          </cell>
          <cell r="S283">
            <v>100</v>
          </cell>
          <cell r="T283">
            <v>43555</v>
          </cell>
          <cell r="U283">
            <v>1.8</v>
          </cell>
          <cell r="V283" t="str">
            <v>OLD</v>
          </cell>
          <cell r="W283" t="str">
            <v>ELIUD ALVAREZ</v>
          </cell>
          <cell r="X283" t="str">
            <v>SAMUEL RUTHERFORD</v>
          </cell>
          <cell r="Y283" t="str">
            <v>CRAIG SCHULZ</v>
          </cell>
          <cell r="Z283">
            <v>1</v>
          </cell>
          <cell r="AC283">
            <v>1.6934114793856101</v>
          </cell>
          <cell r="AD283">
            <v>1.6709704289879199</v>
          </cell>
          <cell r="AE283">
            <v>2.2441050397688601E-2</v>
          </cell>
          <cell r="AF283">
            <v>1.3429950649264799</v>
          </cell>
          <cell r="AG283">
            <v>295608.21000000002</v>
          </cell>
          <cell r="AH283">
            <v>276329.43</v>
          </cell>
          <cell r="AI283">
            <v>19278.78</v>
          </cell>
          <cell r="AJ283">
            <v>6.9767378740657504</v>
          </cell>
          <cell r="AK283">
            <v>21681</v>
          </cell>
          <cell r="AL283">
            <v>23262</v>
          </cell>
          <cell r="AM283">
            <v>-1581</v>
          </cell>
          <cell r="AN283">
            <v>-6.7964921330925998</v>
          </cell>
          <cell r="AO283">
            <v>4948</v>
          </cell>
          <cell r="AP283">
            <v>4802</v>
          </cell>
          <cell r="AQ283">
            <v>146</v>
          </cell>
          <cell r="AR283">
            <v>3.0403998334027502</v>
          </cell>
          <cell r="AS283">
            <v>8379</v>
          </cell>
          <cell r="AT283">
            <v>8024</v>
          </cell>
          <cell r="AU283">
            <v>355</v>
          </cell>
          <cell r="AV283">
            <v>4.42422731804586</v>
          </cell>
          <cell r="AW283">
            <v>22.296019556293501</v>
          </cell>
          <cell r="AX283">
            <v>20.6431089330238</v>
          </cell>
          <cell r="AY283">
            <v>1.6529106232697199</v>
          </cell>
          <cell r="AZ283">
            <v>8.0070818239275496</v>
          </cell>
          <cell r="BB283">
            <v>-2.5972116333194198E-3</v>
          </cell>
          <cell r="BC283">
            <v>35.2796527031865</v>
          </cell>
          <cell r="BD283">
            <v>34.437865154536397</v>
          </cell>
          <cell r="BE283">
            <v>0.84178754865015304</v>
          </cell>
          <cell r="BF283">
            <v>2.4443662372005899</v>
          </cell>
          <cell r="BG283">
            <v>93.148746968472096</v>
          </cell>
          <cell r="BH283">
            <v>79.029571012078307</v>
          </cell>
          <cell r="BI283">
            <v>3.1154953375618399</v>
          </cell>
          <cell r="BJ283">
            <v>2.0618542150939199</v>
          </cell>
          <cell r="BK283">
            <v>-1.2344718030666299E-3</v>
          </cell>
          <cell r="BL283">
            <v>-364.92</v>
          </cell>
          <cell r="BM283">
            <v>-2349.38</v>
          </cell>
        </row>
        <row r="284">
          <cell r="A284">
            <v>573</v>
          </cell>
          <cell r="B284" t="str">
            <v>HOMETOWN COMMONS</v>
          </cell>
          <cell r="C284" t="str">
            <v>MOUNTAIN HOME</v>
          </cell>
          <cell r="D284" t="str">
            <v>AR</v>
          </cell>
          <cell r="E284" t="str">
            <v>BROCK PETERS</v>
          </cell>
          <cell r="F284">
            <v>36.357971810000002</v>
          </cell>
          <cell r="G284">
            <v>-92.335298210000005</v>
          </cell>
          <cell r="H284">
            <v>12</v>
          </cell>
          <cell r="I284">
            <v>5</v>
          </cell>
          <cell r="J284" t="str">
            <v>S</v>
          </cell>
          <cell r="K284" t="str">
            <v>O</v>
          </cell>
          <cell r="L284">
            <v>39876</v>
          </cell>
          <cell r="M284" t="str">
            <v>DEAN BARNHART</v>
          </cell>
          <cell r="N284" t="str">
            <v>CHARLES MCGOWEN</v>
          </cell>
          <cell r="O284">
            <v>6000</v>
          </cell>
          <cell r="P284">
            <v>43293</v>
          </cell>
          <cell r="Q284">
            <v>99.3</v>
          </cell>
          <cell r="R284">
            <v>43293</v>
          </cell>
          <cell r="S284">
            <v>90</v>
          </cell>
          <cell r="T284">
            <v>45504</v>
          </cell>
          <cell r="U284">
            <v>1.4</v>
          </cell>
          <cell r="V284" t="str">
            <v>OLD</v>
          </cell>
          <cell r="W284" t="str">
            <v>HANNAH MILLARD</v>
          </cell>
          <cell r="X284" t="str">
            <v>PAYTON EDINGTON</v>
          </cell>
          <cell r="Y284" t="str">
            <v>CRAIG SCHULZ</v>
          </cell>
          <cell r="Z284">
            <v>1</v>
          </cell>
          <cell r="AC284">
            <v>1.7655408712677401</v>
          </cell>
          <cell r="AD284">
            <v>1.7905128822537899</v>
          </cell>
          <cell r="AE284">
            <v>-2.49720109860487E-2</v>
          </cell>
          <cell r="AF284">
            <v>-1.3946847986156601</v>
          </cell>
          <cell r="AG284">
            <v>279129.98</v>
          </cell>
          <cell r="AH284">
            <v>280502.3</v>
          </cell>
          <cell r="AI284">
            <v>-1372.32</v>
          </cell>
          <cell r="AJ284">
            <v>-0.48923663014527902</v>
          </cell>
          <cell r="AK284">
            <v>13314</v>
          </cell>
          <cell r="AL284">
            <v>13910</v>
          </cell>
          <cell r="AM284">
            <v>-596</v>
          </cell>
          <cell r="AN284">
            <v>-4.2846872753414802</v>
          </cell>
          <cell r="AO284">
            <v>4086</v>
          </cell>
          <cell r="AP284">
            <v>4153</v>
          </cell>
          <cell r="AQ284">
            <v>-67</v>
          </cell>
          <cell r="AR284">
            <v>-1.6132915964363099</v>
          </cell>
          <cell r="AS284">
            <v>7214</v>
          </cell>
          <cell r="AT284">
            <v>7436</v>
          </cell>
          <cell r="AU284">
            <v>-222</v>
          </cell>
          <cell r="AV284">
            <v>-2.9854760623991399</v>
          </cell>
          <cell r="AW284">
            <v>29.945921586300098</v>
          </cell>
          <cell r="AX284">
            <v>29.654924514737601</v>
          </cell>
          <cell r="AY284">
            <v>0.29099707156253601</v>
          </cell>
          <cell r="AZ284">
            <v>0.98127739768118305</v>
          </cell>
          <cell r="BB284">
            <v>-4.3735118624695004E-3</v>
          </cell>
          <cell r="BC284">
            <v>38.692816745217598</v>
          </cell>
          <cell r="BD284">
            <v>37.722202797202797</v>
          </cell>
          <cell r="BE284">
            <v>0.97061394801483003</v>
          </cell>
          <cell r="BF284">
            <v>2.5730574463875202</v>
          </cell>
          <cell r="BG284">
            <v>86.563876651982397</v>
          </cell>
          <cell r="BH284">
            <v>83.385504454611095</v>
          </cell>
          <cell r="BI284">
            <v>2.4560099205395298</v>
          </cell>
          <cell r="BJ284">
            <v>2.07875657347551</v>
          </cell>
          <cell r="BK284">
            <v>-2.5861786684468701E-3</v>
          </cell>
          <cell r="BL284">
            <v>-721.88</v>
          </cell>
          <cell r="BM284">
            <v>-3105.42</v>
          </cell>
        </row>
        <row r="285">
          <cell r="A285">
            <v>574</v>
          </cell>
          <cell r="B285" t="str">
            <v>IRVING MALL</v>
          </cell>
          <cell r="C285" t="str">
            <v>IRVING</v>
          </cell>
          <cell r="D285" t="str">
            <v>TX</v>
          </cell>
          <cell r="E285" t="str">
            <v>VICTOR AVILA</v>
          </cell>
          <cell r="F285">
            <v>32.839497999999999</v>
          </cell>
          <cell r="G285">
            <v>-96.996340000000004</v>
          </cell>
          <cell r="H285">
            <v>12</v>
          </cell>
          <cell r="I285">
            <v>2</v>
          </cell>
          <cell r="J285" t="str">
            <v>M</v>
          </cell>
          <cell r="K285" t="str">
            <v>O</v>
          </cell>
          <cell r="L285">
            <v>39519</v>
          </cell>
          <cell r="M285" t="str">
            <v>JAMES NORWINE</v>
          </cell>
          <cell r="N285" t="str">
            <v>CHARLES MCGOWEN</v>
          </cell>
          <cell r="O285">
            <v>6461</v>
          </cell>
          <cell r="P285">
            <v>43293</v>
          </cell>
          <cell r="Q285">
            <v>99.6</v>
          </cell>
          <cell r="R285">
            <v>43293</v>
          </cell>
          <cell r="S285">
            <v>83.6</v>
          </cell>
          <cell r="T285">
            <v>43496</v>
          </cell>
          <cell r="U285">
            <v>2.2000000000000002</v>
          </cell>
          <cell r="V285" t="str">
            <v>OLD</v>
          </cell>
          <cell r="W285" t="str">
            <v>LUIS ZARAZUA</v>
          </cell>
          <cell r="X285" t="str">
            <v>MARISA MERCADO</v>
          </cell>
          <cell r="Y285" t="str">
            <v>MARSHALL POE</v>
          </cell>
          <cell r="Z285">
            <v>1</v>
          </cell>
          <cell r="AC285">
            <v>1.63816728518413</v>
          </cell>
          <cell r="AD285">
            <v>1.6825110864745001</v>
          </cell>
          <cell r="AE285">
            <v>-4.4343801290373401E-2</v>
          </cell>
          <cell r="AF285">
            <v>-2.6355726061389899</v>
          </cell>
          <cell r="AG285">
            <v>443953.27</v>
          </cell>
          <cell r="AH285">
            <v>461104.35</v>
          </cell>
          <cell r="AI285">
            <v>-17151.080000000002</v>
          </cell>
          <cell r="AJ285">
            <v>-3.71956586399586</v>
          </cell>
          <cell r="AK285">
            <v>51098.5</v>
          </cell>
          <cell r="AL285">
            <v>55072</v>
          </cell>
          <cell r="AM285">
            <v>-3973.5</v>
          </cell>
          <cell r="AN285">
            <v>-7.2151002324230102</v>
          </cell>
          <cell r="AO285">
            <v>7006</v>
          </cell>
          <cell r="AP285">
            <v>7216</v>
          </cell>
          <cell r="AQ285">
            <v>-210</v>
          </cell>
          <cell r="AR285">
            <v>-2.9101995565410199</v>
          </cell>
          <cell r="AS285">
            <v>11477</v>
          </cell>
          <cell r="AT285">
            <v>12141</v>
          </cell>
          <cell r="AU285">
            <v>-664</v>
          </cell>
          <cell r="AV285">
            <v>-5.4690717403838196</v>
          </cell>
          <cell r="AW285">
            <v>13.4778907404327</v>
          </cell>
          <cell r="AX285">
            <v>13.102847181871001</v>
          </cell>
          <cell r="AY285">
            <v>0.37504355856168697</v>
          </cell>
          <cell r="AZ285">
            <v>2.86230582831337</v>
          </cell>
          <cell r="BB285">
            <v>-6.67490627255683E-3</v>
          </cell>
          <cell r="BC285">
            <v>38.681996166245497</v>
          </cell>
          <cell r="BD285">
            <v>37.9791079812207</v>
          </cell>
          <cell r="BE285">
            <v>0.70288818502487505</v>
          </cell>
          <cell r="BF285">
            <v>1.85072325914666</v>
          </cell>
          <cell r="BG285">
            <v>82.457893234370502</v>
          </cell>
          <cell r="BH285">
            <v>90.243902439024396</v>
          </cell>
          <cell r="BI285">
            <v>3.0294787557257998</v>
          </cell>
          <cell r="BJ285">
            <v>2.9347673688179299</v>
          </cell>
          <cell r="BK285">
            <v>-4.3802808345121498E-3</v>
          </cell>
          <cell r="BL285">
            <v>-1944.64</v>
          </cell>
          <cell r="BM285">
            <v>-9794.65</v>
          </cell>
        </row>
        <row r="286">
          <cell r="A286">
            <v>575</v>
          </cell>
          <cell r="B286" t="str">
            <v>WHITE OAK VILLAGE</v>
          </cell>
          <cell r="C286" t="str">
            <v>RICHMOND</v>
          </cell>
          <cell r="D286" t="str">
            <v>VA</v>
          </cell>
          <cell r="E286" t="str">
            <v>MARQUELLE ROBINSON</v>
          </cell>
          <cell r="F286">
            <v>37.527325789999999</v>
          </cell>
          <cell r="G286">
            <v>-77.353541410000005</v>
          </cell>
          <cell r="H286">
            <v>8</v>
          </cell>
          <cell r="I286">
            <v>2</v>
          </cell>
          <cell r="J286" t="str">
            <v>S</v>
          </cell>
          <cell r="K286" t="str">
            <v>O</v>
          </cell>
          <cell r="L286">
            <v>39734</v>
          </cell>
          <cell r="M286" t="str">
            <v>PATRICIA VEALE</v>
          </cell>
          <cell r="N286" t="str">
            <v>GARY LEWIS</v>
          </cell>
          <cell r="O286">
            <v>5500</v>
          </cell>
          <cell r="P286">
            <v>43167</v>
          </cell>
          <cell r="Q286">
            <v>94.9</v>
          </cell>
          <cell r="R286">
            <v>43167</v>
          </cell>
          <cell r="S286">
            <v>99.4</v>
          </cell>
          <cell r="T286">
            <v>43861</v>
          </cell>
          <cell r="U286">
            <v>1.6</v>
          </cell>
          <cell r="V286" t="str">
            <v>OLD</v>
          </cell>
          <cell r="W286" t="str">
            <v>DEMEKO DOWLES</v>
          </cell>
          <cell r="X286" t="str">
            <v>KRISTEN ARMES</v>
          </cell>
          <cell r="Y286" t="str">
            <v>CRAIG SCHULZ</v>
          </cell>
          <cell r="Z286">
            <v>1</v>
          </cell>
          <cell r="AC286">
            <v>1.67069263002218</v>
          </cell>
          <cell r="AD286">
            <v>1.6779746835442999</v>
          </cell>
          <cell r="AE286">
            <v>-7.2820535221200799E-3</v>
          </cell>
          <cell r="AF286">
            <v>-0.433978747923571</v>
          </cell>
          <cell r="AG286">
            <v>235903.12</v>
          </cell>
          <cell r="AH286">
            <v>230600.3</v>
          </cell>
          <cell r="AI286">
            <v>5302.82</v>
          </cell>
          <cell r="AJ286">
            <v>2.2995720300450602</v>
          </cell>
          <cell r="AK286">
            <v>15757</v>
          </cell>
          <cell r="AL286">
            <v>18284</v>
          </cell>
          <cell r="AM286">
            <v>-2527</v>
          </cell>
          <cell r="AN286">
            <v>-13.820826952526801</v>
          </cell>
          <cell r="AO286">
            <v>4057</v>
          </cell>
          <cell r="AP286">
            <v>3950</v>
          </cell>
          <cell r="AQ286">
            <v>107</v>
          </cell>
          <cell r="AR286">
            <v>2.7088607594936698</v>
          </cell>
          <cell r="AS286">
            <v>6778</v>
          </cell>
          <cell r="AT286">
            <v>6628</v>
          </cell>
          <cell r="AU286">
            <v>150</v>
          </cell>
          <cell r="AV286">
            <v>2.26312613156307</v>
          </cell>
          <cell r="AW286">
            <v>25.493431490766</v>
          </cell>
          <cell r="AX286">
            <v>21.603587836359701</v>
          </cell>
          <cell r="AY286">
            <v>3.8898436544063499</v>
          </cell>
          <cell r="AZ286">
            <v>18.005544652447</v>
          </cell>
          <cell r="BB286">
            <v>-4.1133350663623098E-3</v>
          </cell>
          <cell r="BC286">
            <v>34.804237238123299</v>
          </cell>
          <cell r="BD286">
            <v>34.7918376584188</v>
          </cell>
          <cell r="BE286">
            <v>1.2399579704514E-2</v>
          </cell>
          <cell r="BF286">
            <v>3.5639335370126903E-2</v>
          </cell>
          <cell r="BG286">
            <v>89.327088982006401</v>
          </cell>
          <cell r="BH286">
            <v>88.455696202531598</v>
          </cell>
          <cell r="BI286">
            <v>4.2234201904578503</v>
          </cell>
          <cell r="BJ286">
            <v>3.1591849620317101</v>
          </cell>
          <cell r="BK286">
            <v>-8.7012414248696691E-3</v>
          </cell>
          <cell r="BL286">
            <v>-2052.65</v>
          </cell>
          <cell r="BM286">
            <v>-2988.42</v>
          </cell>
        </row>
        <row r="287">
          <cell r="A287">
            <v>577</v>
          </cell>
          <cell r="B287" t="str">
            <v>PIER PARK</v>
          </cell>
          <cell r="C287" t="str">
            <v>PANAMA CITY BEACH</v>
          </cell>
          <cell r="D287" t="str">
            <v>FL</v>
          </cell>
          <cell r="E287" t="str">
            <v>WILLIAM GASS</v>
          </cell>
          <cell r="F287">
            <v>30.219062000000001</v>
          </cell>
          <cell r="G287">
            <v>-85.870697000000007</v>
          </cell>
          <cell r="H287">
            <v>3</v>
          </cell>
          <cell r="I287">
            <v>5</v>
          </cell>
          <cell r="J287" t="str">
            <v>S</v>
          </cell>
          <cell r="K287" t="str">
            <v>O</v>
          </cell>
          <cell r="L287">
            <v>39574</v>
          </cell>
          <cell r="M287" t="str">
            <v>JOEL TALBERT</v>
          </cell>
          <cell r="N287" t="str">
            <v>ALLEN MCCLURE</v>
          </cell>
          <cell r="O287">
            <v>6344</v>
          </cell>
          <cell r="P287">
            <v>43188</v>
          </cell>
          <cell r="Q287">
            <v>87.8</v>
          </cell>
          <cell r="R287">
            <v>43188</v>
          </cell>
          <cell r="S287">
            <v>99.2</v>
          </cell>
          <cell r="T287">
            <v>43496</v>
          </cell>
          <cell r="U287">
            <v>2.5</v>
          </cell>
          <cell r="V287" t="str">
            <v>OLD</v>
          </cell>
          <cell r="W287" t="str">
            <v>ALBERTO DOMINQUEZ ALVAREZ</v>
          </cell>
          <cell r="X287" t="str">
            <v>JOHN WORLEY</v>
          </cell>
          <cell r="Y287" t="str">
            <v>BRIAN BYRNE</v>
          </cell>
          <cell r="Z287">
            <v>1</v>
          </cell>
          <cell r="AC287">
            <v>1.8343984133979701</v>
          </cell>
          <cell r="AD287">
            <v>1.8266434892541099</v>
          </cell>
          <cell r="AE287">
            <v>7.7549241438639198E-3</v>
          </cell>
          <cell r="AF287">
            <v>0.42454502969435798</v>
          </cell>
          <cell r="AG287">
            <v>617695.49</v>
          </cell>
          <cell r="AH287">
            <v>409881.86</v>
          </cell>
          <cell r="AI287">
            <v>207813.63</v>
          </cell>
          <cell r="AJ287">
            <v>50.700860486970598</v>
          </cell>
          <cell r="AK287">
            <v>51207</v>
          </cell>
          <cell r="AL287">
            <v>41502</v>
          </cell>
          <cell r="AM287">
            <v>9705</v>
          </cell>
          <cell r="AN287">
            <v>23.384415208905601</v>
          </cell>
          <cell r="AO287">
            <v>9076</v>
          </cell>
          <cell r="AP287">
            <v>6328</v>
          </cell>
          <cell r="AQ287">
            <v>2748</v>
          </cell>
          <cell r="AR287">
            <v>43.426042983565097</v>
          </cell>
          <cell r="AS287">
            <v>16649</v>
          </cell>
          <cell r="AT287">
            <v>11559</v>
          </cell>
          <cell r="AU287">
            <v>5090</v>
          </cell>
          <cell r="AV287">
            <v>44.034951120339102</v>
          </cell>
          <cell r="AW287">
            <v>17.7241392778331</v>
          </cell>
          <cell r="AX287">
            <v>15.247457953833599</v>
          </cell>
          <cell r="AY287">
            <v>2.4766813239995602</v>
          </cell>
          <cell r="AZ287">
            <v>16.243240883158901</v>
          </cell>
          <cell r="BB287">
            <v>-5.2494746844525602E-3</v>
          </cell>
          <cell r="BC287">
            <v>37.101056519911097</v>
          </cell>
          <cell r="BD287">
            <v>35.459975776451301</v>
          </cell>
          <cell r="BE287">
            <v>1.64108074345985</v>
          </cell>
          <cell r="BF287">
            <v>4.6279804414014398</v>
          </cell>
          <cell r="BG287">
            <v>82.205817540766901</v>
          </cell>
          <cell r="BH287">
            <v>84.939949431099905</v>
          </cell>
          <cell r="BI287">
            <v>2.8948697682736801</v>
          </cell>
          <cell r="BJ287">
            <v>2.6898043255683501</v>
          </cell>
          <cell r="BK287">
            <v>-4.2778521824726303E-3</v>
          </cell>
          <cell r="BL287">
            <v>-2642.41</v>
          </cell>
          <cell r="BM287">
            <v>-7477.43</v>
          </cell>
        </row>
        <row r="288">
          <cell r="A288">
            <v>578</v>
          </cell>
          <cell r="B288" t="str">
            <v>HAMILTON TOWNE CENTER</v>
          </cell>
          <cell r="C288" t="str">
            <v>NOBLESVILLE</v>
          </cell>
          <cell r="D288" t="str">
            <v>IN</v>
          </cell>
          <cell r="E288" t="str">
            <v>BRAD WAGNER</v>
          </cell>
          <cell r="F288">
            <v>39.992635</v>
          </cell>
          <cell r="G288">
            <v>-85.928013000000007</v>
          </cell>
          <cell r="H288">
            <v>9</v>
          </cell>
          <cell r="I288">
            <v>1</v>
          </cell>
          <cell r="J288" t="str">
            <v>S</v>
          </cell>
          <cell r="K288" t="str">
            <v>O</v>
          </cell>
          <cell r="L288">
            <v>39568</v>
          </cell>
          <cell r="M288" t="str">
            <v>AMY LINZIE</v>
          </cell>
          <cell r="N288" t="str">
            <v>SHAWN BROOKS</v>
          </cell>
          <cell r="O288">
            <v>6000</v>
          </cell>
          <cell r="P288">
            <v>43313</v>
          </cell>
          <cell r="Q288">
            <v>97.1</v>
          </cell>
          <cell r="R288">
            <v>43313</v>
          </cell>
          <cell r="S288">
            <v>99.6</v>
          </cell>
          <cell r="T288">
            <v>44957</v>
          </cell>
          <cell r="U288">
            <v>1.7</v>
          </cell>
          <cell r="V288" t="str">
            <v>OLD</v>
          </cell>
          <cell r="W288" t="str">
            <v>AUBREY BROWN</v>
          </cell>
          <cell r="X288" t="str">
            <v>CINDY GOYAK</v>
          </cell>
          <cell r="Y288" t="str">
            <v>BRIAN BYRNE</v>
          </cell>
          <cell r="Z288">
            <v>1</v>
          </cell>
          <cell r="AC288">
            <v>1.7226611226611199</v>
          </cell>
          <cell r="AD288">
            <v>1.72473798694878</v>
          </cell>
          <cell r="AE288">
            <v>-2.0768642876611799E-3</v>
          </cell>
          <cell r="AF288">
            <v>-0.12041621993467801</v>
          </cell>
          <cell r="AG288">
            <v>283652.47999999998</v>
          </cell>
          <cell r="AH288">
            <v>291738.63</v>
          </cell>
          <cell r="AI288">
            <v>-8086.15</v>
          </cell>
          <cell r="AJ288">
            <v>-2.7717104176433498</v>
          </cell>
          <cell r="AK288">
            <v>18557</v>
          </cell>
          <cell r="AL288">
            <v>19624</v>
          </cell>
          <cell r="AM288">
            <v>-1067</v>
          </cell>
          <cell r="AN288">
            <v>-5.4372197309416999</v>
          </cell>
          <cell r="AO288">
            <v>4810</v>
          </cell>
          <cell r="AP288">
            <v>5057</v>
          </cell>
          <cell r="AQ288">
            <v>-247</v>
          </cell>
          <cell r="AR288">
            <v>-4.8843187660668397</v>
          </cell>
          <cell r="AS288">
            <v>8286</v>
          </cell>
          <cell r="AT288">
            <v>8722</v>
          </cell>
          <cell r="AU288">
            <v>-436</v>
          </cell>
          <cell r="AV288">
            <v>-4.9988534739738597</v>
          </cell>
          <cell r="AW288">
            <v>25.451312173303901</v>
          </cell>
          <cell r="AX288">
            <v>25.3770892784346</v>
          </cell>
          <cell r="AY288">
            <v>7.4222894869304695E-2</v>
          </cell>
          <cell r="AZ288">
            <v>0.29247993753318002</v>
          </cell>
          <cell r="BB288">
            <v>-3.77485509775994E-3</v>
          </cell>
          <cell r="BC288">
            <v>34.2327395607048</v>
          </cell>
          <cell r="BD288">
            <v>33.448593212565903</v>
          </cell>
          <cell r="BE288">
            <v>0.78414634813887596</v>
          </cell>
          <cell r="BF288">
            <v>2.3443328188890402</v>
          </cell>
          <cell r="BG288">
            <v>71.787941787941804</v>
          </cell>
          <cell r="BH288">
            <v>70.278821435633802</v>
          </cell>
          <cell r="BI288">
            <v>3.5795421214015102</v>
          </cell>
          <cell r="BJ288">
            <v>2.5530729338106499</v>
          </cell>
          <cell r="BK288">
            <v>-1.2335869582384799E-3</v>
          </cell>
          <cell r="BL288">
            <v>-349.91</v>
          </cell>
          <cell r="BM288">
            <v>-2644.47</v>
          </cell>
        </row>
        <row r="289">
          <cell r="A289">
            <v>579</v>
          </cell>
          <cell r="B289" t="str">
            <v>THE SHOPPES AT WYOMISSING</v>
          </cell>
          <cell r="C289" t="str">
            <v>WYOMISSING</v>
          </cell>
          <cell r="D289" t="str">
            <v>PA</v>
          </cell>
          <cell r="E289" t="str">
            <v>DENISE ZATRATZ</v>
          </cell>
          <cell r="F289">
            <v>40.349328999999997</v>
          </cell>
          <cell r="G289">
            <v>-75.964029999999994</v>
          </cell>
          <cell r="H289">
            <v>14</v>
          </cell>
          <cell r="I289">
            <v>4</v>
          </cell>
          <cell r="J289" t="str">
            <v>S</v>
          </cell>
          <cell r="K289" t="str">
            <v>O</v>
          </cell>
          <cell r="L289">
            <v>39652</v>
          </cell>
          <cell r="M289" t="str">
            <v>MARLENE SILVA</v>
          </cell>
          <cell r="N289" t="str">
            <v>OTEAL BAKER</v>
          </cell>
          <cell r="O289">
            <v>5854</v>
          </cell>
          <cell r="P289">
            <v>43335</v>
          </cell>
          <cell r="Q289">
            <v>92.6</v>
          </cell>
          <cell r="R289">
            <v>43335</v>
          </cell>
          <cell r="S289">
            <v>97.5</v>
          </cell>
          <cell r="T289">
            <v>43496</v>
          </cell>
          <cell r="U289">
            <v>1.1000000000000001</v>
          </cell>
          <cell r="V289" t="str">
            <v>OLD</v>
          </cell>
          <cell r="W289" t="str">
            <v>EMILY CONTRERAS</v>
          </cell>
          <cell r="X289" t="str">
            <v>SERENA SNYDER</v>
          </cell>
          <cell r="Y289" t="str">
            <v>CRAIG SCHULZ</v>
          </cell>
          <cell r="Z289">
            <v>1</v>
          </cell>
          <cell r="AC289">
            <v>1.7126392623895501</v>
          </cell>
          <cell r="AD289">
            <v>1.7183532127741401</v>
          </cell>
          <cell r="AE289">
            <v>-5.7139503845933196E-3</v>
          </cell>
          <cell r="AF289">
            <v>-0.33252478839135802</v>
          </cell>
          <cell r="AG289">
            <v>160665.85</v>
          </cell>
          <cell r="AH289">
            <v>154163.26</v>
          </cell>
          <cell r="AI289">
            <v>6502.59</v>
          </cell>
          <cell r="AJ289">
            <v>4.2179894223824803</v>
          </cell>
          <cell r="AK289">
            <v>12156.5</v>
          </cell>
          <cell r="AL289">
            <v>12624</v>
          </cell>
          <cell r="AM289">
            <v>-467.5</v>
          </cell>
          <cell r="AN289">
            <v>-3.7032636248415698</v>
          </cell>
          <cell r="AO289">
            <v>2603</v>
          </cell>
          <cell r="AP289">
            <v>2599</v>
          </cell>
          <cell r="AQ289">
            <v>4</v>
          </cell>
          <cell r="AR289">
            <v>0.15390534821085</v>
          </cell>
          <cell r="AS289">
            <v>4458</v>
          </cell>
          <cell r="AT289">
            <v>4466</v>
          </cell>
          <cell r="AU289">
            <v>-8</v>
          </cell>
          <cell r="AV289">
            <v>-0.179131213613972</v>
          </cell>
          <cell r="AW289">
            <v>19.972854028708898</v>
          </cell>
          <cell r="AX289">
            <v>19.7005703422053</v>
          </cell>
          <cell r="AY289">
            <v>0.27228368650359902</v>
          </cell>
          <cell r="AZ289">
            <v>1.38211067889885</v>
          </cell>
          <cell r="BB289">
            <v>-1.8760782667941799E-2</v>
          </cell>
          <cell r="BC289">
            <v>36.0398945715568</v>
          </cell>
          <cell r="BD289">
            <v>34.519314823107898</v>
          </cell>
          <cell r="BE289">
            <v>1.5205797484488199</v>
          </cell>
          <cell r="BF289">
            <v>4.4050113863526601</v>
          </cell>
          <cell r="BG289">
            <v>68.152132155205507</v>
          </cell>
          <cell r="BH289">
            <v>65.448249326664097</v>
          </cell>
          <cell r="BI289">
            <v>5.1163828529833797</v>
          </cell>
          <cell r="BJ289">
            <v>4.7661939686537496</v>
          </cell>
          <cell r="BK289">
            <v>1.8610053100892301E-5</v>
          </cell>
          <cell r="BL289">
            <v>2.99</v>
          </cell>
          <cell r="BM289">
            <v>-649.88</v>
          </cell>
        </row>
        <row r="290">
          <cell r="A290">
            <v>580</v>
          </cell>
          <cell r="B290" t="str">
            <v>ORLANDO PREMIUM OUTLETS - INTL</v>
          </cell>
          <cell r="C290" t="str">
            <v>ORLANDO</v>
          </cell>
          <cell r="D290" t="str">
            <v>FL</v>
          </cell>
          <cell r="E290" t="str">
            <v>SHEIKH ASSAD</v>
          </cell>
          <cell r="F290">
            <v>28.475956369999999</v>
          </cell>
          <cell r="G290">
            <v>-81.451322210000001</v>
          </cell>
          <cell r="H290">
            <v>1</v>
          </cell>
          <cell r="I290">
            <v>1</v>
          </cell>
          <cell r="J290" t="str">
            <v>O</v>
          </cell>
          <cell r="K290" t="str">
            <v>O</v>
          </cell>
          <cell r="L290">
            <v>39304</v>
          </cell>
          <cell r="M290" t="str">
            <v>MATTHEW MCGRATH</v>
          </cell>
          <cell r="N290" t="str">
            <v>BOB CORCORAN</v>
          </cell>
          <cell r="O290">
            <v>5776</v>
          </cell>
          <cell r="P290">
            <v>43321</v>
          </cell>
          <cell r="Q290">
            <v>91.9</v>
          </cell>
          <cell r="R290">
            <v>43321</v>
          </cell>
          <cell r="S290">
            <v>99.6</v>
          </cell>
          <cell r="T290">
            <v>46630</v>
          </cell>
          <cell r="U290">
            <v>4.3</v>
          </cell>
          <cell r="V290" t="str">
            <v>OLD</v>
          </cell>
          <cell r="W290" t="str">
            <v>MISEAL DIAZ</v>
          </cell>
          <cell r="X290" t="str">
            <v>OCTIVIA PURNELL</v>
          </cell>
          <cell r="Y290" t="str">
            <v>CRAIG SCHULZ</v>
          </cell>
          <cell r="Z290">
            <v>1</v>
          </cell>
          <cell r="AC290">
            <v>2.0664366792788802</v>
          </cell>
          <cell r="AD290">
            <v>2.1186727202473001</v>
          </cell>
          <cell r="AE290">
            <v>-5.2236040968416803E-2</v>
          </cell>
          <cell r="AF290">
            <v>-2.46550779028862</v>
          </cell>
          <cell r="AG290">
            <v>1444806.62</v>
          </cell>
          <cell r="AH290">
            <v>1745163.81</v>
          </cell>
          <cell r="AI290">
            <v>-300357.19</v>
          </cell>
          <cell r="AJ290">
            <v>-17.210830770092599</v>
          </cell>
          <cell r="AK290">
            <v>169995</v>
          </cell>
          <cell r="AL290">
            <v>225908.5</v>
          </cell>
          <cell r="AM290">
            <v>-55913.5</v>
          </cell>
          <cell r="AN290">
            <v>-24.750507395693401</v>
          </cell>
          <cell r="AO290">
            <v>17972</v>
          </cell>
          <cell r="AP290">
            <v>20704</v>
          </cell>
          <cell r="AQ290">
            <v>-2732</v>
          </cell>
          <cell r="AR290">
            <v>-13.1955177743431</v>
          </cell>
          <cell r="AS290">
            <v>37138</v>
          </cell>
          <cell r="AT290">
            <v>43865</v>
          </cell>
          <cell r="AU290">
            <v>-6727</v>
          </cell>
          <cell r="AV290">
            <v>-15.3356890459364</v>
          </cell>
          <cell r="AW290">
            <v>10.5720756492838</v>
          </cell>
          <cell r="AX290">
            <v>9.1647724631875302</v>
          </cell>
          <cell r="AY290">
            <v>1.4073031860962699</v>
          </cell>
          <cell r="AZ290">
            <v>15.3555714748952</v>
          </cell>
          <cell r="BB290">
            <v>-2.42268838559483E-3</v>
          </cell>
          <cell r="BC290">
            <v>38.903727179708099</v>
          </cell>
          <cell r="BD290">
            <v>39.784881112504301</v>
          </cell>
          <cell r="BE290">
            <v>-0.88115393279615295</v>
          </cell>
          <cell r="BF290">
            <v>-2.2147959429724402</v>
          </cell>
          <cell r="BG290">
            <v>76.335410638771407</v>
          </cell>
          <cell r="BH290">
            <v>78.917117465224095</v>
          </cell>
          <cell r="BI290">
            <v>0.66572923094718395</v>
          </cell>
          <cell r="BJ290">
            <v>0.41294690840511999</v>
          </cell>
          <cell r="BK290">
            <v>-1.48022577582043E-3</v>
          </cell>
          <cell r="BL290">
            <v>-2138.64</v>
          </cell>
          <cell r="BM290">
            <v>-10693.11</v>
          </cell>
        </row>
        <row r="291">
          <cell r="A291">
            <v>582</v>
          </cell>
          <cell r="B291" t="str">
            <v>NORTHWEST ARKANSAS MALL</v>
          </cell>
          <cell r="C291" t="str">
            <v>FAYETTEVILLE</v>
          </cell>
          <cell r="D291" t="str">
            <v>AR</v>
          </cell>
          <cell r="E291" t="str">
            <v>KRISTEN HILL</v>
          </cell>
          <cell r="F291">
            <v>36.129018440000003</v>
          </cell>
          <cell r="G291">
            <v>-94.147673310000002</v>
          </cell>
          <cell r="H291">
            <v>12</v>
          </cell>
          <cell r="I291">
            <v>5</v>
          </cell>
          <cell r="J291" t="str">
            <v>M</v>
          </cell>
          <cell r="K291" t="str">
            <v>O</v>
          </cell>
          <cell r="L291">
            <v>39653</v>
          </cell>
          <cell r="M291" t="str">
            <v>DEAN BARNHART</v>
          </cell>
          <cell r="N291" t="str">
            <v>CHARLES MCGOWEN</v>
          </cell>
          <cell r="O291">
            <v>4992</v>
          </cell>
          <cell r="P291">
            <v>43209</v>
          </cell>
          <cell r="Q291">
            <v>63.6</v>
          </cell>
          <cell r="R291">
            <v>43209</v>
          </cell>
          <cell r="S291">
            <v>94.1</v>
          </cell>
          <cell r="T291">
            <v>44408</v>
          </cell>
          <cell r="U291">
            <v>1.6</v>
          </cell>
          <cell r="V291" t="str">
            <v>OLD</v>
          </cell>
          <cell r="W291" t="str">
            <v>ANDREA MOORE</v>
          </cell>
          <cell r="X291" t="str">
            <v>DEMI KING</v>
          </cell>
          <cell r="Y291" t="str">
            <v>CRAIG SCHULZ</v>
          </cell>
          <cell r="Z291">
            <v>1</v>
          </cell>
          <cell r="AC291">
            <v>1.5736501079913601</v>
          </cell>
          <cell r="AD291">
            <v>1.5434737497406099</v>
          </cell>
          <cell r="AE291">
            <v>3.0176358250750601E-2</v>
          </cell>
          <cell r="AF291">
            <v>1.9550937135031901</v>
          </cell>
          <cell r="AG291">
            <v>274010.09999999998</v>
          </cell>
          <cell r="AH291">
            <v>282174.75</v>
          </cell>
          <cell r="AI291">
            <v>-8164.65</v>
          </cell>
          <cell r="AJ291">
            <v>-2.8934729276804498</v>
          </cell>
          <cell r="AK291">
            <v>41062.5</v>
          </cell>
          <cell r="AL291">
            <v>44104</v>
          </cell>
          <cell r="AM291">
            <v>-3041.5</v>
          </cell>
          <cell r="AN291">
            <v>-6.8961998911663303</v>
          </cell>
          <cell r="AO291">
            <v>4630</v>
          </cell>
          <cell r="AP291">
            <v>4819</v>
          </cell>
          <cell r="AQ291">
            <v>-189</v>
          </cell>
          <cell r="AR291">
            <v>-3.92197551359203</v>
          </cell>
          <cell r="AS291">
            <v>7286</v>
          </cell>
          <cell r="AT291">
            <v>7438</v>
          </cell>
          <cell r="AU291">
            <v>-152</v>
          </cell>
          <cell r="AV291">
            <v>-2.0435600968002201</v>
          </cell>
          <cell r="AW291">
            <v>11.095281582952801</v>
          </cell>
          <cell r="AX291">
            <v>10.763196081987999</v>
          </cell>
          <cell r="AY291">
            <v>0.33208550096478701</v>
          </cell>
          <cell r="AZ291">
            <v>3.0853800157048599</v>
          </cell>
          <cell r="BB291">
            <v>-9.1230435477642202E-3</v>
          </cell>
          <cell r="BC291">
            <v>37.6077545978589</v>
          </cell>
          <cell r="BD291">
            <v>37.936911804248503</v>
          </cell>
          <cell r="BE291">
            <v>-0.32915720638954599</v>
          </cell>
          <cell r="BF291">
            <v>-0.86764365030019197</v>
          </cell>
          <cell r="BG291">
            <v>38.574514038876899</v>
          </cell>
          <cell r="BH291">
            <v>50.881925710728403</v>
          </cell>
          <cell r="BI291">
            <v>1.8034116260677999</v>
          </cell>
          <cell r="BJ291">
            <v>1.4057778025851</v>
          </cell>
          <cell r="BK291">
            <v>-3.5941375883589699E-3</v>
          </cell>
          <cell r="BL291">
            <v>-984.83</v>
          </cell>
          <cell r="BM291">
            <v>-6390.32</v>
          </cell>
        </row>
        <row r="292">
          <cell r="A292">
            <v>583</v>
          </cell>
          <cell r="B292" t="str">
            <v>BRYAN TOWNE CENTER</v>
          </cell>
          <cell r="C292" t="str">
            <v>BRYAN</v>
          </cell>
          <cell r="D292" t="str">
            <v>TX</v>
          </cell>
          <cell r="E292" t="str">
            <v>RANDY MEADORS</v>
          </cell>
          <cell r="F292">
            <v>30.664089000000001</v>
          </cell>
          <cell r="G292">
            <v>-96.321094000000002</v>
          </cell>
          <cell r="H292">
            <v>11</v>
          </cell>
          <cell r="I292">
            <v>2</v>
          </cell>
          <cell r="J292" t="str">
            <v>S</v>
          </cell>
          <cell r="K292" t="str">
            <v>O</v>
          </cell>
          <cell r="L292">
            <v>39652</v>
          </cell>
          <cell r="M292" t="str">
            <v>JESUS GONZALEZ</v>
          </cell>
          <cell r="N292" t="str">
            <v>MANUEL TARIN</v>
          </cell>
          <cell r="O292">
            <v>6000</v>
          </cell>
          <cell r="P292">
            <v>43329</v>
          </cell>
          <cell r="Q292">
            <v>87.3</v>
          </cell>
          <cell r="R292">
            <v>43329</v>
          </cell>
          <cell r="S292">
            <v>99.8</v>
          </cell>
          <cell r="T292">
            <v>43496</v>
          </cell>
          <cell r="U292">
            <v>1.6</v>
          </cell>
          <cell r="V292" t="str">
            <v>OLD</v>
          </cell>
          <cell r="W292" t="str">
            <v>DANIELLA MUNOZ</v>
          </cell>
          <cell r="X292" t="str">
            <v>DARIAN DAVIS</v>
          </cell>
          <cell r="Y292" t="str">
            <v>MARSHALL POE</v>
          </cell>
          <cell r="Z292">
            <v>1</v>
          </cell>
          <cell r="AC292">
            <v>1.7264174300569399</v>
          </cell>
          <cell r="AD292">
            <v>1.78495809439788</v>
          </cell>
          <cell r="AE292">
            <v>-5.8540664340937902E-2</v>
          </cell>
          <cell r="AF292">
            <v>-3.2796660338788102</v>
          </cell>
          <cell r="AG292">
            <v>233143.93</v>
          </cell>
          <cell r="AH292">
            <v>275282.78999999998</v>
          </cell>
          <cell r="AI292">
            <v>-42138.86</v>
          </cell>
          <cell r="AJ292">
            <v>-15.3074807182825</v>
          </cell>
          <cell r="AK292">
            <v>15364.5</v>
          </cell>
          <cell r="AL292">
            <v>16436.5</v>
          </cell>
          <cell r="AM292">
            <v>-1072</v>
          </cell>
          <cell r="AN292">
            <v>-6.5220697837130803</v>
          </cell>
          <cell r="AO292">
            <v>4039</v>
          </cell>
          <cell r="AP292">
            <v>4534</v>
          </cell>
          <cell r="AQ292">
            <v>-495</v>
          </cell>
          <cell r="AR292">
            <v>-10.917512130568999</v>
          </cell>
          <cell r="AS292">
            <v>6973</v>
          </cell>
          <cell r="AT292">
            <v>8093</v>
          </cell>
          <cell r="AU292">
            <v>-1120</v>
          </cell>
          <cell r="AV292">
            <v>-13.839120227357</v>
          </cell>
          <cell r="AW292">
            <v>25.884343779491701</v>
          </cell>
          <cell r="AX292">
            <v>27.560612052444299</v>
          </cell>
          <cell r="AY292">
            <v>-1.67626827295257</v>
          </cell>
          <cell r="AZ292">
            <v>-6.0821155559348599</v>
          </cell>
          <cell r="BB292">
            <v>-5.9025465073750203E-3</v>
          </cell>
          <cell r="BC292">
            <v>33.435240212247201</v>
          </cell>
          <cell r="BD292">
            <v>34.014925244038103</v>
          </cell>
          <cell r="BE292">
            <v>-0.57968503179081698</v>
          </cell>
          <cell r="BF292">
            <v>-1.70420786649361</v>
          </cell>
          <cell r="BG292">
            <v>92.126764050507504</v>
          </cell>
          <cell r="BH292">
            <v>77.393030436700499</v>
          </cell>
          <cell r="BI292">
            <v>3.11737474786498</v>
          </cell>
          <cell r="BJ292">
            <v>2.5622669691773998</v>
          </cell>
          <cell r="BK292">
            <v>-1.43662329102885E-3</v>
          </cell>
          <cell r="BL292">
            <v>-334.94</v>
          </cell>
          <cell r="BM292">
            <v>-2563.5100000000002</v>
          </cell>
        </row>
        <row r="293">
          <cell r="A293">
            <v>585</v>
          </cell>
          <cell r="B293" t="str">
            <v>WOODBRIDGE CROSSING</v>
          </cell>
          <cell r="C293" t="str">
            <v>WYLIE</v>
          </cell>
          <cell r="D293" t="str">
            <v>TX</v>
          </cell>
          <cell r="E293" t="str">
            <v>GABRIELA DE LA VEGA</v>
          </cell>
          <cell r="F293">
            <v>33.00907042</v>
          </cell>
          <cell r="G293">
            <v>-96.592661509999999</v>
          </cell>
          <cell r="H293">
            <v>12</v>
          </cell>
          <cell r="I293">
            <v>1</v>
          </cell>
          <cell r="J293" t="str">
            <v>S</v>
          </cell>
          <cell r="K293" t="str">
            <v>O</v>
          </cell>
          <cell r="L293">
            <v>41186</v>
          </cell>
          <cell r="M293" t="str">
            <v>ALEXANDRA HEMMERT</v>
          </cell>
          <cell r="N293" t="str">
            <v>CHARLES MCGOWEN</v>
          </cell>
          <cell r="O293">
            <v>5980</v>
          </cell>
          <cell r="P293">
            <v>43187</v>
          </cell>
          <cell r="Q293">
            <v>89.5</v>
          </cell>
          <cell r="R293">
            <v>43187</v>
          </cell>
          <cell r="S293">
            <v>98</v>
          </cell>
          <cell r="T293">
            <v>44957</v>
          </cell>
          <cell r="U293">
            <v>2</v>
          </cell>
          <cell r="V293" t="str">
            <v>OLD</v>
          </cell>
          <cell r="W293" t="str">
            <v>ALEX HUTCHENS</v>
          </cell>
          <cell r="X293" t="str">
            <v>MELANIE GARCIA</v>
          </cell>
          <cell r="Y293" t="str">
            <v>MARSHALL POE</v>
          </cell>
          <cell r="Z293">
            <v>1</v>
          </cell>
          <cell r="AC293">
            <v>1.75628227194492</v>
          </cell>
          <cell r="AD293">
            <v>1.7412513255567299</v>
          </cell>
          <cell r="AE293">
            <v>1.5030946388188599E-2</v>
          </cell>
          <cell r="AF293">
            <v>0.86322670183080596</v>
          </cell>
          <cell r="AG293">
            <v>355846.49</v>
          </cell>
          <cell r="AH293">
            <v>348440.75</v>
          </cell>
          <cell r="AI293">
            <v>7405.74</v>
          </cell>
          <cell r="AJ293">
            <v>2.1253943460975799</v>
          </cell>
          <cell r="AK293">
            <v>18205</v>
          </cell>
          <cell r="AL293">
            <v>18579</v>
          </cell>
          <cell r="AM293">
            <v>-374</v>
          </cell>
          <cell r="AN293">
            <v>-2.0130254588513901</v>
          </cell>
          <cell r="AO293">
            <v>5810</v>
          </cell>
          <cell r="AP293">
            <v>5658</v>
          </cell>
          <cell r="AQ293">
            <v>152</v>
          </cell>
          <cell r="AR293">
            <v>2.6864616472251699</v>
          </cell>
          <cell r="AS293">
            <v>10204</v>
          </cell>
          <cell r="AT293">
            <v>9852</v>
          </cell>
          <cell r="AU293">
            <v>352</v>
          </cell>
          <cell r="AV293">
            <v>3.5728786033292699</v>
          </cell>
          <cell r="AW293">
            <v>31.507827519912102</v>
          </cell>
          <cell r="AX293">
            <v>30.4537380913935</v>
          </cell>
          <cell r="AY293">
            <v>1.0540894285186</v>
          </cell>
          <cell r="AZ293">
            <v>3.4612809283222301</v>
          </cell>
          <cell r="BB293">
            <v>-3.29942498704227E-3</v>
          </cell>
          <cell r="BC293">
            <v>34.873235005879998</v>
          </cell>
          <cell r="BD293">
            <v>35.367514210312599</v>
          </cell>
          <cell r="BE293">
            <v>-0.49427920443258</v>
          </cell>
          <cell r="BF293">
            <v>-1.3975514408317</v>
          </cell>
          <cell r="BG293">
            <v>77.951807228915698</v>
          </cell>
          <cell r="BH293">
            <v>76.016260162601597</v>
          </cell>
          <cell r="BI293">
            <v>2.9024257060959102</v>
          </cell>
          <cell r="BJ293">
            <v>3.1514511434153398</v>
          </cell>
          <cell r="BK293">
            <v>-1.1687624065084899E-3</v>
          </cell>
          <cell r="BL293">
            <v>-415.9</v>
          </cell>
          <cell r="BM293">
            <v>-3134.43</v>
          </cell>
        </row>
        <row r="294">
          <cell r="A294">
            <v>589</v>
          </cell>
          <cell r="B294" t="str">
            <v>SHOPPES AT CROSS KEYS</v>
          </cell>
          <cell r="C294" t="str">
            <v>SICKLERVILLE</v>
          </cell>
          <cell r="D294" t="str">
            <v>NJ</v>
          </cell>
          <cell r="E294" t="str">
            <v>MARIBETH FULLERTON</v>
          </cell>
          <cell r="F294">
            <v>39.736503800000001</v>
          </cell>
          <cell r="G294">
            <v>-75.010060769999996</v>
          </cell>
          <cell r="H294">
            <v>14</v>
          </cell>
          <cell r="I294">
            <v>4</v>
          </cell>
          <cell r="J294" t="str">
            <v>S</v>
          </cell>
          <cell r="K294" t="str">
            <v>O</v>
          </cell>
          <cell r="L294">
            <v>40024</v>
          </cell>
          <cell r="M294" t="str">
            <v>MARLENE SILVA</v>
          </cell>
          <cell r="N294" t="str">
            <v>OTEAL BAKER</v>
          </cell>
          <cell r="O294">
            <v>5894</v>
          </cell>
          <cell r="P294">
            <v>43251</v>
          </cell>
          <cell r="Q294">
            <v>98.3</v>
          </cell>
          <cell r="R294">
            <v>43251</v>
          </cell>
          <cell r="S294">
            <v>99.9</v>
          </cell>
          <cell r="T294">
            <v>43496</v>
          </cell>
          <cell r="U294">
            <v>1.2</v>
          </cell>
          <cell r="V294" t="str">
            <v>OLD</v>
          </cell>
          <cell r="W294" t="str">
            <v>RACHAEL HOFSTRAM</v>
          </cell>
          <cell r="X294" t="str">
            <v>SHERRIE DOUGHTERY</v>
          </cell>
          <cell r="Y294" t="str">
            <v>CRAIG SCHULZ</v>
          </cell>
          <cell r="Z294">
            <v>1</v>
          </cell>
          <cell r="AC294">
            <v>1.7645847632120799</v>
          </cell>
          <cell r="AD294">
            <v>1.7338317757009301</v>
          </cell>
          <cell r="AE294">
            <v>3.0752987511145202E-2</v>
          </cell>
          <cell r="AF294">
            <v>1.7737007674065</v>
          </cell>
          <cell r="AG294">
            <v>172486.39</v>
          </cell>
          <cell r="AH294">
            <v>158324.76999999999</v>
          </cell>
          <cell r="AI294">
            <v>14161.62</v>
          </cell>
          <cell r="AJ294">
            <v>8.9446648177666699</v>
          </cell>
          <cell r="AK294">
            <v>9157.5</v>
          </cell>
          <cell r="AL294">
            <v>9536.5</v>
          </cell>
          <cell r="AM294">
            <v>-379</v>
          </cell>
          <cell r="AN294">
            <v>-3.9742043726734102</v>
          </cell>
          <cell r="AO294">
            <v>2914</v>
          </cell>
          <cell r="AP294">
            <v>2675</v>
          </cell>
          <cell r="AQ294">
            <v>239</v>
          </cell>
          <cell r="AR294">
            <v>8.9345794392523405</v>
          </cell>
          <cell r="AS294">
            <v>5142</v>
          </cell>
          <cell r="AT294">
            <v>4638</v>
          </cell>
          <cell r="AU294">
            <v>504</v>
          </cell>
          <cell r="AV294">
            <v>10.8667529107374</v>
          </cell>
          <cell r="AW294">
            <v>28.774228774228799</v>
          </cell>
          <cell r="AX294">
            <v>26.183610339223002</v>
          </cell>
          <cell r="AY294">
            <v>2.5906184350057901</v>
          </cell>
          <cell r="AZ294">
            <v>9.8940459372978307</v>
          </cell>
          <cell r="BB294">
            <v>-5.3381920226669302E-3</v>
          </cell>
          <cell r="BC294">
            <v>33.544611046285503</v>
          </cell>
          <cell r="BD294">
            <v>34.136431651574</v>
          </cell>
          <cell r="BE294">
            <v>-0.59182060528845404</v>
          </cell>
          <cell r="BF294">
            <v>-1.7336920605208199</v>
          </cell>
          <cell r="BG294">
            <v>73.747426218256706</v>
          </cell>
          <cell r="BH294">
            <v>74.766355140186903</v>
          </cell>
          <cell r="BI294">
            <v>3.7487247544574398</v>
          </cell>
          <cell r="BJ294">
            <v>3.2161170990489998</v>
          </cell>
          <cell r="BK294">
            <v>-2.8981996782470799E-4</v>
          </cell>
          <cell r="BL294">
            <v>-49.99</v>
          </cell>
          <cell r="BM294">
            <v>-1179.82</v>
          </cell>
        </row>
        <row r="295">
          <cell r="A295">
            <v>590</v>
          </cell>
          <cell r="B295" t="str">
            <v>SHOPPES @ HAMILTON</v>
          </cell>
          <cell r="C295" t="str">
            <v>HAMILTON</v>
          </cell>
          <cell r="D295" t="str">
            <v>NJ</v>
          </cell>
          <cell r="E295" t="str">
            <v>KAYLA BOUCHER</v>
          </cell>
          <cell r="F295">
            <v>40.185123590000003</v>
          </cell>
          <cell r="G295">
            <v>-74.65589688</v>
          </cell>
          <cell r="H295">
            <v>14</v>
          </cell>
          <cell r="I295">
            <v>4</v>
          </cell>
          <cell r="J295" t="str">
            <v>S</v>
          </cell>
          <cell r="K295" t="str">
            <v>O</v>
          </cell>
          <cell r="L295">
            <v>40024</v>
          </cell>
          <cell r="M295" t="str">
            <v>MARLENE SILVA</v>
          </cell>
          <cell r="N295" t="str">
            <v>OTEAL BAKER</v>
          </cell>
          <cell r="O295">
            <v>6600</v>
          </cell>
          <cell r="P295">
            <v>43202</v>
          </cell>
          <cell r="Q295">
            <v>100</v>
          </cell>
          <cell r="R295">
            <v>43202</v>
          </cell>
          <cell r="S295">
            <v>99.8</v>
          </cell>
          <cell r="T295">
            <v>43496</v>
          </cell>
          <cell r="U295">
            <v>0.9</v>
          </cell>
          <cell r="V295" t="str">
            <v>OLD</v>
          </cell>
          <cell r="W295" t="str">
            <v>JENNIFER KADLEAK</v>
          </cell>
          <cell r="X295" t="str">
            <v>KEVIN SMITH</v>
          </cell>
          <cell r="Y295" t="str">
            <v>CRAIG SCHULZ</v>
          </cell>
          <cell r="Z295">
            <v>1</v>
          </cell>
          <cell r="AC295">
            <v>1.83420946219167</v>
          </cell>
          <cell r="AD295">
            <v>1.9137339055794</v>
          </cell>
          <cell r="AE295">
            <v>-7.9524443387729099E-2</v>
          </cell>
          <cell r="AF295">
            <v>-4.15545981371179</v>
          </cell>
          <cell r="AG295">
            <v>149048.14000000001</v>
          </cell>
          <cell r="AH295">
            <v>147835.04</v>
          </cell>
          <cell r="AI295">
            <v>1213.0999999999999</v>
          </cell>
          <cell r="AJ295">
            <v>0.82057677259734896</v>
          </cell>
          <cell r="AK295">
            <v>7343.5</v>
          </cell>
          <cell r="AL295">
            <v>7200</v>
          </cell>
          <cell r="AM295">
            <v>143.5</v>
          </cell>
          <cell r="AN295">
            <v>1.99305555555556</v>
          </cell>
          <cell r="AO295">
            <v>2473</v>
          </cell>
          <cell r="AP295">
            <v>2330</v>
          </cell>
          <cell r="AQ295">
            <v>143</v>
          </cell>
          <cell r="AR295">
            <v>6.1373390557939898</v>
          </cell>
          <cell r="AS295">
            <v>4536</v>
          </cell>
          <cell r="AT295">
            <v>4459</v>
          </cell>
          <cell r="AU295">
            <v>77</v>
          </cell>
          <cell r="AV295">
            <v>1.72684458398744</v>
          </cell>
          <cell r="AW295">
            <v>28.1609586709335</v>
          </cell>
          <cell r="AX295">
            <v>28.5416666666667</v>
          </cell>
          <cell r="AY295">
            <v>-0.38070799573318598</v>
          </cell>
          <cell r="AZ295">
            <v>-1.33386743030605</v>
          </cell>
          <cell r="BB295">
            <v>3.3042346053221701E-3</v>
          </cell>
          <cell r="BC295">
            <v>32.858937389770702</v>
          </cell>
          <cell r="BD295">
            <v>33.154303655528103</v>
          </cell>
          <cell r="BE295">
            <v>-0.29536626575742297</v>
          </cell>
          <cell r="BF295">
            <v>-0.89088363557945904</v>
          </cell>
          <cell r="BG295">
            <v>81.641730691467899</v>
          </cell>
          <cell r="BH295">
            <v>86.266094420600893</v>
          </cell>
          <cell r="BI295">
            <v>5.3282785011607698</v>
          </cell>
          <cell r="BJ295">
            <v>5.1342496339162897</v>
          </cell>
          <cell r="BK295">
            <v>-1.34184834510515E-4</v>
          </cell>
          <cell r="BL295">
            <v>-20</v>
          </cell>
          <cell r="BM295">
            <v>-500.4</v>
          </cell>
        </row>
        <row r="296">
          <cell r="A296">
            <v>591</v>
          </cell>
          <cell r="B296" t="str">
            <v>KYLE CROSSING SHOPPING CENTER</v>
          </cell>
          <cell r="C296" t="str">
            <v>KYLE</v>
          </cell>
          <cell r="D296" t="str">
            <v>TX</v>
          </cell>
          <cell r="E296" t="str">
            <v>STEPHANIE WARREN</v>
          </cell>
          <cell r="F296">
            <v>30.011887999999999</v>
          </cell>
          <cell r="G296">
            <v>-97.865106999999995</v>
          </cell>
          <cell r="H296">
            <v>11</v>
          </cell>
          <cell r="I296">
            <v>3</v>
          </cell>
          <cell r="J296" t="str">
            <v>S</v>
          </cell>
          <cell r="K296" t="str">
            <v>O</v>
          </cell>
          <cell r="L296">
            <v>40983</v>
          </cell>
          <cell r="M296" t="str">
            <v>MICHELLE NADING</v>
          </cell>
          <cell r="N296" t="str">
            <v>MANUEL TARIN</v>
          </cell>
          <cell r="O296">
            <v>6000</v>
          </cell>
          <cell r="P296">
            <v>43334</v>
          </cell>
          <cell r="Q296">
            <v>81.8</v>
          </cell>
          <cell r="R296">
            <v>43334</v>
          </cell>
          <cell r="S296">
            <v>99.8</v>
          </cell>
          <cell r="T296">
            <v>44957</v>
          </cell>
          <cell r="U296">
            <v>2.2999999999999998</v>
          </cell>
          <cell r="V296" t="str">
            <v>OLD</v>
          </cell>
          <cell r="W296" t="str">
            <v>ASHLEY REZA</v>
          </cell>
          <cell r="X296" t="str">
            <v>CONNIE INGRAM</v>
          </cell>
          <cell r="Y296" t="str">
            <v>MARSHALL POE</v>
          </cell>
          <cell r="Z296">
            <v>1</v>
          </cell>
          <cell r="AC296">
            <v>1.7774543102053999</v>
          </cell>
          <cell r="AD296">
            <v>1.7521204777566199</v>
          </cell>
          <cell r="AE296">
            <v>2.5333832448780801E-2</v>
          </cell>
          <cell r="AF296">
            <v>1.4458955745564801</v>
          </cell>
          <cell r="AG296">
            <v>388355.36</v>
          </cell>
          <cell r="AH296">
            <v>352932.93</v>
          </cell>
          <cell r="AI296">
            <v>35422.43</v>
          </cell>
          <cell r="AJ296">
            <v>10.0365896715843</v>
          </cell>
          <cell r="AK296">
            <v>20834</v>
          </cell>
          <cell r="AL296">
            <v>20691</v>
          </cell>
          <cell r="AM296">
            <v>143</v>
          </cell>
          <cell r="AN296">
            <v>0.69112174375332303</v>
          </cell>
          <cell r="AO296">
            <v>6183</v>
          </cell>
          <cell r="AP296">
            <v>5777</v>
          </cell>
          <cell r="AQ296">
            <v>406</v>
          </cell>
          <cell r="AR296">
            <v>7.0278691362298797</v>
          </cell>
          <cell r="AS296">
            <v>10990</v>
          </cell>
          <cell r="AT296">
            <v>10122</v>
          </cell>
          <cell r="AU296">
            <v>868</v>
          </cell>
          <cell r="AV296">
            <v>8.5753803596127192</v>
          </cell>
          <cell r="AW296">
            <v>29.231064605932598</v>
          </cell>
          <cell r="AX296">
            <v>27.920351843796801</v>
          </cell>
          <cell r="AY296">
            <v>1.3107127621357899</v>
          </cell>
          <cell r="AZ296">
            <v>4.6944707913019901</v>
          </cell>
          <cell r="BB296">
            <v>-5.3468716068090002E-3</v>
          </cell>
          <cell r="BC296">
            <v>35.3371574158326</v>
          </cell>
          <cell r="BD296">
            <v>34.867904564315403</v>
          </cell>
          <cell r="BE296">
            <v>0.46925285151721902</v>
          </cell>
          <cell r="BF296">
            <v>1.3458016975228899</v>
          </cell>
          <cell r="BG296">
            <v>73.831473394792198</v>
          </cell>
          <cell r="BH296">
            <v>69.465120304656395</v>
          </cell>
          <cell r="BI296">
            <v>3.27762181523644</v>
          </cell>
          <cell r="BJ296">
            <v>2.1624221916611699</v>
          </cell>
          <cell r="BK296">
            <v>-2.99421643105428E-3</v>
          </cell>
          <cell r="BL296">
            <v>-1162.82</v>
          </cell>
          <cell r="BM296">
            <v>-3522.34</v>
          </cell>
        </row>
        <row r="297">
          <cell r="A297">
            <v>593</v>
          </cell>
          <cell r="B297" t="str">
            <v>THE VILLAGE COMMONS</v>
          </cell>
          <cell r="C297" t="str">
            <v>WESLEY CHAPEL</v>
          </cell>
          <cell r="D297" t="str">
            <v>NC</v>
          </cell>
          <cell r="E297" t="str">
            <v>DONNA WHITE</v>
          </cell>
          <cell r="F297">
            <v>34.999980520000001</v>
          </cell>
          <cell r="G297">
            <v>-80.696246389999999</v>
          </cell>
          <cell r="H297">
            <v>6</v>
          </cell>
          <cell r="I297">
            <v>3</v>
          </cell>
          <cell r="J297" t="str">
            <v>S</v>
          </cell>
          <cell r="K297" t="str">
            <v>O</v>
          </cell>
          <cell r="L297">
            <v>39722</v>
          </cell>
          <cell r="M297" t="str">
            <v>DISTRICT 3</v>
          </cell>
          <cell r="N297" t="str">
            <v>BRYAN GURLEY</v>
          </cell>
          <cell r="O297">
            <v>7505</v>
          </cell>
          <cell r="P297">
            <v>43220</v>
          </cell>
          <cell r="Q297">
            <v>87</v>
          </cell>
          <cell r="R297">
            <v>43220</v>
          </cell>
          <cell r="S297">
            <v>99</v>
          </cell>
          <cell r="T297">
            <v>45838</v>
          </cell>
          <cell r="U297">
            <v>1.7</v>
          </cell>
          <cell r="V297" t="str">
            <v>OLD</v>
          </cell>
          <cell r="W297" t="str">
            <v>SAMANTHA SCOPOULIS</v>
          </cell>
          <cell r="X297" t="str">
            <v>VICKIE WALKER</v>
          </cell>
          <cell r="Y297" t="str">
            <v>ADRIAN MUNZELL</v>
          </cell>
          <cell r="Z297">
            <v>1</v>
          </cell>
          <cell r="AC297">
            <v>1.7000186323830799</v>
          </cell>
          <cell r="AD297">
            <v>1.71510895011705</v>
          </cell>
          <cell r="AE297">
            <v>-1.5090317733972101E-2</v>
          </cell>
          <cell r="AF297">
            <v>-0.87984601403556195</v>
          </cell>
          <cell r="AG297">
            <v>314563.56</v>
          </cell>
          <cell r="AH297">
            <v>329317.33</v>
          </cell>
          <cell r="AI297">
            <v>-14753.77</v>
          </cell>
          <cell r="AJ297">
            <v>-4.4801073784972099</v>
          </cell>
          <cell r="AK297">
            <v>14174</v>
          </cell>
          <cell r="AL297">
            <v>18600</v>
          </cell>
          <cell r="AM297">
            <v>-4426</v>
          </cell>
          <cell r="AN297">
            <v>-23.795698924731202</v>
          </cell>
          <cell r="AO297">
            <v>5367</v>
          </cell>
          <cell r="AP297">
            <v>5553</v>
          </cell>
          <cell r="AQ297">
            <v>-186</v>
          </cell>
          <cell r="AR297">
            <v>-3.3495407887628299</v>
          </cell>
          <cell r="AS297">
            <v>9124</v>
          </cell>
          <cell r="AT297">
            <v>9524</v>
          </cell>
          <cell r="AU297">
            <v>-400</v>
          </cell>
          <cell r="AV297">
            <v>-4.1999160016799699</v>
          </cell>
          <cell r="AW297">
            <v>37.081981092140502</v>
          </cell>
          <cell r="AX297">
            <v>29.758064516129</v>
          </cell>
          <cell r="AY297">
            <v>7.3239165760115004</v>
          </cell>
          <cell r="AZ297">
            <v>24.611535377382801</v>
          </cell>
          <cell r="BB297">
            <v>-3.0052122901269001E-3</v>
          </cell>
          <cell r="BC297">
            <v>34.476497150372602</v>
          </cell>
          <cell r="BD297">
            <v>34.577628097438101</v>
          </cell>
          <cell r="BE297">
            <v>-0.101130947065407</v>
          </cell>
          <cell r="BF297">
            <v>-0.29247508470050299</v>
          </cell>
          <cell r="BG297">
            <v>68.958449785727595</v>
          </cell>
          <cell r="BH297">
            <v>69.205834683954606</v>
          </cell>
          <cell r="BI297">
            <v>3.4756791282499502</v>
          </cell>
          <cell r="BJ297">
            <v>4.0567558348660198</v>
          </cell>
          <cell r="BK297">
            <v>-6.51569431627745E-4</v>
          </cell>
          <cell r="BL297">
            <v>-204.96</v>
          </cell>
          <cell r="BM297">
            <v>-802.85</v>
          </cell>
        </row>
        <row r="298">
          <cell r="A298">
            <v>607</v>
          </cell>
          <cell r="B298" t="str">
            <v>FLAGSTAFF MALL</v>
          </cell>
          <cell r="C298" t="str">
            <v>FLAGSTAFF</v>
          </cell>
          <cell r="D298" t="str">
            <v>AZ</v>
          </cell>
          <cell r="E298" t="str">
            <v>KARA DAVIS</v>
          </cell>
          <cell r="F298">
            <v>35.22312565</v>
          </cell>
          <cell r="G298">
            <v>-111.5819626</v>
          </cell>
          <cell r="H298">
            <v>15</v>
          </cell>
          <cell r="I298">
            <v>3</v>
          </cell>
          <cell r="J298" t="str">
            <v>M</v>
          </cell>
          <cell r="K298" t="str">
            <v>O</v>
          </cell>
          <cell r="L298">
            <v>39883</v>
          </cell>
          <cell r="M298" t="str">
            <v>RICHARD ARMIJO</v>
          </cell>
          <cell r="N298" t="str">
            <v>DANNY LAZAR</v>
          </cell>
          <cell r="O298">
            <v>6200</v>
          </cell>
          <cell r="P298">
            <v>43242</v>
          </cell>
          <cell r="Q298">
            <v>94.1</v>
          </cell>
          <cell r="R298">
            <v>43242</v>
          </cell>
          <cell r="S298">
            <v>98.5</v>
          </cell>
          <cell r="T298">
            <v>44227</v>
          </cell>
          <cell r="U298">
            <v>2.6</v>
          </cell>
          <cell r="V298" t="str">
            <v>OLD</v>
          </cell>
          <cell r="W298" t="str">
            <v>HEAVEN WEARY</v>
          </cell>
          <cell r="X298" t="str">
            <v>JUANDA COOCHYAMPTENA</v>
          </cell>
          <cell r="Y298" t="str">
            <v>MARSHALL POE</v>
          </cell>
          <cell r="Z298">
            <v>1</v>
          </cell>
          <cell r="AC298">
            <v>1.79072518632438</v>
          </cell>
          <cell r="AD298">
            <v>1.76795189246551</v>
          </cell>
          <cell r="AE298">
            <v>2.27732938588707E-2</v>
          </cell>
          <cell r="AF298">
            <v>1.28811728169323</v>
          </cell>
          <cell r="AG298">
            <v>612823.53</v>
          </cell>
          <cell r="AH298">
            <v>598377.52</v>
          </cell>
          <cell r="AI298">
            <v>14446.01</v>
          </cell>
          <cell r="AJ298">
            <v>2.4141966429487498</v>
          </cell>
          <cell r="AK298">
            <v>50168</v>
          </cell>
          <cell r="AL298">
            <v>51226</v>
          </cell>
          <cell r="AM298">
            <v>-1058</v>
          </cell>
          <cell r="AN298">
            <v>-2.0653574356772002</v>
          </cell>
          <cell r="AO298">
            <v>8453</v>
          </cell>
          <cell r="AP298">
            <v>8481</v>
          </cell>
          <cell r="AQ298">
            <v>-28</v>
          </cell>
          <cell r="AR298">
            <v>-0.330149746492159</v>
          </cell>
          <cell r="AS298">
            <v>15137</v>
          </cell>
          <cell r="AT298">
            <v>14994</v>
          </cell>
          <cell r="AU298">
            <v>143</v>
          </cell>
          <cell r="AV298">
            <v>0.95371481926103796</v>
          </cell>
          <cell r="AW298">
            <v>16.6739754425132</v>
          </cell>
          <cell r="AX298">
            <v>16.165619021590601</v>
          </cell>
          <cell r="AY298">
            <v>0.50835642092255595</v>
          </cell>
          <cell r="AZ298">
            <v>3.1446764905420701</v>
          </cell>
          <cell r="BB298">
            <v>-3.5797175730573898E-3</v>
          </cell>
          <cell r="BC298">
            <v>40.485137741956798</v>
          </cell>
          <cell r="BD298">
            <v>39.907797785781</v>
          </cell>
          <cell r="BE298">
            <v>0.57733995617582001</v>
          </cell>
          <cell r="BF298">
            <v>1.4466845784748501</v>
          </cell>
          <cell r="BG298">
            <v>81.982728025553101</v>
          </cell>
          <cell r="BH298">
            <v>81.806390755807101</v>
          </cell>
          <cell r="BI298">
            <v>2.6115903219316698</v>
          </cell>
          <cell r="BJ298">
            <v>2.16407528143771</v>
          </cell>
          <cell r="BK298">
            <v>-2.7653311549574499E-3</v>
          </cell>
          <cell r="BL298">
            <v>-1694.66</v>
          </cell>
          <cell r="BM298">
            <v>-4370.21</v>
          </cell>
        </row>
        <row r="299">
          <cell r="A299">
            <v>608</v>
          </cell>
          <cell r="B299" t="str">
            <v>HOMESTEAD PAVILION</v>
          </cell>
          <cell r="C299" t="str">
            <v>HOMESTEAD</v>
          </cell>
          <cell r="D299" t="str">
            <v>FL</v>
          </cell>
          <cell r="E299" t="str">
            <v>MELODY ARAUZ</v>
          </cell>
          <cell r="F299">
            <v>25.48030207</v>
          </cell>
          <cell r="G299">
            <v>-80.442936970000005</v>
          </cell>
          <cell r="H299">
            <v>1</v>
          </cell>
          <cell r="I299">
            <v>4</v>
          </cell>
          <cell r="J299" t="str">
            <v>S</v>
          </cell>
          <cell r="K299" t="str">
            <v>O</v>
          </cell>
          <cell r="L299">
            <v>39778</v>
          </cell>
          <cell r="M299" t="str">
            <v>SANDRA MARRERO</v>
          </cell>
          <cell r="N299" t="str">
            <v>BOB CORCORAN</v>
          </cell>
          <cell r="O299">
            <v>5985</v>
          </cell>
          <cell r="P299">
            <v>43228</v>
          </cell>
          <cell r="Q299">
            <v>95.8</v>
          </cell>
          <cell r="R299">
            <v>43228</v>
          </cell>
          <cell r="S299">
            <v>98.9</v>
          </cell>
          <cell r="T299">
            <v>44957</v>
          </cell>
          <cell r="U299">
            <v>2.2000000000000002</v>
          </cell>
          <cell r="V299" t="str">
            <v>OLD</v>
          </cell>
          <cell r="W299" t="str">
            <v>BRENDA HERNANDEZ</v>
          </cell>
          <cell r="X299" t="str">
            <v>CHRISTIAN NOYA</v>
          </cell>
          <cell r="Y299" t="str">
            <v>CRAIG SCHULZ</v>
          </cell>
          <cell r="Z299">
            <v>1</v>
          </cell>
          <cell r="AC299">
            <v>1.75088339222615</v>
          </cell>
          <cell r="AD299">
            <v>1.7681585875793699</v>
          </cell>
          <cell r="AE299">
            <v>-1.7275195353222899E-2</v>
          </cell>
          <cell r="AF299">
            <v>-0.97701617233739202</v>
          </cell>
          <cell r="AG299">
            <v>421367.63</v>
          </cell>
          <cell r="AH299">
            <v>401434.37</v>
          </cell>
          <cell r="AI299">
            <v>19933.259999999998</v>
          </cell>
          <cell r="AJ299">
            <v>4.9655090569350104</v>
          </cell>
          <cell r="AK299">
            <v>22141</v>
          </cell>
          <cell r="AL299">
            <v>23321</v>
          </cell>
          <cell r="AM299">
            <v>-1180</v>
          </cell>
          <cell r="AN299">
            <v>-5.0598173320183504</v>
          </cell>
          <cell r="AO299">
            <v>6792</v>
          </cell>
          <cell r="AP299">
            <v>6457</v>
          </cell>
          <cell r="AQ299">
            <v>335</v>
          </cell>
          <cell r="AR299">
            <v>5.1881678798203499</v>
          </cell>
          <cell r="AS299">
            <v>11892</v>
          </cell>
          <cell r="AT299">
            <v>11417</v>
          </cell>
          <cell r="AU299">
            <v>475</v>
          </cell>
          <cell r="AV299">
            <v>4.1604624682490998</v>
          </cell>
          <cell r="AW299">
            <v>30.2380199629646</v>
          </cell>
          <cell r="AX299">
            <v>27.687491960035999</v>
          </cell>
          <cell r="AY299">
            <v>2.5505280029286199</v>
          </cell>
          <cell r="AZ299">
            <v>9.2118419631869699</v>
          </cell>
          <cell r="BB299">
            <v>-3.48097870945567E-3</v>
          </cell>
          <cell r="BC299">
            <v>35.4328649512277</v>
          </cell>
          <cell r="BD299">
            <v>35.161107996846802</v>
          </cell>
          <cell r="BE299">
            <v>0.27175695438090502</v>
          </cell>
          <cell r="BF299">
            <v>0.77289075874763602</v>
          </cell>
          <cell r="BG299">
            <v>83.789752650176695</v>
          </cell>
          <cell r="BH299">
            <v>81.601362862010205</v>
          </cell>
          <cell r="BI299">
            <v>2.3047546390784701</v>
          </cell>
          <cell r="BJ299">
            <v>2.06327873719433</v>
          </cell>
          <cell r="BK299">
            <v>-3.2033547522385599E-3</v>
          </cell>
          <cell r="BL299">
            <v>-1349.79</v>
          </cell>
          <cell r="BM299">
            <v>-3342.37</v>
          </cell>
        </row>
        <row r="300">
          <cell r="A300">
            <v>609</v>
          </cell>
          <cell r="B300" t="str">
            <v>ST. AUGUSTINE PREMIUM OUTLETS</v>
          </cell>
          <cell r="C300" t="str">
            <v>SAINT AUGUSTINE</v>
          </cell>
          <cell r="D300" t="str">
            <v>FL</v>
          </cell>
          <cell r="E300" t="str">
            <v>CASSIE ISAAC</v>
          </cell>
          <cell r="F300">
            <v>29.925717370000001</v>
          </cell>
          <cell r="G300">
            <v>-81.418857700000004</v>
          </cell>
          <cell r="H300">
            <v>2</v>
          </cell>
          <cell r="I300">
            <v>1</v>
          </cell>
          <cell r="J300" t="str">
            <v>O</v>
          </cell>
          <cell r="K300" t="str">
            <v>O</v>
          </cell>
          <cell r="L300">
            <v>39875</v>
          </cell>
          <cell r="M300" t="str">
            <v>PAUL BARBARISI</v>
          </cell>
          <cell r="N300" t="str">
            <v>KEN HELM</v>
          </cell>
          <cell r="O300">
            <v>5184</v>
          </cell>
          <cell r="P300">
            <v>43319</v>
          </cell>
          <cell r="Q300">
            <v>95.8</v>
          </cell>
          <cell r="R300">
            <v>43319</v>
          </cell>
          <cell r="S300">
            <v>99.4</v>
          </cell>
          <cell r="T300">
            <v>43861</v>
          </cell>
          <cell r="U300">
            <v>1.9</v>
          </cell>
          <cell r="V300" t="str">
            <v>OLD</v>
          </cell>
          <cell r="W300" t="str">
            <v>ADELLA ARNOLD</v>
          </cell>
          <cell r="X300" t="str">
            <v>CORI WALKER</v>
          </cell>
          <cell r="Y300" t="str">
            <v>ADRIAN MUNZELL</v>
          </cell>
          <cell r="Z300">
            <v>1</v>
          </cell>
          <cell r="AC300">
            <v>1.8161441768892901</v>
          </cell>
          <cell r="AD300">
            <v>1.8228247162673401</v>
          </cell>
          <cell r="AE300">
            <v>-6.6805393780464701E-3</v>
          </cell>
          <cell r="AF300">
            <v>-0.366493789470138</v>
          </cell>
          <cell r="AG300">
            <v>409960</v>
          </cell>
          <cell r="AH300">
            <v>383942.93</v>
          </cell>
          <cell r="AI300">
            <v>26017.07</v>
          </cell>
          <cell r="AJ300">
            <v>6.77628573600769</v>
          </cell>
          <cell r="AK300">
            <v>46912.5</v>
          </cell>
          <cell r="AL300">
            <v>45675</v>
          </cell>
          <cell r="AM300">
            <v>1237.5</v>
          </cell>
          <cell r="AN300">
            <v>2.7093596059113301</v>
          </cell>
          <cell r="AO300">
            <v>6603</v>
          </cell>
          <cell r="AP300">
            <v>6344</v>
          </cell>
          <cell r="AQ300">
            <v>259</v>
          </cell>
          <cell r="AR300">
            <v>4.0825977301387102</v>
          </cell>
          <cell r="AS300">
            <v>11992</v>
          </cell>
          <cell r="AT300">
            <v>11564</v>
          </cell>
          <cell r="AU300">
            <v>428</v>
          </cell>
          <cell r="AV300">
            <v>3.7011414735385699</v>
          </cell>
          <cell r="AW300">
            <v>14.075139888089501</v>
          </cell>
          <cell r="AX300">
            <v>13.889436234263799</v>
          </cell>
          <cell r="AY300">
            <v>0.185703653825705</v>
          </cell>
          <cell r="AZ300">
            <v>1.3370136173532601</v>
          </cell>
          <cell r="BB300">
            <v>-5.2265611879911697E-3</v>
          </cell>
          <cell r="BC300">
            <v>34.186124082721797</v>
          </cell>
          <cell r="BD300">
            <v>33.201567796610199</v>
          </cell>
          <cell r="BE300">
            <v>0.98455628611164103</v>
          </cell>
          <cell r="BF300">
            <v>2.9653909482315499</v>
          </cell>
          <cell r="BG300">
            <v>61.729516886263802</v>
          </cell>
          <cell r="BH300">
            <v>60.639974779318997</v>
          </cell>
          <cell r="BI300">
            <v>2.6784052102644198</v>
          </cell>
          <cell r="BJ300">
            <v>2.4863512918443398</v>
          </cell>
          <cell r="BK300">
            <v>-3.3411796272807101E-3</v>
          </cell>
          <cell r="BL300">
            <v>-1369.75</v>
          </cell>
          <cell r="BM300">
            <v>-5205.1099999999997</v>
          </cell>
        </row>
        <row r="301">
          <cell r="A301">
            <v>610</v>
          </cell>
          <cell r="B301" t="str">
            <v>VILLAGE AT SANDHILL</v>
          </cell>
          <cell r="C301" t="str">
            <v>COLUMBIA</v>
          </cell>
          <cell r="D301" t="str">
            <v>SC</v>
          </cell>
          <cell r="E301" t="str">
            <v>ANDY HORGER</v>
          </cell>
          <cell r="F301">
            <v>34.128225370000003</v>
          </cell>
          <cell r="G301">
            <v>-80.879749790000005</v>
          </cell>
          <cell r="H301">
            <v>5</v>
          </cell>
          <cell r="I301">
            <v>3</v>
          </cell>
          <cell r="J301" t="str">
            <v>S</v>
          </cell>
          <cell r="K301" t="str">
            <v>O</v>
          </cell>
          <cell r="L301">
            <v>40016</v>
          </cell>
          <cell r="M301" t="str">
            <v>ADRIENNE PEARSON</v>
          </cell>
          <cell r="N301" t="str">
            <v>ANGIE MOLLOHAN</v>
          </cell>
          <cell r="O301">
            <v>6000</v>
          </cell>
          <cell r="P301">
            <v>43257</v>
          </cell>
          <cell r="Q301">
            <v>99.6</v>
          </cell>
          <cell r="R301">
            <v>43257</v>
          </cell>
          <cell r="S301">
            <v>96.6</v>
          </cell>
          <cell r="T301">
            <v>43677</v>
          </cell>
          <cell r="U301">
            <v>1.8</v>
          </cell>
          <cell r="V301" t="str">
            <v>OLD</v>
          </cell>
          <cell r="W301" t="str">
            <v>BRITTANY NICHOLS</v>
          </cell>
          <cell r="X301" t="str">
            <v>DEIDRE CONYERS</v>
          </cell>
          <cell r="Y301" t="str">
            <v>ADRIAN MUNZELL</v>
          </cell>
          <cell r="Z301">
            <v>1</v>
          </cell>
          <cell r="AC301">
            <v>1.6058083938374399</v>
          </cell>
          <cell r="AD301">
            <v>1.5720433809605801</v>
          </cell>
          <cell r="AE301">
            <v>3.3765012876857403E-2</v>
          </cell>
          <cell r="AF301">
            <v>2.1478423105745099</v>
          </cell>
          <cell r="AG301">
            <v>303627.01</v>
          </cell>
          <cell r="AH301">
            <v>306556.09999999998</v>
          </cell>
          <cell r="AI301">
            <v>-2929.09</v>
          </cell>
          <cell r="AJ301">
            <v>-0.95548253647537895</v>
          </cell>
          <cell r="AK301">
            <v>21932</v>
          </cell>
          <cell r="AL301">
            <v>23880</v>
          </cell>
          <cell r="AM301">
            <v>-1948</v>
          </cell>
          <cell r="AN301">
            <v>-8.1574539363484107</v>
          </cell>
          <cell r="AO301">
            <v>5647</v>
          </cell>
          <cell r="AP301">
            <v>5809</v>
          </cell>
          <cell r="AQ301">
            <v>-162</v>
          </cell>
          <cell r="AR301">
            <v>-2.7887760371836801</v>
          </cell>
          <cell r="AS301">
            <v>9068</v>
          </cell>
          <cell r="AT301">
            <v>9132</v>
          </cell>
          <cell r="AU301">
            <v>-64</v>
          </cell>
          <cell r="AV301">
            <v>-0.70083223828296104</v>
          </cell>
          <cell r="AW301">
            <v>25.442276126208299</v>
          </cell>
          <cell r="AX301">
            <v>24.325795644891102</v>
          </cell>
          <cell r="AY301">
            <v>1.11648048131716</v>
          </cell>
          <cell r="AZ301">
            <v>4.58969769217659</v>
          </cell>
          <cell r="BB301">
            <v>-3.2077217322368E-3</v>
          </cell>
          <cell r="BC301">
            <v>33.483349139832399</v>
          </cell>
          <cell r="BD301">
            <v>33.569437144108598</v>
          </cell>
          <cell r="BE301">
            <v>-8.6088004276248895E-2</v>
          </cell>
          <cell r="BF301">
            <v>-0.25644756540506097</v>
          </cell>
          <cell r="BG301">
            <v>75.987249867186094</v>
          </cell>
          <cell r="BH301">
            <v>71.062144947495298</v>
          </cell>
          <cell r="BI301">
            <v>4.5349358082471003</v>
          </cell>
          <cell r="BJ301">
            <v>3.3000485066191798</v>
          </cell>
          <cell r="BK301">
            <v>-1.63009213179025E-3</v>
          </cell>
          <cell r="BL301">
            <v>-494.94</v>
          </cell>
          <cell r="BM301">
            <v>-1569.62</v>
          </cell>
        </row>
        <row r="302">
          <cell r="A302">
            <v>611</v>
          </cell>
          <cell r="B302" t="str">
            <v>PIEDMONT OUTLET CENTER</v>
          </cell>
          <cell r="C302" t="str">
            <v>MEBANE</v>
          </cell>
          <cell r="D302" t="str">
            <v>NC</v>
          </cell>
          <cell r="E302" t="str">
            <v>SABRINA REID</v>
          </cell>
          <cell r="F302">
            <v>36.075264580000002</v>
          </cell>
          <cell r="G302">
            <v>-79.265792140000002</v>
          </cell>
          <cell r="H302">
            <v>7</v>
          </cell>
          <cell r="I302">
            <v>1</v>
          </cell>
          <cell r="J302" t="str">
            <v>O</v>
          </cell>
          <cell r="K302" t="str">
            <v>O</v>
          </cell>
          <cell r="L302">
            <v>40487</v>
          </cell>
          <cell r="M302" t="str">
            <v>IVEY PETERSON</v>
          </cell>
          <cell r="N302" t="str">
            <v>T. CLARK</v>
          </cell>
          <cell r="O302">
            <v>6546</v>
          </cell>
          <cell r="P302">
            <v>43208</v>
          </cell>
          <cell r="Q302">
            <v>88</v>
          </cell>
          <cell r="R302">
            <v>43208</v>
          </cell>
          <cell r="S302">
            <v>99.9</v>
          </cell>
          <cell r="T302">
            <v>44227</v>
          </cell>
          <cell r="U302">
            <v>2.2000000000000002</v>
          </cell>
          <cell r="V302" t="str">
            <v>OLD</v>
          </cell>
          <cell r="W302" t="str">
            <v>BRAD GILSTRAP</v>
          </cell>
          <cell r="X302" t="str">
            <v>DESTINY WEBB</v>
          </cell>
          <cell r="Y302" t="str">
            <v>ADRIAN MUNZELL</v>
          </cell>
          <cell r="Z302">
            <v>1</v>
          </cell>
          <cell r="AC302">
            <v>1.7732102075265599</v>
          </cell>
          <cell r="AD302">
            <v>1.8072111846946299</v>
          </cell>
          <cell r="AE302">
            <v>-3.4000977168066902E-2</v>
          </cell>
          <cell r="AF302">
            <v>-1.88140586202781</v>
          </cell>
          <cell r="AG302">
            <v>680778.6</v>
          </cell>
          <cell r="AH302">
            <v>645476.96</v>
          </cell>
          <cell r="AI302">
            <v>35301.64</v>
          </cell>
          <cell r="AJ302">
            <v>5.4690782456433498</v>
          </cell>
          <cell r="AK302">
            <v>62199</v>
          </cell>
          <cell r="AL302">
            <v>67949</v>
          </cell>
          <cell r="AM302">
            <v>-5750</v>
          </cell>
          <cell r="AN302">
            <v>-8.4622290247097105</v>
          </cell>
          <cell r="AO302">
            <v>10071</v>
          </cell>
          <cell r="AP302">
            <v>9513</v>
          </cell>
          <cell r="AQ302">
            <v>558</v>
          </cell>
          <cell r="AR302">
            <v>5.8656575212866597</v>
          </cell>
          <cell r="AS302">
            <v>17858</v>
          </cell>
          <cell r="AT302">
            <v>17192</v>
          </cell>
          <cell r="AU302">
            <v>666</v>
          </cell>
          <cell r="AV302">
            <v>3.8738948348068898</v>
          </cell>
          <cell r="AW302">
            <v>16.021157896429202</v>
          </cell>
          <cell r="AX302">
            <v>14.0002060368806</v>
          </cell>
          <cell r="AY302">
            <v>2.0209518595486</v>
          </cell>
          <cell r="AZ302">
            <v>14.4351579842813</v>
          </cell>
          <cell r="BB302">
            <v>-3.3638352163431798E-3</v>
          </cell>
          <cell r="BC302">
            <v>38.121771754955802</v>
          </cell>
          <cell r="BD302">
            <v>37.545193113075797</v>
          </cell>
          <cell r="BE302">
            <v>0.57657864187991203</v>
          </cell>
          <cell r="BF302">
            <v>1.53569230591894</v>
          </cell>
          <cell r="BG302">
            <v>87.876079833184406</v>
          </cell>
          <cell r="BH302">
            <v>59.497529696205198</v>
          </cell>
          <cell r="BI302">
            <v>3.2380409724982502</v>
          </cell>
          <cell r="BJ302">
            <v>2.8355001238154198</v>
          </cell>
          <cell r="BK302">
            <v>-3.0209821519066502E-3</v>
          </cell>
          <cell r="BL302">
            <v>-2056.62</v>
          </cell>
          <cell r="BM302">
            <v>-7562.8</v>
          </cell>
        </row>
        <row r="303">
          <cell r="A303">
            <v>612</v>
          </cell>
          <cell r="B303" t="str">
            <v>FASHION OUTLETS OF LAS VEGAS</v>
          </cell>
          <cell r="C303" t="str">
            <v>PRIMM</v>
          </cell>
          <cell r="D303" t="str">
            <v>NV</v>
          </cell>
          <cell r="E303" t="str">
            <v>VICTORIA CHESSER</v>
          </cell>
          <cell r="F303">
            <v>35.607546130000003</v>
          </cell>
          <cell r="G303">
            <v>-115.3877231</v>
          </cell>
          <cell r="H303">
            <v>15</v>
          </cell>
          <cell r="I303">
            <v>4</v>
          </cell>
          <cell r="J303" t="str">
            <v>O</v>
          </cell>
          <cell r="K303" t="str">
            <v>O</v>
          </cell>
          <cell r="L303">
            <v>39974</v>
          </cell>
          <cell r="M303" t="str">
            <v>DANIEL DELGADO</v>
          </cell>
          <cell r="N303" t="str">
            <v>DANNY LAZAR</v>
          </cell>
          <cell r="O303">
            <v>8066</v>
          </cell>
          <cell r="P303">
            <v>43298</v>
          </cell>
          <cell r="Q303">
            <v>98.2</v>
          </cell>
          <cell r="R303">
            <v>43298</v>
          </cell>
          <cell r="S303">
            <v>69.2</v>
          </cell>
          <cell r="T303">
            <v>43861</v>
          </cell>
          <cell r="U303">
            <v>1.6</v>
          </cell>
          <cell r="V303" t="str">
            <v>OLD</v>
          </cell>
          <cell r="W303" t="str">
            <v>ANNETTE SOLIZ</v>
          </cell>
          <cell r="X303" t="str">
            <v>FELICIA O'BRIEN</v>
          </cell>
          <cell r="Y303" t="str">
            <v>MARSHALL POE</v>
          </cell>
          <cell r="Z303">
            <v>1</v>
          </cell>
          <cell r="AC303">
            <v>2.0436144039364801</v>
          </cell>
          <cell r="AD303">
            <v>2.0291488534784299</v>
          </cell>
          <cell r="AE303">
            <v>1.44655504580498E-2</v>
          </cell>
          <cell r="AF303">
            <v>0.71288759487764897</v>
          </cell>
          <cell r="AG303">
            <v>321297.34000000003</v>
          </cell>
          <cell r="AH303">
            <v>373268.57</v>
          </cell>
          <cell r="AI303">
            <v>-51971.23</v>
          </cell>
          <cell r="AJ303">
            <v>-13.9232804947923</v>
          </cell>
          <cell r="AK303">
            <v>36690.5</v>
          </cell>
          <cell r="AL303">
            <v>45278</v>
          </cell>
          <cell r="AM303">
            <v>-8587.5</v>
          </cell>
          <cell r="AN303">
            <v>-18.966164583241302</v>
          </cell>
          <cell r="AO303">
            <v>4471</v>
          </cell>
          <cell r="AP303">
            <v>5146</v>
          </cell>
          <cell r="AQ303">
            <v>-675</v>
          </cell>
          <cell r="AR303">
            <v>-13.1169840652934</v>
          </cell>
          <cell r="AS303">
            <v>9137</v>
          </cell>
          <cell r="AT303">
            <v>10442</v>
          </cell>
          <cell r="AU303">
            <v>-1305</v>
          </cell>
          <cell r="AV303">
            <v>-12.497605822639301</v>
          </cell>
          <cell r="AW303">
            <v>12.1857156484649</v>
          </cell>
          <cell r="AX303">
            <v>11.365342992181599</v>
          </cell>
          <cell r="AY303">
            <v>0.82037265628322897</v>
          </cell>
          <cell r="AZ303">
            <v>7.2181953228122904</v>
          </cell>
          <cell r="BB303">
            <v>-1.19064751635E-2</v>
          </cell>
          <cell r="BC303">
            <v>35.164423771478603</v>
          </cell>
          <cell r="BD303">
            <v>35.746846389580497</v>
          </cell>
          <cell r="BE303">
            <v>-0.58242261810193696</v>
          </cell>
          <cell r="BF303">
            <v>-1.6292979015673399</v>
          </cell>
          <cell r="BG303">
            <v>87.318273316931297</v>
          </cell>
          <cell r="BH303">
            <v>78.507578701904393</v>
          </cell>
          <cell r="BI303">
            <v>2.0427713469398801</v>
          </cell>
          <cell r="BJ303">
            <v>2.0615022582801399</v>
          </cell>
          <cell r="BK303">
            <v>-8.2385680503922008E-3</v>
          </cell>
          <cell r="BL303">
            <v>-2647.03</v>
          </cell>
          <cell r="BM303">
            <v>-7034.3</v>
          </cell>
        </row>
        <row r="304">
          <cell r="A304">
            <v>614</v>
          </cell>
          <cell r="B304" t="str">
            <v>CALHOUN OUTLET MARKETPLACE</v>
          </cell>
          <cell r="C304" t="str">
            <v>CALHOUN</v>
          </cell>
          <cell r="D304" t="str">
            <v>GA</v>
          </cell>
          <cell r="E304" t="str">
            <v>DONNA LINGERFELT</v>
          </cell>
          <cell r="F304">
            <v>34.460066849999997</v>
          </cell>
          <cell r="G304">
            <v>-84.918483359999996</v>
          </cell>
          <cell r="H304">
            <v>4</v>
          </cell>
          <cell r="I304">
            <v>1</v>
          </cell>
          <cell r="J304" t="str">
            <v>O</v>
          </cell>
          <cell r="K304" t="str">
            <v>O</v>
          </cell>
          <cell r="L304">
            <v>40239</v>
          </cell>
          <cell r="M304" t="str">
            <v>MARY PHILLIPS</v>
          </cell>
          <cell r="N304" t="str">
            <v>JON COBB</v>
          </cell>
          <cell r="O304">
            <v>4800</v>
          </cell>
          <cell r="P304">
            <v>43304</v>
          </cell>
          <cell r="Q304">
            <v>88.8</v>
          </cell>
          <cell r="R304">
            <v>43304</v>
          </cell>
          <cell r="S304">
            <v>99.3</v>
          </cell>
          <cell r="T304">
            <v>43921</v>
          </cell>
          <cell r="U304">
            <v>2.4</v>
          </cell>
          <cell r="V304" t="str">
            <v>OLD</v>
          </cell>
          <cell r="W304" t="str">
            <v>ASHLEY MAYO</v>
          </cell>
          <cell r="X304" t="str">
            <v>NATHANIEL MORTON</v>
          </cell>
          <cell r="Y304" t="str">
            <v>BRIAN BYRNE</v>
          </cell>
          <cell r="Z304">
            <v>1</v>
          </cell>
          <cell r="AC304">
            <v>1.7430322655256201</v>
          </cell>
          <cell r="AD304">
            <v>1.74359838274933</v>
          </cell>
          <cell r="AE304">
            <v>-5.6611722371036099E-4</v>
          </cell>
          <cell r="AF304">
            <v>-3.2468326955987399E-2</v>
          </cell>
          <cell r="AG304">
            <v>571414.96</v>
          </cell>
          <cell r="AH304">
            <v>592592.57999999996</v>
          </cell>
          <cell r="AI304">
            <v>-21177.62</v>
          </cell>
          <cell r="AJ304">
            <v>-3.5737234509416198</v>
          </cell>
          <cell r="AK304">
            <v>42929</v>
          </cell>
          <cell r="AL304">
            <v>45534</v>
          </cell>
          <cell r="AM304">
            <v>-2605</v>
          </cell>
          <cell r="AN304">
            <v>-5.7209996925374398</v>
          </cell>
          <cell r="AO304">
            <v>8647</v>
          </cell>
          <cell r="AP304">
            <v>8904</v>
          </cell>
          <cell r="AQ304">
            <v>-257</v>
          </cell>
          <cell r="AR304">
            <v>-2.8863432165319001</v>
          </cell>
          <cell r="AS304">
            <v>15072</v>
          </cell>
          <cell r="AT304">
            <v>15525</v>
          </cell>
          <cell r="AU304">
            <v>-453</v>
          </cell>
          <cell r="AV304">
            <v>-2.9178743961352702</v>
          </cell>
          <cell r="AW304">
            <v>20.068019287660999</v>
          </cell>
          <cell r="AX304">
            <v>19.554618526815101</v>
          </cell>
          <cell r="AY304">
            <v>0.51340076084589403</v>
          </cell>
          <cell r="AZ304">
            <v>2.6254706024659602</v>
          </cell>
          <cell r="BB304">
            <v>-1.0754782389006999E-2</v>
          </cell>
          <cell r="BC304">
            <v>37.912351380042502</v>
          </cell>
          <cell r="BD304">
            <v>38.170214492753601</v>
          </cell>
          <cell r="BE304">
            <v>-0.25786311271116302</v>
          </cell>
          <cell r="BF304">
            <v>-0.67556107854755998</v>
          </cell>
          <cell r="BG304">
            <v>91.893142130218607</v>
          </cell>
          <cell r="BH304">
            <v>87.309074573225502</v>
          </cell>
          <cell r="BI304">
            <v>2.4127562218532099</v>
          </cell>
          <cell r="BJ304">
            <v>2.1226067326053899</v>
          </cell>
          <cell r="BK304">
            <v>-6.43724833525535E-3</v>
          </cell>
          <cell r="BL304">
            <v>-3678.34</v>
          </cell>
          <cell r="BM304">
            <v>-12703.85</v>
          </cell>
        </row>
        <row r="305">
          <cell r="A305">
            <v>615</v>
          </cell>
          <cell r="B305" t="str">
            <v>KING STREET</v>
          </cell>
          <cell r="C305" t="str">
            <v>CHARLESTON</v>
          </cell>
          <cell r="D305" t="str">
            <v>SC</v>
          </cell>
          <cell r="E305" t="str">
            <v>SABINO PIZARRO</v>
          </cell>
          <cell r="F305">
            <v>32.781481380000002</v>
          </cell>
          <cell r="G305">
            <v>-79.933593220000006</v>
          </cell>
          <cell r="H305">
            <v>5</v>
          </cell>
          <cell r="I305">
            <v>5</v>
          </cell>
          <cell r="J305" t="str">
            <v>S</v>
          </cell>
          <cell r="K305" t="str">
            <v>O</v>
          </cell>
          <cell r="L305">
            <v>40394</v>
          </cell>
          <cell r="M305" t="str">
            <v>SABINO PIZARRO</v>
          </cell>
          <cell r="N305" t="str">
            <v>ANGIE MOLLOHAN</v>
          </cell>
          <cell r="O305">
            <v>4979</v>
          </cell>
          <cell r="P305">
            <v>43306</v>
          </cell>
          <cell r="Q305">
            <v>57.6</v>
          </cell>
          <cell r="R305">
            <v>43306</v>
          </cell>
          <cell r="S305">
            <v>97.4</v>
          </cell>
          <cell r="T305">
            <v>45457</v>
          </cell>
          <cell r="U305">
            <v>2</v>
          </cell>
          <cell r="V305" t="str">
            <v>OLD</v>
          </cell>
          <cell r="W305" t="str">
            <v>LAUREN LENHART</v>
          </cell>
          <cell r="X305" t="str">
            <v>STANLEY BUTLER</v>
          </cell>
          <cell r="Y305" t="str">
            <v>ADRIAN MUNZELL</v>
          </cell>
          <cell r="Z305">
            <v>1</v>
          </cell>
          <cell r="AC305">
            <v>1.6614758449831899</v>
          </cell>
          <cell r="AD305">
            <v>1.6538218572331</v>
          </cell>
          <cell r="AE305">
            <v>7.6539877500871904E-3</v>
          </cell>
          <cell r="AF305">
            <v>0.46280605837998501</v>
          </cell>
          <cell r="AG305">
            <v>356664.72</v>
          </cell>
          <cell r="AH305">
            <v>405700.21</v>
          </cell>
          <cell r="AI305">
            <v>-49035.49</v>
          </cell>
          <cell r="AJ305">
            <v>-12.0866316534566</v>
          </cell>
          <cell r="AK305">
            <v>41992.5</v>
          </cell>
          <cell r="AL305">
            <v>52160</v>
          </cell>
          <cell r="AM305">
            <v>-10167.5</v>
          </cell>
          <cell r="AN305">
            <v>-19.4929064417178</v>
          </cell>
          <cell r="AO305">
            <v>5651</v>
          </cell>
          <cell r="AP305">
            <v>6332</v>
          </cell>
          <cell r="AQ305">
            <v>-681</v>
          </cell>
          <cell r="AR305">
            <v>-10.75489576753</v>
          </cell>
          <cell r="AS305">
            <v>9389</v>
          </cell>
          <cell r="AT305">
            <v>10472</v>
          </cell>
          <cell r="AU305">
            <v>-1083</v>
          </cell>
          <cell r="AV305">
            <v>-10.341864018334601</v>
          </cell>
          <cell r="AW305">
            <v>13.197594808596801</v>
          </cell>
          <cell r="AX305">
            <v>12.1395705521472</v>
          </cell>
          <cell r="AY305">
            <v>1.0580242564495299</v>
          </cell>
          <cell r="AZ305">
            <v>8.71549987624884</v>
          </cell>
          <cell r="BB305">
            <v>-2.12822649997725E-2</v>
          </cell>
          <cell r="BC305">
            <v>37.987508786878301</v>
          </cell>
          <cell r="BD305">
            <v>38.741425706646297</v>
          </cell>
          <cell r="BE305">
            <v>-0.75391691976803799</v>
          </cell>
          <cell r="BF305">
            <v>-1.9460226515068599</v>
          </cell>
          <cell r="BG305">
            <v>50.9998230401699</v>
          </cell>
          <cell r="BH305">
            <v>54.137713202779501</v>
          </cell>
          <cell r="BI305">
            <v>1.8977598905773501</v>
          </cell>
          <cell r="BJ305">
            <v>1.59865581533714</v>
          </cell>
          <cell r="BK305">
            <v>-1.7548077084831901E-2</v>
          </cell>
          <cell r="BL305">
            <v>-6258.78</v>
          </cell>
          <cell r="BM305">
            <v>-12056.39</v>
          </cell>
        </row>
        <row r="306">
          <cell r="A306">
            <v>616</v>
          </cell>
          <cell r="B306" t="str">
            <v>TOWN CENTER AT COBB</v>
          </cell>
          <cell r="C306" t="str">
            <v>KENNESAW</v>
          </cell>
          <cell r="D306" t="str">
            <v>GA</v>
          </cell>
          <cell r="E306" t="str">
            <v>DEBORAH BLOUNT</v>
          </cell>
          <cell r="F306">
            <v>34.017582099999998</v>
          </cell>
          <cell r="G306">
            <v>-84.56558794</v>
          </cell>
          <cell r="H306">
            <v>4</v>
          </cell>
          <cell r="I306">
            <v>2</v>
          </cell>
          <cell r="J306" t="str">
            <v>M</v>
          </cell>
          <cell r="K306" t="str">
            <v>O</v>
          </cell>
          <cell r="L306">
            <v>40388</v>
          </cell>
          <cell r="M306" t="str">
            <v>NATHAN WARE</v>
          </cell>
          <cell r="N306" t="str">
            <v>JON COBB</v>
          </cell>
          <cell r="O306">
            <v>5500</v>
          </cell>
          <cell r="P306">
            <v>43192</v>
          </cell>
          <cell r="Q306">
            <v>78.5</v>
          </cell>
          <cell r="R306">
            <v>43192</v>
          </cell>
          <cell r="S306">
            <v>96.2</v>
          </cell>
          <cell r="T306">
            <v>43861</v>
          </cell>
          <cell r="U306">
            <v>1.4</v>
          </cell>
          <cell r="V306" t="str">
            <v>OLD</v>
          </cell>
          <cell r="W306" t="str">
            <v>DEAYSIAH JENKINS</v>
          </cell>
          <cell r="X306" t="str">
            <v>JOSETTE CHILCOAT</v>
          </cell>
          <cell r="Y306" t="str">
            <v>BRIAN BYRNE</v>
          </cell>
          <cell r="Z306">
            <v>1</v>
          </cell>
          <cell r="AC306">
            <v>1.60474308300395</v>
          </cell>
          <cell r="AD306">
            <v>1.59192944949225</v>
          </cell>
          <cell r="AE306">
            <v>1.2813633511702401E-2</v>
          </cell>
          <cell r="AF306">
            <v>0.80491214706715397</v>
          </cell>
          <cell r="AG306">
            <v>209391.14</v>
          </cell>
          <cell r="AH306">
            <v>213242.71</v>
          </cell>
          <cell r="AI306">
            <v>-3851.57</v>
          </cell>
          <cell r="AJ306">
            <v>-1.8061907016657199</v>
          </cell>
          <cell r="AK306">
            <v>33667</v>
          </cell>
          <cell r="AL306">
            <v>42547</v>
          </cell>
          <cell r="AM306">
            <v>-8880</v>
          </cell>
          <cell r="AN306">
            <v>-20.871036735845099</v>
          </cell>
          <cell r="AO306">
            <v>3542</v>
          </cell>
          <cell r="AP306">
            <v>3742</v>
          </cell>
          <cell r="AQ306">
            <v>-200</v>
          </cell>
          <cell r="AR306">
            <v>-5.3447354355959398</v>
          </cell>
          <cell r="AS306">
            <v>5684</v>
          </cell>
          <cell r="AT306">
            <v>5957</v>
          </cell>
          <cell r="AU306">
            <v>-273</v>
          </cell>
          <cell r="AV306">
            <v>-4.5828437132784998</v>
          </cell>
          <cell r="AW306">
            <v>10.348412391956501</v>
          </cell>
          <cell r="AX306">
            <v>8.7949796695419202</v>
          </cell>
          <cell r="AY306">
            <v>1.5534327224146001</v>
          </cell>
          <cell r="AZ306">
            <v>17.662721015653101</v>
          </cell>
          <cell r="BB306">
            <v>-1.4282563988062399E-3</v>
          </cell>
          <cell r="BC306">
            <v>36.838694581280798</v>
          </cell>
          <cell r="BD306">
            <v>35.7969968104751</v>
          </cell>
          <cell r="BE306">
            <v>1.04169777080572</v>
          </cell>
          <cell r="BF306">
            <v>2.9100144247321098</v>
          </cell>
          <cell r="BG306">
            <v>62.224731789949203</v>
          </cell>
          <cell r="BH306">
            <v>47.113842864778199</v>
          </cell>
          <cell r="BI306">
            <v>2.3285990037591802</v>
          </cell>
          <cell r="BJ306">
            <v>2.31908514012038</v>
          </cell>
          <cell r="BK306">
            <v>-3.1657977505638499E-3</v>
          </cell>
          <cell r="BL306">
            <v>-662.89</v>
          </cell>
          <cell r="BM306">
            <v>-3259.64</v>
          </cell>
        </row>
        <row r="307">
          <cell r="A307">
            <v>617</v>
          </cell>
          <cell r="B307" t="str">
            <v>OPRY MILLS</v>
          </cell>
          <cell r="C307" t="str">
            <v>NASHVILLE</v>
          </cell>
          <cell r="D307" t="str">
            <v>TN</v>
          </cell>
          <cell r="E307" t="str">
            <v>LISA COWPER</v>
          </cell>
          <cell r="F307">
            <v>36.203500699999999</v>
          </cell>
          <cell r="G307">
            <v>-86.692099799999994</v>
          </cell>
          <cell r="H307">
            <v>9</v>
          </cell>
          <cell r="I307">
            <v>3</v>
          </cell>
          <cell r="J307" t="str">
            <v>O</v>
          </cell>
          <cell r="K307" t="str">
            <v>O</v>
          </cell>
          <cell r="L307">
            <v>40997</v>
          </cell>
          <cell r="M307" t="str">
            <v>NICHOLAS JUDD</v>
          </cell>
          <cell r="N307" t="str">
            <v>SHAWN BROOKS</v>
          </cell>
          <cell r="O307">
            <v>6486</v>
          </cell>
          <cell r="P307">
            <v>43299</v>
          </cell>
          <cell r="Q307">
            <v>97.9</v>
          </cell>
          <cell r="R307">
            <v>43299</v>
          </cell>
          <cell r="S307">
            <v>80.400000000000006</v>
          </cell>
          <cell r="T307">
            <v>44651</v>
          </cell>
          <cell r="U307">
            <v>2.4</v>
          </cell>
          <cell r="V307" t="str">
            <v>OLD</v>
          </cell>
          <cell r="W307" t="str">
            <v>ANGELLA COLEMAN</v>
          </cell>
          <cell r="X307" t="str">
            <v>MANDY WITHERS</v>
          </cell>
          <cell r="Y307" t="str">
            <v>BRIAN BYRNE</v>
          </cell>
          <cell r="Z307">
            <v>1</v>
          </cell>
          <cell r="AC307">
            <v>1.72307519892413</v>
          </cell>
          <cell r="AD307">
            <v>1.68728643808177</v>
          </cell>
          <cell r="AE307">
            <v>3.5788760842356597E-2</v>
          </cell>
          <cell r="AF307">
            <v>2.1210838915438601</v>
          </cell>
          <cell r="AG307">
            <v>580557.56999999995</v>
          </cell>
          <cell r="AH307">
            <v>546292.86</v>
          </cell>
          <cell r="AI307">
            <v>34264.71</v>
          </cell>
          <cell r="AJ307">
            <v>6.2722236567397198</v>
          </cell>
          <cell r="AK307">
            <v>94858</v>
          </cell>
          <cell r="AL307">
            <v>96181</v>
          </cell>
          <cell r="AM307">
            <v>-1323</v>
          </cell>
          <cell r="AN307">
            <v>-1.37553154989031</v>
          </cell>
          <cell r="AO307">
            <v>8923</v>
          </cell>
          <cell r="AP307">
            <v>8487</v>
          </cell>
          <cell r="AQ307">
            <v>436</v>
          </cell>
          <cell r="AR307">
            <v>5.1372687639919903</v>
          </cell>
          <cell r="AS307">
            <v>15375</v>
          </cell>
          <cell r="AT307">
            <v>14320</v>
          </cell>
          <cell r="AU307">
            <v>1055</v>
          </cell>
          <cell r="AV307">
            <v>7.3673184357541901</v>
          </cell>
          <cell r="AW307">
            <v>9.4066921082038402</v>
          </cell>
          <cell r="AX307">
            <v>8.8239881057589304</v>
          </cell>
          <cell r="AY307">
            <v>0.58270400244490805</v>
          </cell>
          <cell r="AZ307">
            <v>6.60363540228039</v>
          </cell>
          <cell r="BB307">
            <v>-1.4713264692200301E-2</v>
          </cell>
          <cell r="BC307">
            <v>37.759841951219499</v>
          </cell>
          <cell r="BD307">
            <v>38.148942737430197</v>
          </cell>
          <cell r="BE307">
            <v>-0.38910078621066202</v>
          </cell>
          <cell r="BF307">
            <v>-1.0199516901130099</v>
          </cell>
          <cell r="BG307">
            <v>70.973887705928504</v>
          </cell>
          <cell r="BH307">
            <v>72.086720867208697</v>
          </cell>
          <cell r="BI307">
            <v>2.9608622621181202</v>
          </cell>
          <cell r="BJ307">
            <v>2.60151487244406</v>
          </cell>
          <cell r="BK307">
            <v>-6.9279262003249702E-3</v>
          </cell>
          <cell r="BL307">
            <v>-4022.06</v>
          </cell>
          <cell r="BM307">
            <v>-20917.75</v>
          </cell>
        </row>
        <row r="308">
          <cell r="A308">
            <v>618</v>
          </cell>
          <cell r="B308" t="str">
            <v>PARK WEST VILLAGE</v>
          </cell>
          <cell r="C308" t="str">
            <v>MORRISVILLE</v>
          </cell>
          <cell r="D308" t="str">
            <v>NC</v>
          </cell>
          <cell r="E308" t="str">
            <v>BRIAN EBERWEIN</v>
          </cell>
          <cell r="F308">
            <v>35.804929999999999</v>
          </cell>
          <cell r="G308">
            <v>-78.816564</v>
          </cell>
          <cell r="H308">
            <v>7</v>
          </cell>
          <cell r="I308">
            <v>2</v>
          </cell>
          <cell r="J308" t="str">
            <v>S</v>
          </cell>
          <cell r="K308" t="str">
            <v>O</v>
          </cell>
          <cell r="L308">
            <v>40821</v>
          </cell>
          <cell r="M308" t="str">
            <v>BRIAN EBERWEIN</v>
          </cell>
          <cell r="N308" t="str">
            <v>T. CLARK</v>
          </cell>
          <cell r="O308">
            <v>6500</v>
          </cell>
          <cell r="P308">
            <v>43208</v>
          </cell>
          <cell r="Q308">
            <v>98.2</v>
          </cell>
          <cell r="R308">
            <v>43208</v>
          </cell>
          <cell r="S308">
            <v>100</v>
          </cell>
          <cell r="T308">
            <v>44592</v>
          </cell>
          <cell r="U308">
            <v>2.1</v>
          </cell>
          <cell r="V308" t="str">
            <v>OLD</v>
          </cell>
          <cell r="W308" t="str">
            <v>ANDREW MOORE</v>
          </cell>
          <cell r="X308" t="str">
            <v>DAVID SPURR</v>
          </cell>
          <cell r="Y308" t="str">
            <v>ADRIAN MUNZELL</v>
          </cell>
          <cell r="Z308">
            <v>1</v>
          </cell>
          <cell r="AC308">
            <v>1.5860118282334801</v>
          </cell>
          <cell r="AD308">
            <v>1.58976475443665</v>
          </cell>
          <cell r="AE308">
            <v>-3.7529262031699199E-3</v>
          </cell>
          <cell r="AF308">
            <v>-0.23606802155453499</v>
          </cell>
          <cell r="AG308">
            <v>467189.75</v>
          </cell>
          <cell r="AH308">
            <v>432776.29</v>
          </cell>
          <cell r="AI308">
            <v>34413.46</v>
          </cell>
          <cell r="AJ308">
            <v>7.9517895954974804</v>
          </cell>
          <cell r="AK308">
            <v>18963</v>
          </cell>
          <cell r="AL308">
            <v>22614</v>
          </cell>
          <cell r="AM308">
            <v>-3651</v>
          </cell>
          <cell r="AN308">
            <v>-16.144866012204801</v>
          </cell>
          <cell r="AO308">
            <v>7778</v>
          </cell>
          <cell r="AP308">
            <v>7269</v>
          </cell>
          <cell r="AQ308">
            <v>509</v>
          </cell>
          <cell r="AR308">
            <v>7.0023386985830198</v>
          </cell>
          <cell r="AS308">
            <v>12336</v>
          </cell>
          <cell r="AT308">
            <v>11556</v>
          </cell>
          <cell r="AU308">
            <v>780</v>
          </cell>
          <cell r="AV308">
            <v>6.7497403946002104</v>
          </cell>
          <cell r="AW308">
            <v>39.935664188155897</v>
          </cell>
          <cell r="AX308">
            <v>32.019987618289598</v>
          </cell>
          <cell r="AY308">
            <v>7.9156765698663296</v>
          </cell>
          <cell r="AZ308">
            <v>24.721048190989801</v>
          </cell>
          <cell r="BB308">
            <v>-2.9281931260238198E-3</v>
          </cell>
          <cell r="BC308">
            <v>37.872061446173802</v>
          </cell>
          <cell r="BD308">
            <v>37.450353928695101</v>
          </cell>
          <cell r="BE308">
            <v>0.42170751747875102</v>
          </cell>
          <cell r="BF308">
            <v>1.12604414442031</v>
          </cell>
          <cell r="BG308">
            <v>86.204679866289496</v>
          </cell>
          <cell r="BH308">
            <v>69.817031228504604</v>
          </cell>
          <cell r="BI308">
            <v>3.7302380884854598</v>
          </cell>
          <cell r="BJ308">
            <v>2.8403774153154302</v>
          </cell>
          <cell r="BK308">
            <v>-2.1979078094072099E-3</v>
          </cell>
          <cell r="BL308">
            <v>-1026.8399999999999</v>
          </cell>
          <cell r="BM308">
            <v>-2458.9899999999998</v>
          </cell>
        </row>
        <row r="309">
          <cell r="A309">
            <v>620</v>
          </cell>
          <cell r="B309" t="str">
            <v>HOLYOKE MALL</v>
          </cell>
          <cell r="C309" t="str">
            <v>HOLYOKE</v>
          </cell>
          <cell r="D309" t="str">
            <v>MA</v>
          </cell>
          <cell r="E309" t="str">
            <v>MARY DIFFENDALE</v>
          </cell>
          <cell r="F309">
            <v>42.169303650000003</v>
          </cell>
          <cell r="G309">
            <v>-72.640813960000003</v>
          </cell>
          <cell r="H309">
            <v>14</v>
          </cell>
          <cell r="I309">
            <v>3</v>
          </cell>
          <cell r="J309" t="str">
            <v>M</v>
          </cell>
          <cell r="K309" t="str">
            <v>O</v>
          </cell>
          <cell r="L309">
            <v>40626</v>
          </cell>
          <cell r="M309" t="str">
            <v>DISTRICT 3</v>
          </cell>
          <cell r="N309" t="str">
            <v>OTEAL BAKER</v>
          </cell>
          <cell r="O309">
            <v>7070</v>
          </cell>
          <cell r="P309">
            <v>43340</v>
          </cell>
          <cell r="Q309">
            <v>91.2</v>
          </cell>
          <cell r="R309">
            <v>43340</v>
          </cell>
          <cell r="S309">
            <v>98.5</v>
          </cell>
          <cell r="T309">
            <v>43861</v>
          </cell>
          <cell r="U309">
            <v>3.2</v>
          </cell>
          <cell r="V309" t="str">
            <v>OLD</v>
          </cell>
          <cell r="W309" t="str">
            <v>DIANA SOTO-SILVA</v>
          </cell>
          <cell r="X309" t="str">
            <v>EMILY LAMPRON</v>
          </cell>
          <cell r="Y309" t="str">
            <v>CRAIG SCHULZ</v>
          </cell>
          <cell r="Z309">
            <v>1</v>
          </cell>
          <cell r="AC309">
            <v>1.6686551451881699</v>
          </cell>
          <cell r="AD309">
            <v>1.6592577487765101</v>
          </cell>
          <cell r="AE309">
            <v>9.3973964116653708E-3</v>
          </cell>
          <cell r="AF309">
            <v>0.56636146003203902</v>
          </cell>
          <cell r="AG309">
            <v>745723.54</v>
          </cell>
          <cell r="AH309">
            <v>627376.27</v>
          </cell>
          <cell r="AI309">
            <v>118347.27</v>
          </cell>
          <cell r="AJ309">
            <v>18.863842268053901</v>
          </cell>
          <cell r="AK309">
            <v>74812</v>
          </cell>
          <cell r="AL309">
            <v>54734</v>
          </cell>
          <cell r="AM309">
            <v>20078</v>
          </cell>
          <cell r="AN309">
            <v>36.682866225746302</v>
          </cell>
          <cell r="AO309">
            <v>11399</v>
          </cell>
          <cell r="AP309">
            <v>9808</v>
          </cell>
          <cell r="AQ309">
            <v>1591</v>
          </cell>
          <cell r="AR309">
            <v>16.2214518760196</v>
          </cell>
          <cell r="AS309">
            <v>19021</v>
          </cell>
          <cell r="AT309">
            <v>16274</v>
          </cell>
          <cell r="AU309">
            <v>2747</v>
          </cell>
          <cell r="AV309">
            <v>16.879685387735002</v>
          </cell>
          <cell r="AW309">
            <v>14.785061220125099</v>
          </cell>
          <cell r="AX309">
            <v>17.901121789015999</v>
          </cell>
          <cell r="AY309">
            <v>-3.11606056889085</v>
          </cell>
          <cell r="AZ309">
            <v>-17.407068705620699</v>
          </cell>
          <cell r="BB309">
            <v>-1.0180526698118499E-2</v>
          </cell>
          <cell r="BC309">
            <v>39.2052752221229</v>
          </cell>
          <cell r="BD309">
            <v>38.550833845397598</v>
          </cell>
          <cell r="BE309">
            <v>0.65444137672535196</v>
          </cell>
          <cell r="BF309">
            <v>1.6976062809688901</v>
          </cell>
          <cell r="BG309">
            <v>80.893060794806601</v>
          </cell>
          <cell r="BH309">
            <v>76.050163132137001</v>
          </cell>
          <cell r="BI309">
            <v>3.18685393785477</v>
          </cell>
          <cell r="BJ309">
            <v>3.3338749009426198</v>
          </cell>
          <cell r="BK309">
            <v>-4.8318844809431697E-3</v>
          </cell>
          <cell r="BL309">
            <v>-3603.25</v>
          </cell>
          <cell r="BM309">
            <v>-18709.3</v>
          </cell>
        </row>
        <row r="310">
          <cell r="A310">
            <v>621</v>
          </cell>
          <cell r="B310" t="str">
            <v>THE SHOPPES AT BUCKLAND HILLS</v>
          </cell>
          <cell r="C310" t="str">
            <v>MANCHESTER</v>
          </cell>
          <cell r="D310" t="str">
            <v>CT</v>
          </cell>
          <cell r="F310">
            <v>41.807263800000001</v>
          </cell>
          <cell r="G310">
            <v>-72.546397979999995</v>
          </cell>
          <cell r="H310">
            <v>14</v>
          </cell>
          <cell r="I310">
            <v>3</v>
          </cell>
          <cell r="J310" t="str">
            <v>M</v>
          </cell>
          <cell r="K310" t="str">
            <v>O</v>
          </cell>
          <cell r="L310">
            <v>40626</v>
          </cell>
          <cell r="M310" t="str">
            <v>DISTRICT 3</v>
          </cell>
          <cell r="N310" t="str">
            <v>OTEAL BAKER</v>
          </cell>
          <cell r="O310">
            <v>5394</v>
          </cell>
          <cell r="P310">
            <v>43340</v>
          </cell>
          <cell r="Q310">
            <v>96.3</v>
          </cell>
          <cell r="R310">
            <v>43340</v>
          </cell>
          <cell r="S310">
            <v>99.8</v>
          </cell>
          <cell r="T310">
            <v>43861</v>
          </cell>
          <cell r="U310">
            <v>2</v>
          </cell>
          <cell r="V310" t="str">
            <v>OLD</v>
          </cell>
          <cell r="W310" t="str">
            <v>CHARLOTTE PURVIS</v>
          </cell>
          <cell r="X310" t="str">
            <v>EMILY RIVERA</v>
          </cell>
          <cell r="Y310" t="str">
            <v>CRAIG SCHULZ</v>
          </cell>
          <cell r="Z310">
            <v>1</v>
          </cell>
          <cell r="AC310">
            <v>1.6179534313725501</v>
          </cell>
          <cell r="AD310">
            <v>1.61940185213299</v>
          </cell>
          <cell r="AE310">
            <v>-1.44842076044016E-3</v>
          </cell>
          <cell r="AF310">
            <v>-8.9441713218518196E-2</v>
          </cell>
          <cell r="AG310">
            <v>398803.82</v>
          </cell>
          <cell r="AH310">
            <v>400252.33</v>
          </cell>
          <cell r="AI310">
            <v>-1448.51</v>
          </cell>
          <cell r="AJ310">
            <v>-0.36189920493404798</v>
          </cell>
          <cell r="AK310">
            <v>46997</v>
          </cell>
          <cell r="AL310">
            <v>48617</v>
          </cell>
          <cell r="AM310">
            <v>-1620</v>
          </cell>
          <cell r="AN310">
            <v>-3.3321677602484701</v>
          </cell>
          <cell r="AO310">
            <v>6528</v>
          </cell>
          <cell r="AP310">
            <v>6587</v>
          </cell>
          <cell r="AQ310">
            <v>-59</v>
          </cell>
          <cell r="AR310">
            <v>-0.89570365872172497</v>
          </cell>
          <cell r="AS310">
            <v>10562</v>
          </cell>
          <cell r="AT310">
            <v>10667</v>
          </cell>
          <cell r="AU310">
            <v>-105</v>
          </cell>
          <cell r="AV310">
            <v>-0.98434423924252401</v>
          </cell>
          <cell r="AW310">
            <v>13.4987339617422</v>
          </cell>
          <cell r="AX310">
            <v>13.5487586646646</v>
          </cell>
          <cell r="AY310">
            <v>-5.00247029223857E-2</v>
          </cell>
          <cell r="AZ310">
            <v>-0.36921982419578397</v>
          </cell>
          <cell r="BB310">
            <v>-7.0617759997402101E-3</v>
          </cell>
          <cell r="BC310">
            <v>37.758362052641502</v>
          </cell>
          <cell r="BD310">
            <v>37.522483359894999</v>
          </cell>
          <cell r="BE310">
            <v>0.235878692746539</v>
          </cell>
          <cell r="BF310">
            <v>0.62863294650335499</v>
          </cell>
          <cell r="BG310">
            <v>74.050245098039198</v>
          </cell>
          <cell r="BH310">
            <v>75.056930317291602</v>
          </cell>
          <cell r="BI310">
            <v>3.4405738641119301</v>
          </cell>
          <cell r="BJ310">
            <v>3.2220624424597299</v>
          </cell>
          <cell r="BK310">
            <v>-9.0782229718862802E-3</v>
          </cell>
          <cell r="BL310">
            <v>-3620.43</v>
          </cell>
          <cell r="BM310">
            <v>-7971.71</v>
          </cell>
        </row>
        <row r="311">
          <cell r="A311">
            <v>622</v>
          </cell>
          <cell r="B311" t="str">
            <v>NORTHSHORE MALL</v>
          </cell>
          <cell r="C311" t="str">
            <v>PEABODY</v>
          </cell>
          <cell r="D311" t="str">
            <v>MA</v>
          </cell>
          <cell r="E311" t="str">
            <v>DENISE BOUZIANIS</v>
          </cell>
          <cell r="F311">
            <v>42.541655390000003</v>
          </cell>
          <cell r="G311">
            <v>-70.945058169999996</v>
          </cell>
          <cell r="H311">
            <v>14</v>
          </cell>
          <cell r="I311">
            <v>3</v>
          </cell>
          <cell r="J311" t="str">
            <v>M</v>
          </cell>
          <cell r="K311" t="str">
            <v>O</v>
          </cell>
          <cell r="L311">
            <v>40626</v>
          </cell>
          <cell r="M311" t="str">
            <v>DISTRICT 3</v>
          </cell>
          <cell r="N311" t="str">
            <v>OTEAL BAKER</v>
          </cell>
          <cell r="O311">
            <v>5800</v>
          </cell>
          <cell r="P311">
            <v>43237</v>
          </cell>
          <cell r="Q311">
            <v>95.7</v>
          </cell>
          <cell r="R311">
            <v>43237</v>
          </cell>
          <cell r="S311">
            <v>99.1</v>
          </cell>
          <cell r="T311">
            <v>44227</v>
          </cell>
          <cell r="U311">
            <v>1.7</v>
          </cell>
          <cell r="V311" t="str">
            <v>OLD</v>
          </cell>
          <cell r="W311" t="str">
            <v>CHERLY COY</v>
          </cell>
          <cell r="X311" t="str">
            <v>CHRISTOPHER DAVIS</v>
          </cell>
          <cell r="Y311" t="str">
            <v>CRAIG SCHULZ</v>
          </cell>
          <cell r="Z311">
            <v>1</v>
          </cell>
          <cell r="AC311">
            <v>1.5644325290437899</v>
          </cell>
          <cell r="AD311">
            <v>1.5942503639010199</v>
          </cell>
          <cell r="AE311">
            <v>-2.9817834857229799E-2</v>
          </cell>
          <cell r="AF311">
            <v>-1.87033577237314</v>
          </cell>
          <cell r="AG311">
            <v>331732.65000000002</v>
          </cell>
          <cell r="AH311">
            <v>323447.27</v>
          </cell>
          <cell r="AI311">
            <v>8285.3799999999992</v>
          </cell>
          <cell r="AJ311">
            <v>2.5615860044204402</v>
          </cell>
          <cell r="AK311">
            <v>27783.5</v>
          </cell>
          <cell r="AL311">
            <v>30229</v>
          </cell>
          <cell r="AM311">
            <v>-2445.5</v>
          </cell>
          <cell r="AN311">
            <v>-8.0899136590691096</v>
          </cell>
          <cell r="AO311">
            <v>5595</v>
          </cell>
          <cell r="AP311">
            <v>5496</v>
          </cell>
          <cell r="AQ311">
            <v>99</v>
          </cell>
          <cell r="AR311">
            <v>1.80131004366812</v>
          </cell>
          <cell r="AS311">
            <v>8753</v>
          </cell>
          <cell r="AT311">
            <v>8762</v>
          </cell>
          <cell r="AU311">
            <v>-9</v>
          </cell>
          <cell r="AV311">
            <v>-0.1027162748231</v>
          </cell>
          <cell r="AW311">
            <v>19.446793960444101</v>
          </cell>
          <cell r="AX311">
            <v>18.181216712428501</v>
          </cell>
          <cell r="AY311">
            <v>1.2655772480156799</v>
          </cell>
          <cell r="AZ311">
            <v>6.9609051365113102</v>
          </cell>
          <cell r="BB311">
            <v>-3.0466000402876599E-3</v>
          </cell>
          <cell r="BC311">
            <v>37.899308808408499</v>
          </cell>
          <cell r="BD311">
            <v>36.914776306779302</v>
          </cell>
          <cell r="BE311">
            <v>0.98453250162927497</v>
          </cell>
          <cell r="BF311">
            <v>2.6670417651927298</v>
          </cell>
          <cell r="BG311">
            <v>80.464700625558507</v>
          </cell>
          <cell r="BH311">
            <v>54.621542940320197</v>
          </cell>
          <cell r="BI311">
            <v>2.94860334067207</v>
          </cell>
          <cell r="BJ311">
            <v>3.07572854147138</v>
          </cell>
          <cell r="BK311">
            <v>-3.2128281614728E-3</v>
          </cell>
          <cell r="BL311">
            <v>-1065.8</v>
          </cell>
          <cell r="BM311">
            <v>-4366.18</v>
          </cell>
        </row>
        <row r="312">
          <cell r="A312">
            <v>623</v>
          </cell>
          <cell r="B312" t="str">
            <v>GRAND PRAIRIE PREMIUM OUTLETS</v>
          </cell>
          <cell r="C312" t="str">
            <v>GRAND PRAIRIE</v>
          </cell>
          <cell r="D312" t="str">
            <v>TX</v>
          </cell>
          <cell r="E312" t="str">
            <v>CAROL RABB</v>
          </cell>
          <cell r="F312">
            <v>32.679248280000003</v>
          </cell>
          <cell r="G312">
            <v>-97.053065230000001</v>
          </cell>
          <cell r="H312">
            <v>12</v>
          </cell>
          <cell r="I312">
            <v>3</v>
          </cell>
          <cell r="J312" t="str">
            <v>O</v>
          </cell>
          <cell r="K312" t="str">
            <v>O</v>
          </cell>
          <cell r="L312">
            <v>41137</v>
          </cell>
          <cell r="M312" t="str">
            <v>RANDY PILCHER</v>
          </cell>
          <cell r="N312" t="str">
            <v>CHARLES MCGOWEN</v>
          </cell>
          <cell r="O312">
            <v>4335</v>
          </cell>
          <cell r="P312">
            <v>43209</v>
          </cell>
          <cell r="Q312">
            <v>89</v>
          </cell>
          <cell r="R312">
            <v>43209</v>
          </cell>
          <cell r="S312">
            <v>98.5</v>
          </cell>
          <cell r="T312">
            <v>44957</v>
          </cell>
          <cell r="U312">
            <v>2.2000000000000002</v>
          </cell>
          <cell r="V312" t="str">
            <v>OLD</v>
          </cell>
          <cell r="W312" t="str">
            <v>JESSICA SERNA</v>
          </cell>
          <cell r="X312" t="str">
            <v>RHONDA SHARPE</v>
          </cell>
          <cell r="Y312" t="str">
            <v>MARSHALL POE</v>
          </cell>
          <cell r="Z312">
            <v>1</v>
          </cell>
          <cell r="AC312">
            <v>1.75202618453865</v>
          </cell>
          <cell r="AD312">
            <v>1.7331701346389199</v>
          </cell>
          <cell r="AE312">
            <v>1.88560498997303E-2</v>
          </cell>
          <cell r="AF312">
            <v>1.08795146667229</v>
          </cell>
          <cell r="AG312">
            <v>412029.78</v>
          </cell>
          <cell r="AH312">
            <v>471911.97</v>
          </cell>
          <cell r="AI312">
            <v>-59882.19</v>
          </cell>
          <cell r="AJ312">
            <v>-12.689271263875799</v>
          </cell>
          <cell r="AK312">
            <v>49896</v>
          </cell>
          <cell r="AL312">
            <v>46944</v>
          </cell>
          <cell r="AM312">
            <v>2952</v>
          </cell>
          <cell r="AN312">
            <v>6.28834355828221</v>
          </cell>
          <cell r="AO312">
            <v>6416</v>
          </cell>
          <cell r="AP312">
            <v>7353</v>
          </cell>
          <cell r="AQ312">
            <v>-937</v>
          </cell>
          <cell r="AR312">
            <v>-12.743098055215601</v>
          </cell>
          <cell r="AS312">
            <v>11241</v>
          </cell>
          <cell r="AT312">
            <v>12744</v>
          </cell>
          <cell r="AU312">
            <v>-1503</v>
          </cell>
          <cell r="AV312">
            <v>-11.793785310734499</v>
          </cell>
          <cell r="AW312">
            <v>12.858746192079501</v>
          </cell>
          <cell r="AX312">
            <v>15.6633435582822</v>
          </cell>
          <cell r="AY312">
            <v>-2.80459736620268</v>
          </cell>
          <cell r="AZ312">
            <v>-17.9054833073601</v>
          </cell>
          <cell r="BB312">
            <v>-1.5034443727318599E-2</v>
          </cell>
          <cell r="BC312">
            <v>36.654192687483302</v>
          </cell>
          <cell r="BD312">
            <v>37.030129472692998</v>
          </cell>
          <cell r="BE312">
            <v>-0.37593678520970297</v>
          </cell>
          <cell r="BF312">
            <v>-1.01521866264856</v>
          </cell>
          <cell r="BG312">
            <v>81.811097256857906</v>
          </cell>
          <cell r="BH312">
            <v>76.417788657690707</v>
          </cell>
          <cell r="BI312">
            <v>3.8519958436013999</v>
          </cell>
          <cell r="BJ312">
            <v>3.1764759007914098</v>
          </cell>
          <cell r="BK312">
            <v>-1.3689593019223E-2</v>
          </cell>
          <cell r="BL312">
            <v>-5640.52</v>
          </cell>
          <cell r="BM312">
            <v>-14795.63</v>
          </cell>
        </row>
        <row r="313">
          <cell r="A313">
            <v>624</v>
          </cell>
          <cell r="B313" t="str">
            <v>WEDGEWOOD COMMONS</v>
          </cell>
          <cell r="C313" t="str">
            <v>OLIVE BRANCH</v>
          </cell>
          <cell r="D313" t="str">
            <v>MS</v>
          </cell>
          <cell r="E313" t="str">
            <v>HAILEE MCGEHEE</v>
          </cell>
          <cell r="F313">
            <v>34.965187</v>
          </cell>
          <cell r="G313">
            <v>-89.898932000000002</v>
          </cell>
          <cell r="H313">
            <v>3</v>
          </cell>
          <cell r="I313">
            <v>6</v>
          </cell>
          <cell r="J313" t="str">
            <v>S</v>
          </cell>
          <cell r="K313" t="str">
            <v>O</v>
          </cell>
          <cell r="L313">
            <v>41115</v>
          </cell>
          <cell r="M313" t="str">
            <v>DISTRICT 6</v>
          </cell>
          <cell r="N313" t="str">
            <v>ALLEN MCCLURE</v>
          </cell>
          <cell r="O313">
            <v>5500</v>
          </cell>
          <cell r="P313">
            <v>43244</v>
          </cell>
          <cell r="Q313">
            <v>95.2</v>
          </cell>
          <cell r="R313">
            <v>43244</v>
          </cell>
          <cell r="S313">
            <v>100</v>
          </cell>
          <cell r="T313">
            <v>44957</v>
          </cell>
          <cell r="U313">
            <v>1.7</v>
          </cell>
          <cell r="V313" t="str">
            <v>OLD</v>
          </cell>
          <cell r="W313" t="str">
            <v>WINTER CLEVELAND</v>
          </cell>
          <cell r="X313" t="str">
            <v>YOLANDIA MARTIN</v>
          </cell>
          <cell r="Y313" t="str">
            <v>CRAIG SCHULZ</v>
          </cell>
          <cell r="Z313">
            <v>1</v>
          </cell>
          <cell r="AC313">
            <v>1.64958238420653</v>
          </cell>
          <cell r="AD313">
            <v>1.70685232685966</v>
          </cell>
          <cell r="AE313">
            <v>-5.72699426531256E-2</v>
          </cell>
          <cell r="AF313">
            <v>-3.3552956955856499</v>
          </cell>
          <cell r="AG313">
            <v>298475.69</v>
          </cell>
          <cell r="AH313">
            <v>313682.7</v>
          </cell>
          <cell r="AI313">
            <v>-15207.01</v>
          </cell>
          <cell r="AJ313">
            <v>-4.8478956601687004</v>
          </cell>
          <cell r="AK313">
            <v>19601</v>
          </cell>
          <cell r="AL313">
            <v>20976</v>
          </cell>
          <cell r="AM313">
            <v>-1375</v>
          </cell>
          <cell r="AN313">
            <v>-6.55511060259344</v>
          </cell>
          <cell r="AO313">
            <v>5268</v>
          </cell>
          <cell r="AP313">
            <v>5458</v>
          </cell>
          <cell r="AQ313">
            <v>-190</v>
          </cell>
          <cell r="AR313">
            <v>-3.4811286185415899</v>
          </cell>
          <cell r="AS313">
            <v>8690</v>
          </cell>
          <cell r="AT313">
            <v>9316</v>
          </cell>
          <cell r="AU313">
            <v>-626</v>
          </cell>
          <cell r="AV313">
            <v>-6.7196221554315203</v>
          </cell>
          <cell r="AW313">
            <v>26.024182439671399</v>
          </cell>
          <cell r="AX313">
            <v>26.020213577421799</v>
          </cell>
          <cell r="AY313">
            <v>3.9688622496321102E-3</v>
          </cell>
          <cell r="AZ313">
            <v>1.5252996436108999E-2</v>
          </cell>
          <cell r="BB313">
            <v>-8.54446746857534E-3</v>
          </cell>
          <cell r="BC313">
            <v>34.3470299194476</v>
          </cell>
          <cell r="BD313">
            <v>33.671393301846301</v>
          </cell>
          <cell r="BE313">
            <v>0.67563661760135596</v>
          </cell>
          <cell r="BF313">
            <v>2.0065597272575899</v>
          </cell>
          <cell r="BG313">
            <v>86.351556567957502</v>
          </cell>
          <cell r="BH313">
            <v>83.492121656284397</v>
          </cell>
          <cell r="BI313">
            <v>3.0319588171485599</v>
          </cell>
          <cell r="BJ313">
            <v>2.5241047721152601</v>
          </cell>
          <cell r="BK313">
            <v>-7.5839007190166797E-3</v>
          </cell>
          <cell r="BL313">
            <v>-2263.61</v>
          </cell>
          <cell r="BM313">
            <v>-7520.5</v>
          </cell>
        </row>
        <row r="314">
          <cell r="A314">
            <v>625</v>
          </cell>
          <cell r="B314" t="str">
            <v>PROVIDENCE PLACE</v>
          </cell>
          <cell r="C314" t="str">
            <v>PROVIDENCE</v>
          </cell>
          <cell r="D314" t="str">
            <v>RI</v>
          </cell>
          <cell r="E314" t="str">
            <v>SARA BRYANT</v>
          </cell>
          <cell r="F314">
            <v>41.826405559999998</v>
          </cell>
          <cell r="G314">
            <v>-71.416614929999994</v>
          </cell>
          <cell r="H314">
            <v>14</v>
          </cell>
          <cell r="I314">
            <v>3</v>
          </cell>
          <cell r="J314" t="str">
            <v>M</v>
          </cell>
          <cell r="K314" t="str">
            <v>O</v>
          </cell>
          <cell r="L314">
            <v>40765</v>
          </cell>
          <cell r="M314" t="str">
            <v>DISTRICT 3</v>
          </cell>
          <cell r="N314" t="str">
            <v>OTEAL BAKER</v>
          </cell>
          <cell r="O314">
            <v>6024</v>
          </cell>
          <cell r="P314">
            <v>43237</v>
          </cell>
          <cell r="Q314">
            <v>98.7</v>
          </cell>
          <cell r="R314">
            <v>43237</v>
          </cell>
          <cell r="S314">
            <v>99.6</v>
          </cell>
          <cell r="T314">
            <v>44012</v>
          </cell>
          <cell r="U314">
            <v>2.2000000000000002</v>
          </cell>
          <cell r="V314" t="str">
            <v>OLD</v>
          </cell>
          <cell r="W314" t="str">
            <v>DANIEL MURPHY</v>
          </cell>
          <cell r="X314" t="str">
            <v>DENNISSA MEDINA</v>
          </cell>
          <cell r="Y314" t="str">
            <v>CRAIG SCHULZ</v>
          </cell>
          <cell r="Z314">
            <v>1</v>
          </cell>
          <cell r="AC314">
            <v>1.67118242798895</v>
          </cell>
          <cell r="AD314">
            <v>1.68235145704554</v>
          </cell>
          <cell r="AE314">
            <v>-1.1169029056588699E-2</v>
          </cell>
          <cell r="AF314">
            <v>-0.66389392120259805</v>
          </cell>
          <cell r="AG314">
            <v>491167.83</v>
          </cell>
          <cell r="AH314">
            <v>507779.17</v>
          </cell>
          <cell r="AI314">
            <v>-16611.34</v>
          </cell>
          <cell r="AJ314">
            <v>-3.2713708992828501</v>
          </cell>
          <cell r="AK314">
            <v>64994</v>
          </cell>
          <cell r="AL314">
            <v>54278.5</v>
          </cell>
          <cell r="AM314">
            <v>10715.5</v>
          </cell>
          <cell r="AN314">
            <v>19.741702515729099</v>
          </cell>
          <cell r="AO314">
            <v>7603</v>
          </cell>
          <cell r="AP314">
            <v>7927</v>
          </cell>
          <cell r="AQ314">
            <v>-324</v>
          </cell>
          <cell r="AR314">
            <v>-4.0872965813044004</v>
          </cell>
          <cell r="AS314">
            <v>12706</v>
          </cell>
          <cell r="AT314">
            <v>13336</v>
          </cell>
          <cell r="AU314">
            <v>-630</v>
          </cell>
          <cell r="AV314">
            <v>-4.7240551889622102</v>
          </cell>
          <cell r="AW314">
            <v>11.3687417300058</v>
          </cell>
          <cell r="AX314">
            <v>14.604309256888101</v>
          </cell>
          <cell r="AY314">
            <v>-3.2355675268822401</v>
          </cell>
          <cell r="AZ314">
            <v>-22.154882301990401</v>
          </cell>
          <cell r="BB314">
            <v>-3.3249923663167202E-3</v>
          </cell>
          <cell r="BC314">
            <v>38.656369431764503</v>
          </cell>
          <cell r="BD314">
            <v>38.075822585482904</v>
          </cell>
          <cell r="BE314">
            <v>0.58054684628162101</v>
          </cell>
          <cell r="BF314">
            <v>1.5247125521142799</v>
          </cell>
          <cell r="BG314">
            <v>71.826910430093406</v>
          </cell>
          <cell r="BH314">
            <v>66.355493881670199</v>
          </cell>
          <cell r="BI314">
            <v>3.0548560153054001</v>
          </cell>
          <cell r="BJ314">
            <v>3.34071009647757</v>
          </cell>
          <cell r="BK314">
            <v>-4.0855892373895903E-3</v>
          </cell>
          <cell r="BL314">
            <v>-2006.71</v>
          </cell>
          <cell r="BM314">
            <v>-4618.21</v>
          </cell>
        </row>
        <row r="315">
          <cell r="A315">
            <v>626</v>
          </cell>
          <cell r="B315" t="str">
            <v>TOWSON TOWN CENTER STE 2265</v>
          </cell>
          <cell r="C315" t="str">
            <v>TOWSON</v>
          </cell>
          <cell r="D315" t="str">
            <v>MD</v>
          </cell>
          <cell r="E315" t="str">
            <v>ANNETTE BERK</v>
          </cell>
          <cell r="F315">
            <v>39.404270420000003</v>
          </cell>
          <cell r="G315">
            <v>-76.59812857</v>
          </cell>
          <cell r="H315">
            <v>14</v>
          </cell>
          <cell r="I315">
            <v>1</v>
          </cell>
          <cell r="J315" t="str">
            <v>M</v>
          </cell>
          <cell r="K315" t="str">
            <v>O</v>
          </cell>
          <cell r="L315">
            <v>40766</v>
          </cell>
          <cell r="M315" t="str">
            <v>EMMANUEL HAYFORD</v>
          </cell>
          <cell r="N315" t="str">
            <v>OTEAL BAKER</v>
          </cell>
          <cell r="O315">
            <v>4977</v>
          </cell>
          <cell r="P315">
            <v>43038</v>
          </cell>
          <cell r="Q315">
            <v>97.4</v>
          </cell>
          <cell r="R315">
            <v>43038</v>
          </cell>
          <cell r="S315">
            <v>99.6</v>
          </cell>
          <cell r="T315">
            <v>43496</v>
          </cell>
          <cell r="U315">
            <v>1.5</v>
          </cell>
          <cell r="V315" t="str">
            <v>OLD</v>
          </cell>
          <cell r="W315" t="str">
            <v>BRITTANY ASKEW</v>
          </cell>
          <cell r="X315" t="str">
            <v>CHANTAL LOVETT</v>
          </cell>
          <cell r="Y315" t="str">
            <v>CRAIG SCHULZ</v>
          </cell>
          <cell r="Z315">
            <v>1</v>
          </cell>
          <cell r="AC315">
            <v>1.5354910714285701</v>
          </cell>
          <cell r="AD315">
            <v>1.5837921162739499</v>
          </cell>
          <cell r="AE315">
            <v>-4.8301044845377103E-2</v>
          </cell>
          <cell r="AF315">
            <v>-3.0497086296281601</v>
          </cell>
          <cell r="AG315">
            <v>257284.89</v>
          </cell>
          <cell r="AH315">
            <v>261534.17</v>
          </cell>
          <cell r="AI315">
            <v>-4249.28</v>
          </cell>
          <cell r="AJ315">
            <v>-1.6247513661408</v>
          </cell>
          <cell r="AK315">
            <v>18989</v>
          </cell>
          <cell r="AL315">
            <v>18638</v>
          </cell>
          <cell r="AM315">
            <v>351</v>
          </cell>
          <cell r="AN315">
            <v>1.8832492756733601</v>
          </cell>
          <cell r="AO315">
            <v>4480</v>
          </cell>
          <cell r="AP315">
            <v>4541</v>
          </cell>
          <cell r="AQ315">
            <v>-61</v>
          </cell>
          <cell r="AR315">
            <v>-1.3433164501211201</v>
          </cell>
          <cell r="AS315">
            <v>6879</v>
          </cell>
          <cell r="AT315">
            <v>7192</v>
          </cell>
          <cell r="AU315">
            <v>-313</v>
          </cell>
          <cell r="AV315">
            <v>-4.3520578420467197</v>
          </cell>
          <cell r="AW315">
            <v>22.971193849070499</v>
          </cell>
          <cell r="AX315">
            <v>24.128125335336399</v>
          </cell>
          <cell r="AY315">
            <v>-1.1569314862658899</v>
          </cell>
          <cell r="AZ315">
            <v>-4.7949497533964296</v>
          </cell>
          <cell r="BB315">
            <v>-1.0952233627793E-2</v>
          </cell>
          <cell r="BC315">
            <v>37.401495856955997</v>
          </cell>
          <cell r="BD315">
            <v>36.364595383759699</v>
          </cell>
          <cell r="BE315">
            <v>1.0369004731962199</v>
          </cell>
          <cell r="BF315">
            <v>2.85140110113612</v>
          </cell>
          <cell r="BG315">
            <v>77.053571428571402</v>
          </cell>
          <cell r="BH315">
            <v>69.301915877560006</v>
          </cell>
          <cell r="BI315">
            <v>3.1635009735705801</v>
          </cell>
          <cell r="BJ315">
            <v>2.6176311875423401</v>
          </cell>
          <cell r="BK315">
            <v>-9.50149074047839E-3</v>
          </cell>
          <cell r="BL315">
            <v>-2444.59</v>
          </cell>
          <cell r="BM315">
            <v>-7647.68</v>
          </cell>
        </row>
        <row r="316">
          <cell r="A316">
            <v>627</v>
          </cell>
          <cell r="B316" t="str">
            <v>FOUNTAINS AT FARAH</v>
          </cell>
          <cell r="C316" t="str">
            <v>EL PASO</v>
          </cell>
          <cell r="D316" t="str">
            <v>TX</v>
          </cell>
          <cell r="E316" t="str">
            <v>PRISCILLA QUINTELA</v>
          </cell>
          <cell r="F316">
            <v>31.770500999999999</v>
          </cell>
          <cell r="G316">
            <v>-106.37048299999999</v>
          </cell>
          <cell r="H316">
            <v>12</v>
          </cell>
          <cell r="I316">
            <v>7</v>
          </cell>
          <cell r="J316" t="str">
            <v>S</v>
          </cell>
          <cell r="K316" t="str">
            <v>O</v>
          </cell>
          <cell r="L316">
            <v>41550</v>
          </cell>
          <cell r="M316" t="str">
            <v>ALEX DOMINGUEZ</v>
          </cell>
          <cell r="N316" t="str">
            <v>CHARLES MCGOWEN</v>
          </cell>
          <cell r="O316">
            <v>15000</v>
          </cell>
          <cell r="P316">
            <v>43143</v>
          </cell>
          <cell r="Q316">
            <v>100</v>
          </cell>
          <cell r="R316">
            <v>43143</v>
          </cell>
          <cell r="S316">
            <v>98.8</v>
          </cell>
          <cell r="T316">
            <v>45322</v>
          </cell>
          <cell r="U316">
            <v>2.8</v>
          </cell>
          <cell r="V316" t="str">
            <v>OLD</v>
          </cell>
          <cell r="W316" t="str">
            <v>BRITTANY VILLEGAS</v>
          </cell>
          <cell r="Y316" t="str">
            <v>MARSHALL POE</v>
          </cell>
          <cell r="Z316">
            <v>1</v>
          </cell>
          <cell r="AC316">
            <v>1.89153415652483</v>
          </cell>
          <cell r="AD316">
            <v>1.9091951994352301</v>
          </cell>
          <cell r="AE316">
            <v>-1.7661042910398699E-2</v>
          </cell>
          <cell r="AF316">
            <v>-0.92505171370759498</v>
          </cell>
          <cell r="AG316">
            <v>806733.2</v>
          </cell>
          <cell r="AH316">
            <v>806313.68</v>
          </cell>
          <cell r="AI316">
            <v>419.52</v>
          </cell>
          <cell r="AJ316">
            <v>5.2029378938479601E-2</v>
          </cell>
          <cell r="AK316">
            <v>40484</v>
          </cell>
          <cell r="AL316">
            <v>41759</v>
          </cell>
          <cell r="AM316">
            <v>-1275</v>
          </cell>
          <cell r="AN316">
            <v>-3.0532340333820298</v>
          </cell>
          <cell r="AO316">
            <v>11257</v>
          </cell>
          <cell r="AP316">
            <v>11332</v>
          </cell>
          <cell r="AQ316">
            <v>-75</v>
          </cell>
          <cell r="AR316">
            <v>-0.66184256971408395</v>
          </cell>
          <cell r="AS316">
            <v>21293</v>
          </cell>
          <cell r="AT316">
            <v>21635</v>
          </cell>
          <cell r="AU316">
            <v>-342</v>
          </cell>
          <cell r="AV316">
            <v>-1.5807718973884901</v>
          </cell>
          <cell r="AW316">
            <v>27.3984784112242</v>
          </cell>
          <cell r="AX316">
            <v>27.1366651500275</v>
          </cell>
          <cell r="AY316">
            <v>0.261813261196647</v>
          </cell>
          <cell r="AZ316">
            <v>0.96479526776480495</v>
          </cell>
          <cell r="BB316">
            <v>-8.5737237563196095E-3</v>
          </cell>
          <cell r="BC316">
            <v>37.887249330765997</v>
          </cell>
          <cell r="BD316">
            <v>37.2689475387104</v>
          </cell>
          <cell r="BE316">
            <v>0.61830179205554703</v>
          </cell>
          <cell r="BF316">
            <v>1.65902670423771</v>
          </cell>
          <cell r="BG316">
            <v>73.030114595362903</v>
          </cell>
          <cell r="BH316">
            <v>74.708789269325806</v>
          </cell>
          <cell r="BI316">
            <v>3.1717834347216698</v>
          </cell>
          <cell r="BJ316">
            <v>2.9160983601320001</v>
          </cell>
          <cell r="BK316">
            <v>-1.2422880327721699E-2</v>
          </cell>
          <cell r="BL316">
            <v>-10021.950000000001</v>
          </cell>
          <cell r="BM316">
            <v>-13968.13</v>
          </cell>
        </row>
        <row r="317">
          <cell r="A317">
            <v>628</v>
          </cell>
          <cell r="B317" t="str">
            <v>THE SHOPPES OF MADISON</v>
          </cell>
          <cell r="C317" t="str">
            <v>MADISON</v>
          </cell>
          <cell r="D317" t="str">
            <v>AL</v>
          </cell>
          <cell r="E317" t="str">
            <v>EMERY WASHBURN</v>
          </cell>
          <cell r="F317">
            <v>34.749056629999998</v>
          </cell>
          <cell r="G317">
            <v>-86.755298069999995</v>
          </cell>
          <cell r="H317">
            <v>3</v>
          </cell>
          <cell r="I317">
            <v>1</v>
          </cell>
          <cell r="J317" t="str">
            <v>S</v>
          </cell>
          <cell r="K317" t="str">
            <v>O</v>
          </cell>
          <cell r="L317">
            <v>40990</v>
          </cell>
          <cell r="M317" t="str">
            <v>DISTRICT 1</v>
          </cell>
          <cell r="N317" t="str">
            <v>ALLEN MCCLURE</v>
          </cell>
          <cell r="O317">
            <v>5500</v>
          </cell>
          <cell r="P317">
            <v>43250</v>
          </cell>
          <cell r="Q317">
            <v>95.5</v>
          </cell>
          <cell r="R317">
            <v>43250</v>
          </cell>
          <cell r="S317">
            <v>99.7</v>
          </cell>
          <cell r="T317">
            <v>44773</v>
          </cell>
          <cell r="U317">
            <v>1.7</v>
          </cell>
          <cell r="V317" t="str">
            <v>OLD</v>
          </cell>
          <cell r="W317" t="str">
            <v>GLORIA DUPREE</v>
          </cell>
          <cell r="X317" t="str">
            <v>LEAH RAMSEY</v>
          </cell>
          <cell r="Y317" t="str">
            <v>BRIAN BYRNE</v>
          </cell>
          <cell r="Z317">
            <v>1</v>
          </cell>
          <cell r="AC317">
            <v>1.6388888888888899</v>
          </cell>
          <cell r="AD317">
            <v>1.6259430008382201</v>
          </cell>
          <cell r="AE317">
            <v>1.2945888050665899E-2</v>
          </cell>
          <cell r="AF317">
            <v>0.79620798785639302</v>
          </cell>
          <cell r="AG317">
            <v>284023.87</v>
          </cell>
          <cell r="AH317">
            <v>264830.06</v>
          </cell>
          <cell r="AI317">
            <v>19193.810000000001</v>
          </cell>
          <cell r="AJ317">
            <v>7.2475949293671604</v>
          </cell>
          <cell r="AK317">
            <v>16182</v>
          </cell>
          <cell r="AL317">
            <v>16532</v>
          </cell>
          <cell r="AM317">
            <v>-350</v>
          </cell>
          <cell r="AN317">
            <v>-2.1171062182434102</v>
          </cell>
          <cell r="AO317">
            <v>5004</v>
          </cell>
          <cell r="AP317">
            <v>4772</v>
          </cell>
          <cell r="AQ317">
            <v>232</v>
          </cell>
          <cell r="AR317">
            <v>4.8616932103939696</v>
          </cell>
          <cell r="AS317">
            <v>8201</v>
          </cell>
          <cell r="AT317">
            <v>7759</v>
          </cell>
          <cell r="AU317">
            <v>442</v>
          </cell>
          <cell r="AV317">
            <v>5.6966103879365901</v>
          </cell>
          <cell r="AW317">
            <v>30.478309232480498</v>
          </cell>
          <cell r="AX317">
            <v>28.8591821921123</v>
          </cell>
          <cell r="AY317">
            <v>1.61912704036827</v>
          </cell>
          <cell r="AZ317">
            <v>5.6104397885911199</v>
          </cell>
          <cell r="BB317">
            <v>-4.03494199645803E-3</v>
          </cell>
          <cell r="BC317">
            <v>34.632833800756003</v>
          </cell>
          <cell r="BD317">
            <v>34.1319835030287</v>
          </cell>
          <cell r="BE317">
            <v>0.50085029772726097</v>
          </cell>
          <cell r="BF317">
            <v>1.4673928858626599</v>
          </cell>
          <cell r="BG317">
            <v>56.594724220623498</v>
          </cell>
          <cell r="BH317">
            <v>65.6957250628667</v>
          </cell>
          <cell r="BI317">
            <v>3.6354092351463301</v>
          </cell>
          <cell r="BJ317">
            <v>3.3859298298690099</v>
          </cell>
          <cell r="BK317">
            <v>-3.4324227748886E-3</v>
          </cell>
          <cell r="BL317">
            <v>-974.89</v>
          </cell>
          <cell r="BM317">
            <v>-1765.65</v>
          </cell>
        </row>
        <row r="318">
          <cell r="A318">
            <v>629</v>
          </cell>
          <cell r="B318" t="str">
            <v>THE CORNER AT WESTCOTT</v>
          </cell>
          <cell r="C318" t="str">
            <v>NORTH CHARLESTON</v>
          </cell>
          <cell r="D318" t="str">
            <v>SC</v>
          </cell>
          <cell r="E318" t="str">
            <v>ASHLYN PETTY</v>
          </cell>
          <cell r="F318">
            <v>32.935243999999997</v>
          </cell>
          <cell r="G318">
            <v>-80.139188000000004</v>
          </cell>
          <cell r="H318">
            <v>5</v>
          </cell>
          <cell r="I318">
            <v>5</v>
          </cell>
          <cell r="J318" t="str">
            <v>S</v>
          </cell>
          <cell r="K318" t="str">
            <v>O</v>
          </cell>
          <cell r="L318">
            <v>41711</v>
          </cell>
          <cell r="M318" t="str">
            <v>SABINO PIZARRO</v>
          </cell>
          <cell r="N318" t="str">
            <v>ANGIE MOLLOHAN</v>
          </cell>
          <cell r="O318">
            <v>6077</v>
          </cell>
          <cell r="P318">
            <v>43307</v>
          </cell>
          <cell r="Q318">
            <v>100</v>
          </cell>
          <cell r="R318">
            <v>43307</v>
          </cell>
          <cell r="S318">
            <v>98.9</v>
          </cell>
          <cell r="T318">
            <v>45382</v>
          </cell>
          <cell r="U318">
            <v>2</v>
          </cell>
          <cell r="V318" t="str">
            <v>OLD</v>
          </cell>
          <cell r="W318" t="str">
            <v>ALICIA LYLES</v>
          </cell>
          <cell r="X318" t="str">
            <v>KAYLA BRITTON</v>
          </cell>
          <cell r="Y318" t="str">
            <v>ADRIAN MUNZELL</v>
          </cell>
          <cell r="Z318">
            <v>1</v>
          </cell>
          <cell r="AC318">
            <v>1.6947385306384299</v>
          </cell>
          <cell r="AD318">
            <v>1.6980696254743399</v>
          </cell>
          <cell r="AE318">
            <v>-3.33109483590976E-3</v>
          </cell>
          <cell r="AF318">
            <v>-0.19616950836036801</v>
          </cell>
          <cell r="AG318">
            <v>360377.82</v>
          </cell>
          <cell r="AH318">
            <v>344736.55</v>
          </cell>
          <cell r="AI318">
            <v>15641.27</v>
          </cell>
          <cell r="AJ318">
            <v>4.53716613454535</v>
          </cell>
          <cell r="AK318">
            <v>20996</v>
          </cell>
          <cell r="AL318">
            <v>22313</v>
          </cell>
          <cell r="AM318">
            <v>-1317</v>
          </cell>
          <cell r="AN318">
            <v>-5.9023887419889798</v>
          </cell>
          <cell r="AO318">
            <v>6234</v>
          </cell>
          <cell r="AP318">
            <v>6061</v>
          </cell>
          <cell r="AQ318">
            <v>173</v>
          </cell>
          <cell r="AR318">
            <v>2.8543144695594802</v>
          </cell>
          <cell r="AS318">
            <v>10565</v>
          </cell>
          <cell r="AT318">
            <v>10292</v>
          </cell>
          <cell r="AU318">
            <v>273</v>
          </cell>
          <cell r="AV318">
            <v>2.6525456665371201</v>
          </cell>
          <cell r="AW318">
            <v>28.967422366165</v>
          </cell>
          <cell r="AX318">
            <v>27.132165105543901</v>
          </cell>
          <cell r="AY318">
            <v>1.8352572606211299</v>
          </cell>
          <cell r="AZ318">
            <v>6.76413862838442</v>
          </cell>
          <cell r="BB318">
            <v>-5.4438260255168201E-3</v>
          </cell>
          <cell r="BC318">
            <v>34.110536677709398</v>
          </cell>
          <cell r="BD318">
            <v>33.495583948697998</v>
          </cell>
          <cell r="BE318">
            <v>0.61495272901139897</v>
          </cell>
          <cell r="BF318">
            <v>1.8359218037615499</v>
          </cell>
          <cell r="BG318">
            <v>88.322104587744604</v>
          </cell>
          <cell r="BH318">
            <v>86.470879392839507</v>
          </cell>
          <cell r="BI318">
            <v>2.7854877417261701</v>
          </cell>
          <cell r="BJ318">
            <v>2.2981143136693798</v>
          </cell>
          <cell r="BK318">
            <v>-5.6484330805930301E-3</v>
          </cell>
          <cell r="BL318">
            <v>-2035.57</v>
          </cell>
          <cell r="BM318">
            <v>-5969.66</v>
          </cell>
        </row>
        <row r="319">
          <cell r="A319">
            <v>630</v>
          </cell>
          <cell r="B319" t="str">
            <v>WAYNESVILLE COMMONS</v>
          </cell>
          <cell r="C319" t="str">
            <v>WAYNESVILLE</v>
          </cell>
          <cell r="D319" t="str">
            <v>NC</v>
          </cell>
          <cell r="E319" t="str">
            <v>AMBER BROOKSHIRE</v>
          </cell>
          <cell r="F319">
            <v>35.467905999999999</v>
          </cell>
          <cell r="G319">
            <v>-83.009129000000001</v>
          </cell>
          <cell r="H319">
            <v>6</v>
          </cell>
          <cell r="I319">
            <v>4</v>
          </cell>
          <cell r="J319" t="str">
            <v>S</v>
          </cell>
          <cell r="K319" t="str">
            <v>O</v>
          </cell>
          <cell r="L319">
            <v>41191</v>
          </cell>
          <cell r="M319" t="str">
            <v>JOHN LAMB</v>
          </cell>
          <cell r="N319" t="str">
            <v>BRYAN GURLEY</v>
          </cell>
          <cell r="O319">
            <v>5717</v>
          </cell>
          <cell r="P319">
            <v>43333</v>
          </cell>
          <cell r="Q319">
            <v>89.1</v>
          </cell>
          <cell r="R319">
            <v>43333</v>
          </cell>
          <cell r="S319">
            <v>99.4</v>
          </cell>
          <cell r="T319">
            <v>44957</v>
          </cell>
          <cell r="U319">
            <v>2</v>
          </cell>
          <cell r="V319" t="str">
            <v>OLD</v>
          </cell>
          <cell r="W319" t="str">
            <v>RACHEL ELLOITT</v>
          </cell>
          <cell r="Y319" t="str">
            <v>ADRIAN MUNZELL</v>
          </cell>
          <cell r="Z319">
            <v>1</v>
          </cell>
          <cell r="AC319">
            <v>1.76065891472868</v>
          </cell>
          <cell r="AD319">
            <v>1.7923196385712299</v>
          </cell>
          <cell r="AE319">
            <v>-3.1660723842544598E-2</v>
          </cell>
          <cell r="AF319">
            <v>-1.7664663802815499</v>
          </cell>
          <cell r="AG319">
            <v>479961.16</v>
          </cell>
          <cell r="AH319">
            <v>466043.59</v>
          </cell>
          <cell r="AI319">
            <v>13917.57</v>
          </cell>
          <cell r="AJ319">
            <v>2.9863236612695401</v>
          </cell>
          <cell r="AK319">
            <v>21108</v>
          </cell>
          <cell r="AL319">
            <v>20548</v>
          </cell>
          <cell r="AM319">
            <v>560</v>
          </cell>
          <cell r="AN319">
            <v>2.7253260657971601</v>
          </cell>
          <cell r="AO319">
            <v>7224</v>
          </cell>
          <cell r="AP319">
            <v>7083</v>
          </cell>
          <cell r="AQ319">
            <v>141</v>
          </cell>
          <cell r="AR319">
            <v>1.9906819144430301</v>
          </cell>
          <cell r="AS319">
            <v>12719</v>
          </cell>
          <cell r="AT319">
            <v>12695</v>
          </cell>
          <cell r="AU319">
            <v>24</v>
          </cell>
          <cell r="AV319">
            <v>0.18905080740449001</v>
          </cell>
          <cell r="AW319">
            <v>33.503884783020702</v>
          </cell>
          <cell r="AX319">
            <v>34.470508078645103</v>
          </cell>
          <cell r="AY319">
            <v>-0.96662329562447302</v>
          </cell>
          <cell r="AZ319">
            <v>-2.8042037947891698</v>
          </cell>
          <cell r="BB319">
            <v>-4.3051118340053504E-3</v>
          </cell>
          <cell r="BC319">
            <v>37.735762245459497</v>
          </cell>
          <cell r="BD319">
            <v>36.7107987396613</v>
          </cell>
          <cell r="BE319">
            <v>1.02496350579826</v>
          </cell>
          <cell r="BF319">
            <v>2.7919945655960898</v>
          </cell>
          <cell r="BG319">
            <v>60.783499446290101</v>
          </cell>
          <cell r="BH319">
            <v>62.402936608781602</v>
          </cell>
          <cell r="BI319">
            <v>2.4324634935043501</v>
          </cell>
          <cell r="BJ319">
            <v>2.5118830622689199</v>
          </cell>
          <cell r="BK319">
            <v>-3.0725194513656099E-3</v>
          </cell>
          <cell r="BL319">
            <v>-1474.69</v>
          </cell>
          <cell r="BM319">
            <v>-3454.36</v>
          </cell>
        </row>
        <row r="320">
          <cell r="A320">
            <v>631</v>
          </cell>
          <cell r="B320" t="str">
            <v>OUTLETS OF MISSISSIPPI</v>
          </cell>
          <cell r="C320" t="str">
            <v>PEARL</v>
          </cell>
          <cell r="D320" t="str">
            <v>MS</v>
          </cell>
          <cell r="E320" t="str">
            <v>RACHEL CHAPMAN</v>
          </cell>
          <cell r="F320">
            <v>32.274324</v>
          </cell>
          <cell r="G320">
            <v>-90.15334</v>
          </cell>
          <cell r="H320">
            <v>3</v>
          </cell>
          <cell r="I320">
            <v>5</v>
          </cell>
          <cell r="J320" t="str">
            <v>O</v>
          </cell>
          <cell r="K320" t="str">
            <v>O</v>
          </cell>
          <cell r="L320">
            <v>41591</v>
          </cell>
          <cell r="M320" t="str">
            <v>JOEL TALBERT</v>
          </cell>
          <cell r="N320" t="str">
            <v>ALLEN MCCLURE</v>
          </cell>
          <cell r="O320">
            <v>5306</v>
          </cell>
          <cell r="P320">
            <v>43186</v>
          </cell>
          <cell r="Q320">
            <v>81.3</v>
          </cell>
          <cell r="R320">
            <v>43186</v>
          </cell>
          <cell r="S320">
            <v>94.3</v>
          </cell>
          <cell r="T320">
            <v>43434</v>
          </cell>
          <cell r="U320">
            <v>2.4</v>
          </cell>
          <cell r="V320" t="str">
            <v>OLD</v>
          </cell>
          <cell r="W320" t="str">
            <v>BOBBY BROOKE PRICE</v>
          </cell>
          <cell r="Y320" t="str">
            <v>BRIAN BYRNE</v>
          </cell>
          <cell r="Z320">
            <v>1</v>
          </cell>
          <cell r="AC320">
            <v>1.7574496644295301</v>
          </cell>
          <cell r="AD320">
            <v>1.7276570048309201</v>
          </cell>
          <cell r="AE320">
            <v>2.9792659598612201E-2</v>
          </cell>
          <cell r="AF320">
            <v>1.724454536711</v>
          </cell>
          <cell r="AG320">
            <v>475739.6</v>
          </cell>
          <cell r="AH320">
            <v>402252.36</v>
          </cell>
          <cell r="AI320">
            <v>73487.240000000005</v>
          </cell>
          <cell r="AJ320">
            <v>18.2689394289694</v>
          </cell>
          <cell r="AK320">
            <v>38993</v>
          </cell>
          <cell r="AL320">
            <v>39698</v>
          </cell>
          <cell r="AM320">
            <v>-705</v>
          </cell>
          <cell r="AN320">
            <v>-1.77590810620182</v>
          </cell>
          <cell r="AO320">
            <v>7450</v>
          </cell>
          <cell r="AP320">
            <v>6624</v>
          </cell>
          <cell r="AQ320">
            <v>826</v>
          </cell>
          <cell r="AR320">
            <v>12.469806763285</v>
          </cell>
          <cell r="AS320">
            <v>13093</v>
          </cell>
          <cell r="AT320">
            <v>11444</v>
          </cell>
          <cell r="AU320">
            <v>1649</v>
          </cell>
          <cell r="AV320">
            <v>14.409297448444599</v>
          </cell>
          <cell r="AW320">
            <v>18.8213269048291</v>
          </cell>
          <cell r="AX320">
            <v>16.685979142526101</v>
          </cell>
          <cell r="AY320">
            <v>2.1353477623030002</v>
          </cell>
          <cell r="AZ320">
            <v>12.7972577699131</v>
          </cell>
          <cell r="BB320">
            <v>-6.2989186417665398E-3</v>
          </cell>
          <cell r="BC320">
            <v>36.335415871076101</v>
          </cell>
          <cell r="BD320">
            <v>35.149629500174797</v>
          </cell>
          <cell r="BE320">
            <v>1.1857863709013801</v>
          </cell>
          <cell r="BF320">
            <v>3.3735387478137899</v>
          </cell>
          <cell r="BG320">
            <v>91.060402684563797</v>
          </cell>
          <cell r="BH320">
            <v>91.394927536231904</v>
          </cell>
          <cell r="BI320">
            <v>3.0997146338038699</v>
          </cell>
          <cell r="BJ320">
            <v>3.32469895266743</v>
          </cell>
          <cell r="BK320">
            <v>-6.6600930424963603E-3</v>
          </cell>
          <cell r="BL320">
            <v>-3168.47</v>
          </cell>
          <cell r="BM320">
            <v>-8034.46</v>
          </cell>
        </row>
        <row r="321">
          <cell r="A321">
            <v>632</v>
          </cell>
          <cell r="B321" t="str">
            <v>DARE CENTRE</v>
          </cell>
          <cell r="C321" t="str">
            <v>KILL DEVIL HILLS</v>
          </cell>
          <cell r="D321" t="str">
            <v>NC</v>
          </cell>
          <cell r="E321" t="str">
            <v>ANITA BRYANT</v>
          </cell>
          <cell r="F321">
            <v>36.032406000000002</v>
          </cell>
          <cell r="G321">
            <v>-75.673992999999996</v>
          </cell>
          <cell r="H321">
            <v>8</v>
          </cell>
          <cell r="I321">
            <v>4</v>
          </cell>
          <cell r="J321" t="str">
            <v>S</v>
          </cell>
          <cell r="K321" t="str">
            <v>O</v>
          </cell>
          <cell r="L321">
            <v>40990</v>
          </cell>
          <cell r="M321" t="str">
            <v>BRADLEY JOHNSON</v>
          </cell>
          <cell r="N321" t="str">
            <v>GARY LEWIS</v>
          </cell>
          <cell r="O321">
            <v>8354</v>
          </cell>
          <cell r="P321">
            <v>43159</v>
          </cell>
          <cell r="Q321">
            <v>90.5</v>
          </cell>
          <cell r="R321">
            <v>43159</v>
          </cell>
          <cell r="S321">
            <v>97.6</v>
          </cell>
          <cell r="T321">
            <v>44957</v>
          </cell>
          <cell r="U321">
            <v>1.3</v>
          </cell>
          <cell r="V321" t="str">
            <v>OLD</v>
          </cell>
          <cell r="W321" t="str">
            <v>ALEXIS NEWSOME</v>
          </cell>
          <cell r="X321" t="str">
            <v>CONNIE CRUISE</v>
          </cell>
          <cell r="Y321" t="str">
            <v>CRAIG SCHULZ</v>
          </cell>
          <cell r="Z321">
            <v>1</v>
          </cell>
          <cell r="AC321">
            <v>1.7548951854411401</v>
          </cell>
          <cell r="AD321">
            <v>1.7686350435624401</v>
          </cell>
          <cell r="AE321">
            <v>-1.37398581212969E-2</v>
          </cell>
          <cell r="AF321">
            <v>-0.77686225721399305</v>
          </cell>
          <cell r="AG321">
            <v>273783.07</v>
          </cell>
          <cell r="AH321">
            <v>264605.55</v>
          </cell>
          <cell r="AI321">
            <v>9177.52</v>
          </cell>
          <cell r="AJ321">
            <v>3.4683777418878798</v>
          </cell>
          <cell r="AK321">
            <v>11701</v>
          </cell>
          <cell r="AL321">
            <v>12606</v>
          </cell>
          <cell r="AM321">
            <v>-905</v>
          </cell>
          <cell r="AN321">
            <v>-7.1791210534666003</v>
          </cell>
          <cell r="AO321">
            <v>4341</v>
          </cell>
          <cell r="AP321">
            <v>4132</v>
          </cell>
          <cell r="AQ321">
            <v>209</v>
          </cell>
          <cell r="AR321">
            <v>5.0580832526621498</v>
          </cell>
          <cell r="AS321">
            <v>7618</v>
          </cell>
          <cell r="AT321">
            <v>7308</v>
          </cell>
          <cell r="AU321">
            <v>310</v>
          </cell>
          <cell r="AV321">
            <v>4.2419266557197597</v>
          </cell>
          <cell r="AW321">
            <v>35.355952482693802</v>
          </cell>
          <cell r="AX321">
            <v>32.167221957797899</v>
          </cell>
          <cell r="AY321">
            <v>3.1887305248959099</v>
          </cell>
          <cell r="AZ321">
            <v>9.9129807637084699</v>
          </cell>
          <cell r="BB321">
            <v>-1.6029388580781E-3</v>
          </cell>
          <cell r="BC321">
            <v>35.938969545812498</v>
          </cell>
          <cell r="BD321">
            <v>36.207655993431899</v>
          </cell>
          <cell r="BE321">
            <v>-0.26868644761930899</v>
          </cell>
          <cell r="BF321">
            <v>-0.74207081416165099</v>
          </cell>
          <cell r="BG321">
            <v>81.617138908085707</v>
          </cell>
          <cell r="BH321">
            <v>83.494675701839299</v>
          </cell>
          <cell r="BI321">
            <v>2.6162830302107398</v>
          </cell>
          <cell r="BJ321">
            <v>1.92581750458371</v>
          </cell>
          <cell r="BK321">
            <v>-2.9216561856801402E-4</v>
          </cell>
          <cell r="BL321">
            <v>-79.989999999999995</v>
          </cell>
          <cell r="BM321">
            <v>-1352.23</v>
          </cell>
        </row>
        <row r="322">
          <cell r="A322">
            <v>633</v>
          </cell>
          <cell r="B322" t="str">
            <v>FREMAUX TOWN CENTER</v>
          </cell>
          <cell r="C322" t="str">
            <v>SLIDELL</v>
          </cell>
          <cell r="D322" t="str">
            <v>LA</v>
          </cell>
          <cell r="F322">
            <v>30.264192000000001</v>
          </cell>
          <cell r="G322">
            <v>-89.759372999999997</v>
          </cell>
          <cell r="H322">
            <v>3</v>
          </cell>
          <cell r="I322">
            <v>4</v>
          </cell>
          <cell r="J322" t="str">
            <v>S</v>
          </cell>
          <cell r="K322" t="str">
            <v>O</v>
          </cell>
          <cell r="L322">
            <v>41711</v>
          </cell>
          <cell r="M322" t="str">
            <v>KAREN WOHLERS</v>
          </cell>
          <cell r="N322" t="str">
            <v>ALLEN MCCLURE</v>
          </cell>
          <cell r="O322">
            <v>6000</v>
          </cell>
          <cell r="P322">
            <v>43321</v>
          </cell>
          <cell r="Q322">
            <v>76.3</v>
          </cell>
          <cell r="R322">
            <v>43321</v>
          </cell>
          <cell r="S322">
            <v>96.3</v>
          </cell>
          <cell r="T322">
            <v>43861</v>
          </cell>
          <cell r="U322">
            <v>2.1</v>
          </cell>
          <cell r="V322" t="str">
            <v>OLD</v>
          </cell>
          <cell r="W322" t="str">
            <v>ALIYAH LAWSON</v>
          </cell>
          <cell r="X322" t="str">
            <v>CHRISHELL TATE</v>
          </cell>
          <cell r="Y322" t="str">
            <v>BRIAN BYRNE</v>
          </cell>
          <cell r="Z322">
            <v>1</v>
          </cell>
          <cell r="AC322">
            <v>1.6162808291723401</v>
          </cell>
          <cell r="AD322">
            <v>1.6710337114555001</v>
          </cell>
          <cell r="AE322">
            <v>-5.4752882283163301E-2</v>
          </cell>
          <cell r="AF322">
            <v>-3.2765875342797499</v>
          </cell>
          <cell r="AG322">
            <v>393464.08</v>
          </cell>
          <cell r="AH322">
            <v>369597.62</v>
          </cell>
          <cell r="AI322">
            <v>23866.46</v>
          </cell>
          <cell r="AJ322">
            <v>6.4574171229782298</v>
          </cell>
          <cell r="AK322">
            <v>27658</v>
          </cell>
          <cell r="AL322">
            <v>25063</v>
          </cell>
          <cell r="AM322">
            <v>2595</v>
          </cell>
          <cell r="AN322">
            <v>10.353908151458301</v>
          </cell>
          <cell r="AO322">
            <v>6609</v>
          </cell>
          <cell r="AP322">
            <v>6259</v>
          </cell>
          <cell r="AQ322">
            <v>350</v>
          </cell>
          <cell r="AR322">
            <v>5.5919475954625302</v>
          </cell>
          <cell r="AS322">
            <v>10682</v>
          </cell>
          <cell r="AT322">
            <v>10459</v>
          </cell>
          <cell r="AU322">
            <v>223</v>
          </cell>
          <cell r="AV322">
            <v>2.1321350033463999</v>
          </cell>
          <cell r="AW322">
            <v>23.645961385494299</v>
          </cell>
          <cell r="AX322">
            <v>24.973067868970201</v>
          </cell>
          <cell r="AY322">
            <v>-1.3271064834759401</v>
          </cell>
          <cell r="AZ322">
            <v>-5.31415079011943</v>
          </cell>
          <cell r="BB322">
            <v>-1.1247954903044101E-2</v>
          </cell>
          <cell r="BC322">
            <v>36.834308181988398</v>
          </cell>
          <cell r="BD322">
            <v>35.337758867960602</v>
          </cell>
          <cell r="BE322">
            <v>1.4965493140277799</v>
          </cell>
          <cell r="BF322">
            <v>4.2349864902854497</v>
          </cell>
          <cell r="BG322">
            <v>72.431532758359793</v>
          </cell>
          <cell r="BH322">
            <v>49.768333599616597</v>
          </cell>
          <cell r="BI322">
            <v>2.07661395673018</v>
          </cell>
          <cell r="BJ322">
            <v>1.6067148917246801</v>
          </cell>
          <cell r="BK322">
            <v>-5.5506210376306802E-3</v>
          </cell>
          <cell r="BL322">
            <v>-2183.9699999999998</v>
          </cell>
          <cell r="BM322">
            <v>-7032.32</v>
          </cell>
        </row>
        <row r="323">
          <cell r="A323">
            <v>635</v>
          </cell>
          <cell r="B323" t="str">
            <v>OUTLETS AT WESTGATE</v>
          </cell>
          <cell r="C323" t="str">
            <v>GLENDALE</v>
          </cell>
          <cell r="D323" t="str">
            <v>AZ</v>
          </cell>
          <cell r="E323" t="str">
            <v>TIFFANY CHAVEZ</v>
          </cell>
          <cell r="F323">
            <v>33.533639000000001</v>
          </cell>
          <cell r="G323">
            <v>-112.267386</v>
          </cell>
          <cell r="H323">
            <v>15</v>
          </cell>
          <cell r="I323">
            <v>3</v>
          </cell>
          <cell r="J323" t="str">
            <v>O</v>
          </cell>
          <cell r="K323" t="str">
            <v>O</v>
          </cell>
          <cell r="L323">
            <v>41228</v>
          </cell>
          <cell r="M323" t="str">
            <v>RICHARD ARMIJO</v>
          </cell>
          <cell r="N323" t="str">
            <v>DANNY LAZAR</v>
          </cell>
          <cell r="O323">
            <v>6000</v>
          </cell>
          <cell r="P323">
            <v>43243</v>
          </cell>
          <cell r="Q323">
            <v>87.1</v>
          </cell>
          <cell r="R323">
            <v>43243</v>
          </cell>
          <cell r="S323">
            <v>98</v>
          </cell>
          <cell r="T323">
            <v>44957</v>
          </cell>
          <cell r="U323">
            <v>2.9</v>
          </cell>
          <cell r="V323" t="str">
            <v>OLD</v>
          </cell>
          <cell r="W323" t="str">
            <v>ANGELICA HERNANDEZ DE DIO</v>
          </cell>
          <cell r="X323" t="str">
            <v>CIARA MENDEZ</v>
          </cell>
          <cell r="Y323" t="str">
            <v>MARSHALL POE</v>
          </cell>
          <cell r="Z323">
            <v>1</v>
          </cell>
          <cell r="AC323">
            <v>1.80373303167421</v>
          </cell>
          <cell r="AD323">
            <v>1.7882762623331401</v>
          </cell>
          <cell r="AE323">
            <v>1.5456769341068301E-2</v>
          </cell>
          <cell r="AF323">
            <v>0.86433900995263901</v>
          </cell>
          <cell r="AG323">
            <v>589290.09</v>
          </cell>
          <cell r="AH323">
            <v>552789.89</v>
          </cell>
          <cell r="AI323">
            <v>36500.199999999997</v>
          </cell>
          <cell r="AJ323">
            <v>6.60290657631238</v>
          </cell>
          <cell r="AK323">
            <v>76340</v>
          </cell>
          <cell r="AL323">
            <v>71156</v>
          </cell>
          <cell r="AM323">
            <v>5184</v>
          </cell>
          <cell r="AN323">
            <v>7.2854010905615798</v>
          </cell>
          <cell r="AO323">
            <v>8840</v>
          </cell>
          <cell r="AP323">
            <v>8615</v>
          </cell>
          <cell r="AQ323">
            <v>225</v>
          </cell>
          <cell r="AR323">
            <v>2.6117237376668601</v>
          </cell>
          <cell r="AS323">
            <v>15945</v>
          </cell>
          <cell r="AT323">
            <v>15406</v>
          </cell>
          <cell r="AU323">
            <v>539</v>
          </cell>
          <cell r="AV323">
            <v>3.49863689471634</v>
          </cell>
          <cell r="AW323">
            <v>11.5797746921666</v>
          </cell>
          <cell r="AX323">
            <v>12.107201079318701</v>
          </cell>
          <cell r="AY323">
            <v>-0.52742638715205603</v>
          </cell>
          <cell r="AZ323">
            <v>-4.3563031925933497</v>
          </cell>
          <cell r="BB323">
            <v>-1.6114649833709499E-2</v>
          </cell>
          <cell r="BC323">
            <v>36.957672624647202</v>
          </cell>
          <cell r="BD323">
            <v>35.881467610022099</v>
          </cell>
          <cell r="BE323">
            <v>1.0762050146251501</v>
          </cell>
          <cell r="BF323">
            <v>2.99933387987886</v>
          </cell>
          <cell r="BG323">
            <v>87.420814479637997</v>
          </cell>
          <cell r="BH323">
            <v>84.155542658154403</v>
          </cell>
          <cell r="BI323">
            <v>3.9654069186875298</v>
          </cell>
          <cell r="BJ323">
            <v>3.7356236743041702</v>
          </cell>
          <cell r="BK323">
            <v>-6.4625895880923399E-3</v>
          </cell>
          <cell r="BL323">
            <v>-3808.34</v>
          </cell>
          <cell r="BM323">
            <v>-12731.65</v>
          </cell>
        </row>
        <row r="324">
          <cell r="A324">
            <v>636</v>
          </cell>
          <cell r="B324" t="str">
            <v>BEECHWOOD PROMENADE</v>
          </cell>
          <cell r="C324" t="str">
            <v>ATHENS</v>
          </cell>
          <cell r="D324" t="str">
            <v>GA</v>
          </cell>
          <cell r="E324" t="str">
            <v>DEBORAH GAZAWAY</v>
          </cell>
          <cell r="F324">
            <v>33.944720070000002</v>
          </cell>
          <cell r="G324">
            <v>-83.411144300000004</v>
          </cell>
          <cell r="H324">
            <v>4</v>
          </cell>
          <cell r="I324">
            <v>3</v>
          </cell>
          <cell r="J324" t="str">
            <v>S</v>
          </cell>
          <cell r="K324" t="str">
            <v>O</v>
          </cell>
          <cell r="L324">
            <v>41157</v>
          </cell>
          <cell r="M324" t="str">
            <v>REGINALD CRAWFORD</v>
          </cell>
          <cell r="N324" t="str">
            <v>JON COBB</v>
          </cell>
          <cell r="O324">
            <v>6700</v>
          </cell>
          <cell r="P324">
            <v>43315</v>
          </cell>
          <cell r="Q324">
            <v>80.5</v>
          </cell>
          <cell r="R324">
            <v>43315</v>
          </cell>
          <cell r="S324">
            <v>98.8</v>
          </cell>
          <cell r="T324">
            <v>44834</v>
          </cell>
          <cell r="U324">
            <v>1.8</v>
          </cell>
          <cell r="V324" t="str">
            <v>OLD</v>
          </cell>
          <cell r="W324" t="str">
            <v>JAMIE INGERSOLL</v>
          </cell>
          <cell r="X324" t="str">
            <v>MELISA CALVI</v>
          </cell>
          <cell r="Y324" t="str">
            <v>BRIAN BYRNE</v>
          </cell>
          <cell r="Z324">
            <v>1</v>
          </cell>
          <cell r="AC324">
            <v>1.60718583462266</v>
          </cell>
          <cell r="AD324">
            <v>1.5433289731850901</v>
          </cell>
          <cell r="AE324">
            <v>6.3856861437569398E-2</v>
          </cell>
          <cell r="AF324">
            <v>4.1376053030212399</v>
          </cell>
          <cell r="AG324">
            <v>333040.81</v>
          </cell>
          <cell r="AH324">
            <v>335621.89</v>
          </cell>
          <cell r="AI324">
            <v>-2581.08</v>
          </cell>
          <cell r="AJ324">
            <v>-0.76904399769633602</v>
          </cell>
          <cell r="AK324">
            <v>21253</v>
          </cell>
          <cell r="AL324">
            <v>22053</v>
          </cell>
          <cell r="AM324">
            <v>-800</v>
          </cell>
          <cell r="AN324">
            <v>-3.6276243594975699</v>
          </cell>
          <cell r="AO324">
            <v>5817</v>
          </cell>
          <cell r="AP324">
            <v>6116</v>
          </cell>
          <cell r="AQ324">
            <v>-299</v>
          </cell>
          <cell r="AR324">
            <v>-4.8888162197514697</v>
          </cell>
          <cell r="AS324">
            <v>9349</v>
          </cell>
          <cell r="AT324">
            <v>9439</v>
          </cell>
          <cell r="AU324">
            <v>-90</v>
          </cell>
          <cell r="AV324">
            <v>-0.95349083589363304</v>
          </cell>
          <cell r="AW324">
            <v>27.045593563261701</v>
          </cell>
          <cell r="AX324">
            <v>27.733188228359001</v>
          </cell>
          <cell r="AY324">
            <v>-0.68759466509729705</v>
          </cell>
          <cell r="AZ324">
            <v>-2.4793206588277799</v>
          </cell>
          <cell r="BB324">
            <v>-8.7919367117583504E-3</v>
          </cell>
          <cell r="BC324">
            <v>35.623147930259897</v>
          </cell>
          <cell r="BD324">
            <v>35.556932937811197</v>
          </cell>
          <cell r="BE324">
            <v>6.6214992448706794E-2</v>
          </cell>
          <cell r="BF324">
            <v>0.18622245221351399</v>
          </cell>
          <cell r="BG324">
            <v>60.581055526903903</v>
          </cell>
          <cell r="BH324">
            <v>54.954218443427102</v>
          </cell>
          <cell r="BI324">
            <v>3.1753345783659399</v>
          </cell>
          <cell r="BJ324">
            <v>3.1642721516168102</v>
          </cell>
          <cell r="BK324">
            <v>-6.3717716756694198E-3</v>
          </cell>
          <cell r="BL324">
            <v>-2122.06</v>
          </cell>
          <cell r="BM324">
            <v>-8210.81</v>
          </cell>
        </row>
        <row r="325">
          <cell r="A325">
            <v>637</v>
          </cell>
          <cell r="B325" t="str">
            <v>THE OUTLET SHOPPES OF THE BLUEGRASS</v>
          </cell>
          <cell r="C325" t="str">
            <v>SIMPSONVILLE</v>
          </cell>
          <cell r="D325" t="str">
            <v>KY</v>
          </cell>
          <cell r="E325" t="str">
            <v>KAYLA HAZELIP</v>
          </cell>
          <cell r="F325">
            <v>38.205936000000001</v>
          </cell>
          <cell r="G325">
            <v>-85.352230000000006</v>
          </cell>
          <cell r="H325">
            <v>9</v>
          </cell>
          <cell r="I325">
            <v>5</v>
          </cell>
          <cell r="J325" t="str">
            <v>O</v>
          </cell>
          <cell r="K325" t="str">
            <v>O</v>
          </cell>
          <cell r="L325">
            <v>41850</v>
          </cell>
          <cell r="M325" t="str">
            <v>DISTRICT 5</v>
          </cell>
          <cell r="N325" t="str">
            <v>SHAWN BROOKS</v>
          </cell>
          <cell r="O325">
            <v>5546</v>
          </cell>
          <cell r="P325">
            <v>43278</v>
          </cell>
          <cell r="Q325">
            <v>96.9</v>
          </cell>
          <cell r="R325">
            <v>43278</v>
          </cell>
          <cell r="S325">
            <v>83.6</v>
          </cell>
          <cell r="T325">
            <v>43677</v>
          </cell>
          <cell r="U325">
            <v>1.2</v>
          </cell>
          <cell r="V325" t="str">
            <v>OLD</v>
          </cell>
          <cell r="W325" t="str">
            <v>KAYLA CHILDS</v>
          </cell>
          <cell r="Y325" t="str">
            <v>BRIAN BYRNE</v>
          </cell>
          <cell r="Z325">
            <v>1</v>
          </cell>
          <cell r="AC325">
            <v>1.69383259911894</v>
          </cell>
          <cell r="AD325">
            <v>1.73758552195983</v>
          </cell>
          <cell r="AE325">
            <v>-4.3752922840889497E-2</v>
          </cell>
          <cell r="AF325">
            <v>-2.5180298919353499</v>
          </cell>
          <cell r="AG325">
            <v>279981.90000000002</v>
          </cell>
          <cell r="AH325">
            <v>283938.93</v>
          </cell>
          <cell r="AI325">
            <v>-3957.03</v>
          </cell>
          <cell r="AJ325">
            <v>-1.3936200999278301</v>
          </cell>
          <cell r="AK325">
            <v>32133</v>
          </cell>
          <cell r="AL325">
            <v>33393</v>
          </cell>
          <cell r="AM325">
            <v>-1260</v>
          </cell>
          <cell r="AN325">
            <v>-3.7732458898571601</v>
          </cell>
          <cell r="AO325">
            <v>4540</v>
          </cell>
          <cell r="AP325">
            <v>4531</v>
          </cell>
          <cell r="AQ325">
            <v>9</v>
          </cell>
          <cell r="AR325">
            <v>0.19863164864268401</v>
          </cell>
          <cell r="AS325">
            <v>7690</v>
          </cell>
          <cell r="AT325">
            <v>7873</v>
          </cell>
          <cell r="AU325">
            <v>-183</v>
          </cell>
          <cell r="AV325">
            <v>-2.3243998475803398</v>
          </cell>
          <cell r="AW325">
            <v>13.721096691874401</v>
          </cell>
          <cell r="AX325">
            <v>13.4668942592759</v>
          </cell>
          <cell r="AY325">
            <v>0.25420243259849901</v>
          </cell>
          <cell r="AZ325">
            <v>1.88760992478578</v>
          </cell>
          <cell r="BB325">
            <v>-6.08301702386821E-3</v>
          </cell>
          <cell r="BC325">
            <v>36.4085695708713</v>
          </cell>
          <cell r="BD325">
            <v>36.064896481646102</v>
          </cell>
          <cell r="BE325">
            <v>0.34367308922513501</v>
          </cell>
          <cell r="BF325">
            <v>0.95292964281773096</v>
          </cell>
          <cell r="BG325">
            <v>65.550660792951504</v>
          </cell>
          <cell r="BH325">
            <v>83.601853895387293</v>
          </cell>
          <cell r="BI325">
            <v>1.56849782075198</v>
          </cell>
          <cell r="BJ325">
            <v>2.4109374505285301</v>
          </cell>
          <cell r="BK325">
            <v>-4.2851698627661304E-3</v>
          </cell>
          <cell r="BL325">
            <v>-1199.77</v>
          </cell>
          <cell r="BM325">
            <v>-5925.91</v>
          </cell>
        </row>
        <row r="326">
          <cell r="A326">
            <v>638</v>
          </cell>
          <cell r="B326" t="str">
            <v>WESTFIELD ANNAPOLIS</v>
          </cell>
          <cell r="C326" t="str">
            <v>ANNAPOLIS</v>
          </cell>
          <cell r="D326" t="str">
            <v>MD</v>
          </cell>
          <cell r="E326" t="str">
            <v>THAI WINNINGHAM</v>
          </cell>
          <cell r="F326">
            <v>38.989614000000003</v>
          </cell>
          <cell r="G326">
            <v>-76.545935</v>
          </cell>
          <cell r="H326">
            <v>8</v>
          </cell>
          <cell r="I326">
            <v>1</v>
          </cell>
          <cell r="J326" t="str">
            <v>M</v>
          </cell>
          <cell r="K326" t="str">
            <v>O</v>
          </cell>
          <cell r="L326">
            <v>41348</v>
          </cell>
          <cell r="M326" t="str">
            <v>THAI WINNINGHAM</v>
          </cell>
          <cell r="N326" t="str">
            <v>GARY LEWIS</v>
          </cell>
          <cell r="O326">
            <v>7091</v>
          </cell>
          <cell r="P326">
            <v>43221</v>
          </cell>
          <cell r="Q326">
            <v>84.3</v>
          </cell>
          <cell r="R326">
            <v>43221</v>
          </cell>
          <cell r="S326">
            <v>97.8</v>
          </cell>
          <cell r="T326">
            <v>44985</v>
          </cell>
          <cell r="U326">
            <v>1.3</v>
          </cell>
          <cell r="V326" t="str">
            <v>OLD</v>
          </cell>
          <cell r="W326" t="str">
            <v>GODWIN MENMEDOVICH</v>
          </cell>
          <cell r="X326" t="str">
            <v>JOCELYN BROWN</v>
          </cell>
          <cell r="Y326" t="str">
            <v>CRAIG SCHULZ</v>
          </cell>
          <cell r="Z326">
            <v>1</v>
          </cell>
          <cell r="AC326">
            <v>1.6162966156499201</v>
          </cell>
          <cell r="AD326">
            <v>1.6015904572564601</v>
          </cell>
          <cell r="AE326">
            <v>1.4706158393463301E-2</v>
          </cell>
          <cell r="AF326">
            <v>0.91822215391162598</v>
          </cell>
          <cell r="AG326">
            <v>271163.2</v>
          </cell>
          <cell r="AH326">
            <v>290931.28999999998</v>
          </cell>
          <cell r="AI326">
            <v>-19768.09</v>
          </cell>
          <cell r="AJ326">
            <v>-6.7947624334254302</v>
          </cell>
          <cell r="AK326">
            <v>27519</v>
          </cell>
          <cell r="AL326">
            <v>31115</v>
          </cell>
          <cell r="AM326">
            <v>-3596</v>
          </cell>
          <cell r="AN326">
            <v>-11.557126787723</v>
          </cell>
          <cell r="AO326">
            <v>4639</v>
          </cell>
          <cell r="AP326">
            <v>5030</v>
          </cell>
          <cell r="AQ326">
            <v>-391</v>
          </cell>
          <cell r="AR326">
            <v>-7.7733598409542699</v>
          </cell>
          <cell r="AS326">
            <v>7498</v>
          </cell>
          <cell r="AT326">
            <v>8056</v>
          </cell>
          <cell r="AU326">
            <v>-558</v>
          </cell>
          <cell r="AV326">
            <v>-6.9265143992055602</v>
          </cell>
          <cell r="AW326">
            <v>16.414113884952201</v>
          </cell>
          <cell r="AX326">
            <v>16.165836413305499</v>
          </cell>
          <cell r="AY326">
            <v>0.248277471646738</v>
          </cell>
          <cell r="AZ326">
            <v>1.5358158111905</v>
          </cell>
          <cell r="BB326">
            <v>-1.8996876695273199E-2</v>
          </cell>
          <cell r="BC326">
            <v>36.164737263270197</v>
          </cell>
          <cell r="BD326">
            <v>36.113615938431003</v>
          </cell>
          <cell r="BE326">
            <v>5.1121324839222403E-2</v>
          </cell>
          <cell r="BF326">
            <v>0.141556926690414</v>
          </cell>
          <cell r="BG326">
            <v>83.854278939426607</v>
          </cell>
          <cell r="BH326">
            <v>83.359840954274404</v>
          </cell>
          <cell r="BI326">
            <v>2.6044610773143302</v>
          </cell>
          <cell r="BJ326">
            <v>3.0691404833079301</v>
          </cell>
          <cell r="BK326">
            <v>-5.0144341120034004E-3</v>
          </cell>
          <cell r="BL326">
            <v>-1359.73</v>
          </cell>
          <cell r="BM326">
            <v>-7463.56</v>
          </cell>
        </row>
        <row r="327">
          <cell r="A327">
            <v>639</v>
          </cell>
          <cell r="B327" t="str">
            <v>FAIRFIELD PLACE</v>
          </cell>
          <cell r="C327" t="str">
            <v>EXTON</v>
          </cell>
          <cell r="D327" t="str">
            <v>PA</v>
          </cell>
          <cell r="E327" t="str">
            <v>SABRINA MOTT</v>
          </cell>
          <cell r="F327">
            <v>40.035693999999999</v>
          </cell>
          <cell r="G327">
            <v>-75.627994999999999</v>
          </cell>
          <cell r="H327">
            <v>14</v>
          </cell>
          <cell r="I327">
            <v>2</v>
          </cell>
          <cell r="J327" t="str">
            <v>S</v>
          </cell>
          <cell r="K327" t="str">
            <v>O</v>
          </cell>
          <cell r="L327">
            <v>41363</v>
          </cell>
          <cell r="M327" t="str">
            <v>EFFIE WILLIAMS</v>
          </cell>
          <cell r="N327" t="str">
            <v>OTEAL BAKER</v>
          </cell>
          <cell r="O327">
            <v>7380</v>
          </cell>
          <cell r="P327">
            <v>43203</v>
          </cell>
          <cell r="Q327">
            <v>96.1</v>
          </cell>
          <cell r="R327">
            <v>43203</v>
          </cell>
          <cell r="S327">
            <v>99.9</v>
          </cell>
          <cell r="T327">
            <v>45138</v>
          </cell>
          <cell r="U327">
            <v>1.2</v>
          </cell>
          <cell r="V327" t="str">
            <v>OLD</v>
          </cell>
          <cell r="W327" t="str">
            <v>CHRISTINE SNYDER</v>
          </cell>
          <cell r="X327" t="str">
            <v>RYAN TANGUAY</v>
          </cell>
          <cell r="Y327" t="str">
            <v>CRAIG SCHULZ</v>
          </cell>
          <cell r="Z327">
            <v>1</v>
          </cell>
          <cell r="AC327">
            <v>1.6246481076008801</v>
          </cell>
          <cell r="AD327">
            <v>1.64055299539171</v>
          </cell>
          <cell r="AE327">
            <v>-1.59048877908292E-2</v>
          </cell>
          <cell r="AF327">
            <v>-0.96948332882301702</v>
          </cell>
          <cell r="AG327">
            <v>189311.16</v>
          </cell>
          <cell r="AH327">
            <v>189915.86</v>
          </cell>
          <cell r="AI327">
            <v>-604.70000000000005</v>
          </cell>
          <cell r="AJ327">
            <v>-0.31840416066357002</v>
          </cell>
          <cell r="AK327">
            <v>10705</v>
          </cell>
          <cell r="AL327">
            <v>11670</v>
          </cell>
          <cell r="AM327">
            <v>-965</v>
          </cell>
          <cell r="AN327">
            <v>-8.2690659811482394</v>
          </cell>
          <cell r="AO327">
            <v>3197</v>
          </cell>
          <cell r="AP327">
            <v>3255</v>
          </cell>
          <cell r="AQ327">
            <v>-58</v>
          </cell>
          <cell r="AR327">
            <v>-1.78187403993856</v>
          </cell>
          <cell r="AS327">
            <v>5194</v>
          </cell>
          <cell r="AT327">
            <v>5340</v>
          </cell>
          <cell r="AU327">
            <v>-146</v>
          </cell>
          <cell r="AV327">
            <v>-2.7340823970037502</v>
          </cell>
          <cell r="AW327">
            <v>27.697337692666999</v>
          </cell>
          <cell r="AX327">
            <v>26.658097686375299</v>
          </cell>
          <cell r="AY327">
            <v>1.03924000629166</v>
          </cell>
          <cell r="AZ327">
            <v>3.8984027236977301</v>
          </cell>
          <cell r="BB327">
            <v>-5.1997320148544704E-3</v>
          </cell>
          <cell r="BC327">
            <v>36.4480477474008</v>
          </cell>
          <cell r="BD327">
            <v>35.564767790262202</v>
          </cell>
          <cell r="BE327">
            <v>0.88327995713868301</v>
          </cell>
          <cell r="BF327">
            <v>2.4835813981626198</v>
          </cell>
          <cell r="BG327">
            <v>76.290272130122005</v>
          </cell>
          <cell r="BH327">
            <v>58.463901689708102</v>
          </cell>
          <cell r="BI327">
            <v>3.9978255904195001</v>
          </cell>
          <cell r="BJ327">
            <v>3.9182509559759802</v>
          </cell>
          <cell r="BK327">
            <v>-3.0367993096656301E-3</v>
          </cell>
          <cell r="BL327">
            <v>-574.9</v>
          </cell>
          <cell r="BM327">
            <v>-2507.62</v>
          </cell>
        </row>
        <row r="328">
          <cell r="A328">
            <v>640</v>
          </cell>
          <cell r="B328" t="str">
            <v>BURLESON CROSSING</v>
          </cell>
          <cell r="C328" t="str">
            <v>BASTROP</v>
          </cell>
          <cell r="D328" t="str">
            <v>TX</v>
          </cell>
          <cell r="E328" t="str">
            <v>MARISOL GARCIA</v>
          </cell>
          <cell r="F328">
            <v>30.112995999999999</v>
          </cell>
          <cell r="G328">
            <v>-97.355002999999996</v>
          </cell>
          <cell r="H328">
            <v>11</v>
          </cell>
          <cell r="I328">
            <v>3</v>
          </cell>
          <cell r="J328" t="str">
            <v>S</v>
          </cell>
          <cell r="K328" t="str">
            <v>O</v>
          </cell>
          <cell r="L328">
            <v>41479</v>
          </cell>
          <cell r="M328" t="str">
            <v>MICHELLE NADING</v>
          </cell>
          <cell r="N328" t="str">
            <v>MANUEL TARIN</v>
          </cell>
          <cell r="O328">
            <v>5500</v>
          </cell>
          <cell r="P328">
            <v>43335</v>
          </cell>
          <cell r="Q328">
            <v>89.9</v>
          </cell>
          <cell r="R328">
            <v>43335</v>
          </cell>
          <cell r="S328">
            <v>99.7</v>
          </cell>
          <cell r="T328">
            <v>45322</v>
          </cell>
          <cell r="U328">
            <v>2.1</v>
          </cell>
          <cell r="V328" t="str">
            <v>OLD</v>
          </cell>
          <cell r="W328" t="str">
            <v>JESSICA BENTANCOURT</v>
          </cell>
          <cell r="X328" t="str">
            <v>JODIE BECKER</v>
          </cell>
          <cell r="Y328" t="str">
            <v>MARSHALL POE</v>
          </cell>
          <cell r="Z328">
            <v>1</v>
          </cell>
          <cell r="AC328">
            <v>1.81663548222487</v>
          </cell>
          <cell r="AD328">
            <v>1.84049631361266</v>
          </cell>
          <cell r="AE328">
            <v>-2.3860831387791302E-2</v>
          </cell>
          <cell r="AF328">
            <v>-1.2964346199072501</v>
          </cell>
          <cell r="AG328">
            <v>381688.1</v>
          </cell>
          <cell r="AH328">
            <v>361903.52</v>
          </cell>
          <cell r="AI328">
            <v>19784.580000000002</v>
          </cell>
          <cell r="AJ328">
            <v>5.4668106018974303</v>
          </cell>
          <cell r="AK328">
            <v>15749</v>
          </cell>
          <cell r="AL328">
            <v>19470</v>
          </cell>
          <cell r="AM328">
            <v>-3721</v>
          </cell>
          <cell r="AN328">
            <v>-19.111453518233201</v>
          </cell>
          <cell r="AO328">
            <v>5879</v>
          </cell>
          <cell r="AP328">
            <v>5561</v>
          </cell>
          <cell r="AQ328">
            <v>318</v>
          </cell>
          <cell r="AR328">
            <v>5.7183959719474897</v>
          </cell>
          <cell r="AS328">
            <v>10680</v>
          </cell>
          <cell r="AT328">
            <v>10235</v>
          </cell>
          <cell r="AU328">
            <v>445</v>
          </cell>
          <cell r="AV328">
            <v>4.3478260869565197</v>
          </cell>
          <cell r="AW328">
            <v>36.840434313289698</v>
          </cell>
          <cell r="AX328">
            <v>28.561890087313799</v>
          </cell>
          <cell r="AY328">
            <v>8.2785442259759208</v>
          </cell>
          <cell r="AZ328">
            <v>28.9845812047745</v>
          </cell>
          <cell r="BB328">
            <v>-5.0555204212845697E-3</v>
          </cell>
          <cell r="BC328">
            <v>35.738586142322099</v>
          </cell>
          <cell r="BD328">
            <v>35.359405959941398</v>
          </cell>
          <cell r="BE328">
            <v>0.37918018238072199</v>
          </cell>
          <cell r="BF328">
            <v>1.0723601601517101</v>
          </cell>
          <cell r="BG328">
            <v>79.384249021942495</v>
          </cell>
          <cell r="BH328">
            <v>71.6957381765869</v>
          </cell>
          <cell r="BI328">
            <v>3.29624109318577</v>
          </cell>
          <cell r="BJ328">
            <v>2.0926958654616001</v>
          </cell>
          <cell r="BK328">
            <v>-2.95995604788308E-3</v>
          </cell>
          <cell r="BL328">
            <v>-1129.78</v>
          </cell>
          <cell r="BM328">
            <v>-4929.3599999999997</v>
          </cell>
        </row>
        <row r="329">
          <cell r="A329">
            <v>641</v>
          </cell>
          <cell r="B329" t="str">
            <v>PALM BEACH FASHION OUTLETS</v>
          </cell>
          <cell r="C329" t="str">
            <v>WEST PALM BEACH</v>
          </cell>
          <cell r="D329" t="str">
            <v>FL</v>
          </cell>
          <cell r="E329" t="str">
            <v>EMMANUEL PETIT</v>
          </cell>
          <cell r="F329">
            <v>26.725413</v>
          </cell>
          <cell r="G329">
            <v>-80.085448999999997</v>
          </cell>
          <cell r="H329">
            <v>1</v>
          </cell>
          <cell r="I329">
            <v>3</v>
          </cell>
          <cell r="J329" t="str">
            <v>O</v>
          </cell>
          <cell r="K329" t="str">
            <v>O</v>
          </cell>
          <cell r="L329">
            <v>41683</v>
          </cell>
          <cell r="M329" t="str">
            <v>EDWIN DARDON</v>
          </cell>
          <cell r="N329" t="str">
            <v>BOB CORCORAN</v>
          </cell>
          <cell r="O329">
            <v>5500</v>
          </cell>
          <cell r="P329">
            <v>43230</v>
          </cell>
          <cell r="Q329">
            <v>97.8</v>
          </cell>
          <cell r="R329">
            <v>43230</v>
          </cell>
          <cell r="S329">
            <v>98.8</v>
          </cell>
          <cell r="T329">
            <v>44592</v>
          </cell>
          <cell r="U329">
            <v>2.2000000000000002</v>
          </cell>
          <cell r="V329" t="str">
            <v>OLD</v>
          </cell>
          <cell r="W329" t="str">
            <v>LIZABETH FIGUEROA VELEZ</v>
          </cell>
          <cell r="X329" t="str">
            <v>MANOUCHE ELYSSE</v>
          </cell>
          <cell r="Y329" t="str">
            <v>CRAIG SCHULZ</v>
          </cell>
          <cell r="Z329">
            <v>1</v>
          </cell>
          <cell r="AC329">
            <v>1.7727735368956701</v>
          </cell>
          <cell r="AD329">
            <v>1.7778733866011101</v>
          </cell>
          <cell r="AE329">
            <v>-5.0998497054319802E-3</v>
          </cell>
          <cell r="AF329">
            <v>-0.28685111908794297</v>
          </cell>
          <cell r="AG329">
            <v>500734.07</v>
          </cell>
          <cell r="AH329">
            <v>515296.01</v>
          </cell>
          <cell r="AI329">
            <v>-14561.94</v>
          </cell>
          <cell r="AJ329">
            <v>-2.8259368823756299</v>
          </cell>
          <cell r="AK329">
            <v>50403</v>
          </cell>
          <cell r="AL329">
            <v>53772</v>
          </cell>
          <cell r="AM329">
            <v>-3369</v>
          </cell>
          <cell r="AN329">
            <v>-6.2653425574648498</v>
          </cell>
          <cell r="AO329">
            <v>7860</v>
          </cell>
          <cell r="AP329">
            <v>8135</v>
          </cell>
          <cell r="AQ329">
            <v>-275</v>
          </cell>
          <cell r="AR329">
            <v>-3.3804548248309798</v>
          </cell>
          <cell r="AS329">
            <v>13934</v>
          </cell>
          <cell r="AT329">
            <v>14463</v>
          </cell>
          <cell r="AU329">
            <v>-529</v>
          </cell>
          <cell r="AV329">
            <v>-3.65760907142363</v>
          </cell>
          <cell r="AW329">
            <v>15.594309862508201</v>
          </cell>
          <cell r="AX329">
            <v>15.1286915123112</v>
          </cell>
          <cell r="AY329">
            <v>0.46561835019694398</v>
          </cell>
          <cell r="AZ329">
            <v>3.0777172620516402</v>
          </cell>
          <cell r="BB329">
            <v>-2.3991708332974601E-3</v>
          </cell>
          <cell r="BC329">
            <v>35.936132481699403</v>
          </cell>
          <cell r="BD329">
            <v>35.628570144506703</v>
          </cell>
          <cell r="BE329">
            <v>0.30756233719276299</v>
          </cell>
          <cell r="BF329">
            <v>0.86324636645623098</v>
          </cell>
          <cell r="BG329">
            <v>76.030534351144993</v>
          </cell>
          <cell r="BH329">
            <v>77.897971727105102</v>
          </cell>
          <cell r="BI329">
            <v>2.1556072667474</v>
          </cell>
          <cell r="BJ329">
            <v>2.3881069834016402</v>
          </cell>
          <cell r="BK329">
            <v>-1.5933607233875699E-3</v>
          </cell>
          <cell r="BL329">
            <v>-797.85</v>
          </cell>
          <cell r="BM329">
            <v>-2326.61</v>
          </cell>
        </row>
        <row r="330">
          <cell r="A330">
            <v>642</v>
          </cell>
          <cell r="B330" t="str">
            <v>VILLAGE @ POOLER PARKWAY</v>
          </cell>
          <cell r="C330" t="str">
            <v>POOLER</v>
          </cell>
          <cell r="D330" t="str">
            <v>GA</v>
          </cell>
          <cell r="E330" t="str">
            <v>KATHLEEN BROOKS</v>
          </cell>
          <cell r="F330">
            <v>32.142394000000003</v>
          </cell>
          <cell r="G330">
            <v>-81.249528999999995</v>
          </cell>
          <cell r="H330">
            <v>5</v>
          </cell>
          <cell r="I330">
            <v>6</v>
          </cell>
          <cell r="J330" t="str">
            <v>S</v>
          </cell>
          <cell r="K330" t="str">
            <v>O</v>
          </cell>
          <cell r="L330">
            <v>41718</v>
          </cell>
          <cell r="M330" t="str">
            <v>DARRYL PEE</v>
          </cell>
          <cell r="N330" t="str">
            <v>ANGIE MOLLOHAN</v>
          </cell>
          <cell r="O330">
            <v>6000</v>
          </cell>
          <cell r="P330">
            <v>43181</v>
          </cell>
          <cell r="Q330">
            <v>99.5</v>
          </cell>
          <cell r="R330">
            <v>43181</v>
          </cell>
          <cell r="S330">
            <v>100</v>
          </cell>
          <cell r="T330">
            <v>43677</v>
          </cell>
          <cell r="U330">
            <v>2.1</v>
          </cell>
          <cell r="V330" t="str">
            <v>OLD</v>
          </cell>
          <cell r="W330" t="str">
            <v>MOKINA DOOLEY HARRIOTT</v>
          </cell>
          <cell r="X330" t="str">
            <v>SOPHIA JOHNSON</v>
          </cell>
          <cell r="Y330" t="str">
            <v>ADRIAN MUNZELL</v>
          </cell>
          <cell r="Z330">
            <v>1</v>
          </cell>
          <cell r="AC330">
            <v>1.69749139203148</v>
          </cell>
          <cell r="AD330">
            <v>1.66649806103524</v>
          </cell>
          <cell r="AE330">
            <v>3.09933309962418E-2</v>
          </cell>
          <cell r="AF330">
            <v>1.85978800221277</v>
          </cell>
          <cell r="AG330">
            <v>361373.74</v>
          </cell>
          <cell r="AH330">
            <v>334311.17</v>
          </cell>
          <cell r="AI330">
            <v>27062.57</v>
          </cell>
          <cell r="AJ330">
            <v>8.0950241656597992</v>
          </cell>
          <cell r="AK330">
            <v>24767</v>
          </cell>
          <cell r="AL330">
            <v>26202</v>
          </cell>
          <cell r="AM330">
            <v>-1435</v>
          </cell>
          <cell r="AN330">
            <v>-5.4766811693763797</v>
          </cell>
          <cell r="AO330">
            <v>6099</v>
          </cell>
          <cell r="AP330">
            <v>5931</v>
          </cell>
          <cell r="AQ330">
            <v>168</v>
          </cell>
          <cell r="AR330">
            <v>2.8325746079919099</v>
          </cell>
          <cell r="AS330">
            <v>10353</v>
          </cell>
          <cell r="AT330">
            <v>9884</v>
          </cell>
          <cell r="AU330">
            <v>469</v>
          </cell>
          <cell r="AV330">
            <v>4.7450424929178503</v>
          </cell>
          <cell r="AW330">
            <v>23.951225420922999</v>
          </cell>
          <cell r="AX330">
            <v>22.6356766659034</v>
          </cell>
          <cell r="AY330">
            <v>1.3155487550196401</v>
          </cell>
          <cell r="AZ330">
            <v>5.8118375449375401</v>
          </cell>
          <cell r="BB330">
            <v>-7.4582085651224497E-3</v>
          </cell>
          <cell r="BC330">
            <v>34.905219743069601</v>
          </cell>
          <cell r="BD330">
            <v>33.823469243221403</v>
          </cell>
          <cell r="BE330">
            <v>1.0817504998482801</v>
          </cell>
          <cell r="BF330">
            <v>3.1982245584257201</v>
          </cell>
          <cell r="BG330">
            <v>87.194622069191695</v>
          </cell>
          <cell r="BH330">
            <v>83.426066430618803</v>
          </cell>
          <cell r="BI330">
            <v>1.3243934105449899</v>
          </cell>
          <cell r="BJ330">
            <v>1.26328414333269</v>
          </cell>
          <cell r="BK330">
            <v>-4.2578633411492501E-3</v>
          </cell>
          <cell r="BL330">
            <v>-1538.68</v>
          </cell>
          <cell r="BM330">
            <v>-6241.06</v>
          </cell>
        </row>
        <row r="331">
          <cell r="A331">
            <v>644</v>
          </cell>
          <cell r="B331" t="str">
            <v>TANGER OUTLETS SAVANNAH</v>
          </cell>
          <cell r="C331" t="str">
            <v>POOLER</v>
          </cell>
          <cell r="D331" t="str">
            <v>GA</v>
          </cell>
          <cell r="E331" t="str">
            <v>DARRYL PEE</v>
          </cell>
          <cell r="F331">
            <v>32.135602349999999</v>
          </cell>
          <cell r="G331">
            <v>-81.243291099999993</v>
          </cell>
          <cell r="H331">
            <v>5</v>
          </cell>
          <cell r="I331">
            <v>6</v>
          </cell>
          <cell r="J331" t="str">
            <v>O</v>
          </cell>
          <cell r="K331" t="str">
            <v>O</v>
          </cell>
          <cell r="L331">
            <v>42109</v>
          </cell>
          <cell r="M331" t="str">
            <v>DARRYL PEE</v>
          </cell>
          <cell r="N331" t="str">
            <v>ANGIE MOLLOHAN</v>
          </cell>
          <cell r="O331">
            <v>5518</v>
          </cell>
          <cell r="P331">
            <v>43230</v>
          </cell>
          <cell r="Q331">
            <v>93.9</v>
          </cell>
          <cell r="R331">
            <v>43230</v>
          </cell>
          <cell r="S331">
            <v>99.4</v>
          </cell>
          <cell r="T331">
            <v>46053</v>
          </cell>
          <cell r="U331">
            <v>2.2999999999999998</v>
          </cell>
          <cell r="V331" t="str">
            <v>OLD</v>
          </cell>
          <cell r="W331" t="str">
            <v>ANDREA DEFREITAS</v>
          </cell>
          <cell r="X331" t="str">
            <v>ANGELA WARE</v>
          </cell>
          <cell r="Y331" t="str">
            <v>ADRIAN MUNZELL</v>
          </cell>
          <cell r="Z331">
            <v>1</v>
          </cell>
          <cell r="AC331">
            <v>1.72208638956805</v>
          </cell>
          <cell r="AD331">
            <v>1.7069989519040401</v>
          </cell>
          <cell r="AE331">
            <v>1.5087437664011299E-2</v>
          </cell>
          <cell r="AF331">
            <v>0.88385746500795004</v>
          </cell>
          <cell r="AG331">
            <v>553201.59</v>
          </cell>
          <cell r="AH331">
            <v>538256.9</v>
          </cell>
          <cell r="AI331">
            <v>14944.69</v>
          </cell>
          <cell r="AJ331">
            <v>2.77649761665851</v>
          </cell>
          <cell r="AK331">
            <v>57815</v>
          </cell>
          <cell r="AL331">
            <v>57543</v>
          </cell>
          <cell r="AM331">
            <v>272</v>
          </cell>
          <cell r="AN331">
            <v>0.47268998835653298</v>
          </cell>
          <cell r="AO331">
            <v>8589</v>
          </cell>
          <cell r="AP331">
            <v>8587</v>
          </cell>
          <cell r="AQ331">
            <v>2</v>
          </cell>
          <cell r="AR331">
            <v>2.32910213112845E-2</v>
          </cell>
          <cell r="AS331">
            <v>14791</v>
          </cell>
          <cell r="AT331">
            <v>14658</v>
          </cell>
          <cell r="AU331">
            <v>133</v>
          </cell>
          <cell r="AV331">
            <v>0.90735434574976104</v>
          </cell>
          <cell r="AW331">
            <v>14.6761221136383</v>
          </cell>
          <cell r="AX331">
            <v>14.9227534191822</v>
          </cell>
          <cell r="AY331">
            <v>-0.24663130554384899</v>
          </cell>
          <cell r="AZ331">
            <v>-1.6527198340409599</v>
          </cell>
          <cell r="BB331">
            <v>-1.0094855248469901E-2</v>
          </cell>
          <cell r="BC331">
            <v>37.401229801906602</v>
          </cell>
          <cell r="BD331">
            <v>36.721032883067302</v>
          </cell>
          <cell r="BE331">
            <v>0.68019691883929301</v>
          </cell>
          <cell r="BF331">
            <v>1.85233601953758</v>
          </cell>
          <cell r="BG331">
            <v>74.770054721155006</v>
          </cell>
          <cell r="BH331">
            <v>70.024455572376894</v>
          </cell>
          <cell r="BI331">
            <v>2.1305958285477802</v>
          </cell>
          <cell r="BJ331">
            <v>2.5451657006161899</v>
          </cell>
          <cell r="BK331">
            <v>-6.6491674400285103E-3</v>
          </cell>
          <cell r="BL331">
            <v>-3678.33</v>
          </cell>
          <cell r="BM331">
            <v>-12174.83</v>
          </cell>
        </row>
        <row r="332">
          <cell r="A332">
            <v>645</v>
          </cell>
          <cell r="B332" t="str">
            <v>GRAN PLAZA OUTLETS</v>
          </cell>
          <cell r="C332" t="str">
            <v>CALEXICO</v>
          </cell>
          <cell r="D332" t="str">
            <v>CA</v>
          </cell>
          <cell r="E332" t="str">
            <v>CARLOS GARCIA</v>
          </cell>
          <cell r="F332">
            <v>32.664251890000003</v>
          </cell>
          <cell r="G332">
            <v>-115.5100748</v>
          </cell>
          <cell r="H332">
            <v>15</v>
          </cell>
          <cell r="I332">
            <v>2</v>
          </cell>
          <cell r="J332" t="str">
            <v>O</v>
          </cell>
          <cell r="K332" t="str">
            <v>O</v>
          </cell>
          <cell r="L332">
            <v>41593</v>
          </cell>
          <cell r="M332" t="str">
            <v>RICARDO CORRALES</v>
          </cell>
          <cell r="N332" t="str">
            <v>DANNY LAZAR</v>
          </cell>
          <cell r="O332">
            <v>5550</v>
          </cell>
          <cell r="P332">
            <v>43012</v>
          </cell>
          <cell r="Q332">
            <v>97.7</v>
          </cell>
          <cell r="R332">
            <v>43012</v>
          </cell>
          <cell r="S332">
            <v>99.9</v>
          </cell>
          <cell r="T332">
            <v>44227</v>
          </cell>
          <cell r="U332">
            <v>2</v>
          </cell>
          <cell r="V332" t="str">
            <v>OLD</v>
          </cell>
          <cell r="W332" t="str">
            <v>CHANEL SANDOVAL</v>
          </cell>
          <cell r="X332" t="str">
            <v>GORETTI CASTILLO</v>
          </cell>
          <cell r="Y332" t="str">
            <v>MARSHALL POE</v>
          </cell>
          <cell r="Z332">
            <v>1</v>
          </cell>
          <cell r="AC332">
            <v>1.7217107217107199</v>
          </cell>
          <cell r="AD332">
            <v>1.70633187772926</v>
          </cell>
          <cell r="AE332">
            <v>1.53788439814642E-2</v>
          </cell>
          <cell r="AF332">
            <v>0.90128093966866096</v>
          </cell>
          <cell r="AG332">
            <v>412165.11</v>
          </cell>
          <cell r="AH332">
            <v>369716.01</v>
          </cell>
          <cell r="AI332">
            <v>42449.1</v>
          </cell>
          <cell r="AJ332">
            <v>11.481542278896701</v>
          </cell>
          <cell r="AK332">
            <v>43546</v>
          </cell>
          <cell r="AL332">
            <v>39283</v>
          </cell>
          <cell r="AM332">
            <v>4263</v>
          </cell>
          <cell r="AN332">
            <v>10.852022503373</v>
          </cell>
          <cell r="AO332">
            <v>6734</v>
          </cell>
          <cell r="AP332">
            <v>6412</v>
          </cell>
          <cell r="AQ332">
            <v>322</v>
          </cell>
          <cell r="AR332">
            <v>5.0218340611353698</v>
          </cell>
          <cell r="AS332">
            <v>11594</v>
          </cell>
          <cell r="AT332">
            <v>10941</v>
          </cell>
          <cell r="AU332">
            <v>653</v>
          </cell>
          <cell r="AV332">
            <v>5.96837583401883</v>
          </cell>
          <cell r="AW332">
            <v>15.324025168786999</v>
          </cell>
          <cell r="AX332">
            <v>16.243667744316902</v>
          </cell>
          <cell r="AY332">
            <v>-0.91964257552984896</v>
          </cell>
          <cell r="AZ332">
            <v>-5.6615451017926803</v>
          </cell>
          <cell r="BB332">
            <v>-7.5034430499136204E-3</v>
          </cell>
          <cell r="BC332">
            <v>35.549862860099999</v>
          </cell>
          <cell r="BD332">
            <v>33.791793254729903</v>
          </cell>
          <cell r="BE332">
            <v>1.7580696053701299</v>
          </cell>
          <cell r="BF332">
            <v>5.2026525852517498</v>
          </cell>
          <cell r="BG332">
            <v>93.079893079893097</v>
          </cell>
          <cell r="BH332">
            <v>92.950717404865898</v>
          </cell>
          <cell r="BI332">
            <v>4.46683126575173</v>
          </cell>
          <cell r="BJ332">
            <v>4.0307505211905799</v>
          </cell>
          <cell r="BK332">
            <v>-4.7254606291153604E-3</v>
          </cell>
          <cell r="BL332">
            <v>-1947.67</v>
          </cell>
          <cell r="BM332">
            <v>-6480.82</v>
          </cell>
        </row>
        <row r="333">
          <cell r="A333">
            <v>646</v>
          </cell>
          <cell r="B333" t="str">
            <v>OUTLETS AT CORPUS CHIRISTI BAY</v>
          </cell>
          <cell r="C333" t="str">
            <v>ROBSTOWN</v>
          </cell>
          <cell r="D333" t="str">
            <v>TX</v>
          </cell>
          <cell r="E333" t="str">
            <v>FRANCES COLUNGA</v>
          </cell>
          <cell r="F333">
            <v>27.794271999999999</v>
          </cell>
          <cell r="G333">
            <v>-97.650302999999994</v>
          </cell>
          <cell r="H333">
            <v>11</v>
          </cell>
          <cell r="I333">
            <v>6</v>
          </cell>
          <cell r="J333" t="str">
            <v>O</v>
          </cell>
          <cell r="K333" t="str">
            <v>O</v>
          </cell>
          <cell r="L333">
            <v>42795</v>
          </cell>
          <cell r="M333" t="str">
            <v>DISTRICT 6</v>
          </cell>
          <cell r="N333" t="str">
            <v>MANUEL TARIN</v>
          </cell>
          <cell r="O333">
            <v>5333</v>
          </cell>
          <cell r="P333">
            <v>43341</v>
          </cell>
          <cell r="Q333">
            <v>87.6</v>
          </cell>
          <cell r="R333">
            <v>43341</v>
          </cell>
          <cell r="S333">
            <v>98.6</v>
          </cell>
          <cell r="T333">
            <v>46599</v>
          </cell>
          <cell r="U333">
            <v>1.2</v>
          </cell>
          <cell r="V333" t="str">
            <v>OLD</v>
          </cell>
          <cell r="W333" t="str">
            <v>APRIL WALKINGSTICK</v>
          </cell>
          <cell r="X333" t="str">
            <v>ROSENDO DEL RIO</v>
          </cell>
          <cell r="Y333" t="str">
            <v>MARSHALL POE</v>
          </cell>
          <cell r="Z333">
            <v>1</v>
          </cell>
          <cell r="AC333">
            <v>1.8837496145544299</v>
          </cell>
          <cell r="AD333">
            <v>1.89447375728964</v>
          </cell>
          <cell r="AE333">
            <v>-1.0724142735216701E-2</v>
          </cell>
          <cell r="AF333">
            <v>-0.56607502183399905</v>
          </cell>
          <cell r="AG333">
            <v>198441.5</v>
          </cell>
          <cell r="AH333">
            <v>227821.73</v>
          </cell>
          <cell r="AI333">
            <v>-29380.23</v>
          </cell>
          <cell r="AJ333">
            <v>-12.8961491074622</v>
          </cell>
          <cell r="AK333">
            <v>20097</v>
          </cell>
          <cell r="AL333">
            <v>26416</v>
          </cell>
          <cell r="AM333">
            <v>-6319</v>
          </cell>
          <cell r="AN333">
            <v>-23.921108419139902</v>
          </cell>
          <cell r="AO333">
            <v>3243</v>
          </cell>
          <cell r="AP333">
            <v>3601</v>
          </cell>
          <cell r="AQ333">
            <v>-358</v>
          </cell>
          <cell r="AR333">
            <v>-9.9416828658705896</v>
          </cell>
          <cell r="AS333">
            <v>6109</v>
          </cell>
          <cell r="AT333">
            <v>6822</v>
          </cell>
          <cell r="AU333">
            <v>-713</v>
          </cell>
          <cell r="AV333">
            <v>-10.451480504251</v>
          </cell>
          <cell r="AW333">
            <v>15.8182813355227</v>
          </cell>
          <cell r="AX333">
            <v>13.567534827377299</v>
          </cell>
          <cell r="AY333">
            <v>2.2507465081453701</v>
          </cell>
          <cell r="AZ333">
            <v>16.5892075220893</v>
          </cell>
          <cell r="BB333">
            <v>-3.19109807955551E-3</v>
          </cell>
          <cell r="BC333">
            <v>32.483467015878198</v>
          </cell>
          <cell r="BD333">
            <v>33.395152447962502</v>
          </cell>
          <cell r="BE333">
            <v>-0.911685432084262</v>
          </cell>
          <cell r="BF333">
            <v>-2.7299933231473701</v>
          </cell>
          <cell r="BG333">
            <v>88.9300030835646</v>
          </cell>
          <cell r="BH333">
            <v>91.196889752846403</v>
          </cell>
          <cell r="BI333">
            <v>2.0609146776254001</v>
          </cell>
          <cell r="BJ333">
            <v>1.7531514662802401</v>
          </cell>
          <cell r="BK333">
            <v>-3.6325063053847099E-3</v>
          </cell>
          <cell r="BL333">
            <v>-720.84</v>
          </cell>
          <cell r="BM333">
            <v>-1911.11</v>
          </cell>
        </row>
        <row r="334">
          <cell r="A334">
            <v>648</v>
          </cell>
          <cell r="B334" t="str">
            <v>OUTLETS AT THE BORDER</v>
          </cell>
          <cell r="C334" t="str">
            <v>SAN YSIDRO</v>
          </cell>
          <cell r="D334" t="str">
            <v>CA</v>
          </cell>
          <cell r="E334" t="str">
            <v>LORI NAKAYA</v>
          </cell>
          <cell r="F334">
            <v>32.543370940000003</v>
          </cell>
          <cell r="G334">
            <v>-117.0375623</v>
          </cell>
          <cell r="H334">
            <v>15</v>
          </cell>
          <cell r="I334">
            <v>2</v>
          </cell>
          <cell r="J334" t="str">
            <v>O</v>
          </cell>
          <cell r="K334" t="str">
            <v>O</v>
          </cell>
          <cell r="L334">
            <v>41935</v>
          </cell>
          <cell r="M334" t="str">
            <v>RICARDO CORRALES</v>
          </cell>
          <cell r="N334" t="str">
            <v>DANNY LAZAR</v>
          </cell>
          <cell r="O334">
            <v>6032</v>
          </cell>
          <cell r="P334">
            <v>43013</v>
          </cell>
          <cell r="Q334">
            <v>100</v>
          </cell>
          <cell r="R334">
            <v>43013</v>
          </cell>
          <cell r="S334">
            <v>99.7</v>
          </cell>
          <cell r="T334">
            <v>45688</v>
          </cell>
          <cell r="U334">
            <v>2.2999999999999998</v>
          </cell>
          <cell r="V334" t="str">
            <v>OLD</v>
          </cell>
          <cell r="W334" t="str">
            <v>EMMANUEL DELGADO</v>
          </cell>
          <cell r="X334" t="str">
            <v>LILANA DEL RIO</v>
          </cell>
          <cell r="Y334" t="str">
            <v>MARSHALL POE</v>
          </cell>
          <cell r="Z334">
            <v>1</v>
          </cell>
          <cell r="AC334">
            <v>1.85974805038992</v>
          </cell>
          <cell r="AD334">
            <v>1.8950650467691601</v>
          </cell>
          <cell r="AE334">
            <v>-3.5316996379242599E-2</v>
          </cell>
          <cell r="AF334">
            <v>-1.8636297703581901</v>
          </cell>
          <cell r="AG334">
            <v>580943.55000000005</v>
          </cell>
          <cell r="AH334">
            <v>647572.65</v>
          </cell>
          <cell r="AI334">
            <v>-66629.100000000006</v>
          </cell>
          <cell r="AJ334">
            <v>-10.289054054398401</v>
          </cell>
          <cell r="AK334">
            <v>60995</v>
          </cell>
          <cell r="AL334">
            <v>72692</v>
          </cell>
          <cell r="AM334">
            <v>-11697</v>
          </cell>
          <cell r="AN334">
            <v>-16.091179221922602</v>
          </cell>
          <cell r="AO334">
            <v>8335</v>
          </cell>
          <cell r="AP334">
            <v>9301</v>
          </cell>
          <cell r="AQ334">
            <v>-966</v>
          </cell>
          <cell r="AR334">
            <v>-10.385980002150299</v>
          </cell>
          <cell r="AS334">
            <v>15501</v>
          </cell>
          <cell r="AT334">
            <v>17626</v>
          </cell>
          <cell r="AU334">
            <v>-2125</v>
          </cell>
          <cell r="AV334">
            <v>-12.056053557245001</v>
          </cell>
          <cell r="AW334">
            <v>13.665054512665</v>
          </cell>
          <cell r="AX334">
            <v>12.795080614097801</v>
          </cell>
          <cell r="AY334">
            <v>0.86997389856713703</v>
          </cell>
          <cell r="AZ334">
            <v>6.7992842312270003</v>
          </cell>
          <cell r="BB334">
            <v>-1.5650825935930101E-2</v>
          </cell>
          <cell r="BC334">
            <v>37.477811108960701</v>
          </cell>
          <cell r="BD334">
            <v>36.7396261205038</v>
          </cell>
          <cell r="BE334">
            <v>0.73818498845691505</v>
          </cell>
          <cell r="BF334">
            <v>2.00923380666889</v>
          </cell>
          <cell r="BG334">
            <v>87.606478704259104</v>
          </cell>
          <cell r="BH334">
            <v>91.011719169981703</v>
          </cell>
          <cell r="BI334">
            <v>4.8397766013582597</v>
          </cell>
          <cell r="BJ334">
            <v>3.7820775784771001</v>
          </cell>
          <cell r="BK334">
            <v>-9.5053641614576793E-3</v>
          </cell>
          <cell r="BL334">
            <v>-5522.08</v>
          </cell>
          <cell r="BM334">
            <v>-18299.79</v>
          </cell>
        </row>
        <row r="335">
          <cell r="A335">
            <v>649</v>
          </cell>
          <cell r="B335" t="str">
            <v>OUTLETS AT TEJON PARKWAY</v>
          </cell>
          <cell r="C335" t="str">
            <v>ARVIN</v>
          </cell>
          <cell r="D335" t="str">
            <v>CA</v>
          </cell>
          <cell r="E335" t="str">
            <v>LEYDE MEJIA</v>
          </cell>
          <cell r="F335">
            <v>34.985272999999999</v>
          </cell>
          <cell r="G335">
            <v>-118.943382</v>
          </cell>
          <cell r="H335">
            <v>15</v>
          </cell>
          <cell r="I335">
            <v>2</v>
          </cell>
          <cell r="J335" t="str">
            <v>O</v>
          </cell>
          <cell r="K335" t="str">
            <v>O</v>
          </cell>
          <cell r="L335">
            <v>41857</v>
          </cell>
          <cell r="M335" t="str">
            <v>RICARDO CORRALES</v>
          </cell>
          <cell r="N335" t="str">
            <v>DANNY LAZAR</v>
          </cell>
          <cell r="O335">
            <v>5934</v>
          </cell>
          <cell r="P335">
            <v>43222</v>
          </cell>
          <cell r="Q335">
            <v>93.2</v>
          </cell>
          <cell r="R335">
            <v>43222</v>
          </cell>
          <cell r="S335">
            <v>97.8</v>
          </cell>
          <cell r="T335">
            <v>45688</v>
          </cell>
          <cell r="U335">
            <v>1.7</v>
          </cell>
          <cell r="V335" t="str">
            <v>OLD</v>
          </cell>
          <cell r="W335" t="str">
            <v>DALLAS BEAVERS-BARRERA</v>
          </cell>
          <cell r="X335" t="str">
            <v>DULCE BUSTOS</v>
          </cell>
          <cell r="Y335" t="str">
            <v>MARSHALL POE</v>
          </cell>
          <cell r="Z335">
            <v>1</v>
          </cell>
          <cell r="AC335">
            <v>1.95757318625371</v>
          </cell>
          <cell r="AD335">
            <v>1.9892988929889299</v>
          </cell>
          <cell r="AE335">
            <v>-3.1725706735217699E-2</v>
          </cell>
          <cell r="AF335">
            <v>-1.5948184984685601</v>
          </cell>
          <cell r="AG335">
            <v>331440.3</v>
          </cell>
          <cell r="AH335">
            <v>382991.98</v>
          </cell>
          <cell r="AI335">
            <v>-51551.68</v>
          </cell>
          <cell r="AJ335">
            <v>-13.4602505253504</v>
          </cell>
          <cell r="AK335">
            <v>29431</v>
          </cell>
          <cell r="AL335">
            <v>31996</v>
          </cell>
          <cell r="AM335">
            <v>-2565</v>
          </cell>
          <cell r="AN335">
            <v>-8.0166270783848006</v>
          </cell>
          <cell r="AO335">
            <v>4714</v>
          </cell>
          <cell r="AP335">
            <v>5420</v>
          </cell>
          <cell r="AQ335">
            <v>-706</v>
          </cell>
          <cell r="AR335">
            <v>-13.0258302583026</v>
          </cell>
          <cell r="AS335">
            <v>9228</v>
          </cell>
          <cell r="AT335">
            <v>10782</v>
          </cell>
          <cell r="AU335">
            <v>-1554</v>
          </cell>
          <cell r="AV335">
            <v>-14.4129104062326</v>
          </cell>
          <cell r="AW335">
            <v>16.0171248003806</v>
          </cell>
          <cell r="AX335">
            <v>16.939617452181501</v>
          </cell>
          <cell r="AY335">
            <v>-0.92249265180097195</v>
          </cell>
          <cell r="AZ335">
            <v>-5.4457702743586598</v>
          </cell>
          <cell r="BB335">
            <v>-9.2667913376647797E-3</v>
          </cell>
          <cell r="BC335">
            <v>35.916807542262703</v>
          </cell>
          <cell r="BD335">
            <v>35.521422741606401</v>
          </cell>
          <cell r="BE335">
            <v>0.395384800656295</v>
          </cell>
          <cell r="BF335">
            <v>1.11308830035453</v>
          </cell>
          <cell r="BG335">
            <v>84.089944845142099</v>
          </cell>
          <cell r="BH335">
            <v>78.819188191881906</v>
          </cell>
          <cell r="BI335">
            <v>4.19239603632992</v>
          </cell>
          <cell r="BJ335">
            <v>3.5919994982662602</v>
          </cell>
          <cell r="BK335">
            <v>-5.7434174419948303E-3</v>
          </cell>
          <cell r="BL335">
            <v>-1903.6</v>
          </cell>
          <cell r="BM335">
            <v>-8448.39</v>
          </cell>
        </row>
        <row r="336">
          <cell r="A336">
            <v>650</v>
          </cell>
          <cell r="B336" t="str">
            <v>PHOENIX PREMIUM OUTLETS</v>
          </cell>
          <cell r="C336" t="str">
            <v>CHANDLER</v>
          </cell>
          <cell r="D336" t="str">
            <v>AZ</v>
          </cell>
          <cell r="E336" t="str">
            <v>KEVIN MATTHEWS</v>
          </cell>
          <cell r="F336">
            <v>33.288823919999999</v>
          </cell>
          <cell r="G336">
            <v>-111.9737018</v>
          </cell>
          <cell r="H336">
            <v>15</v>
          </cell>
          <cell r="I336">
            <v>3</v>
          </cell>
          <cell r="J336" t="str">
            <v>O</v>
          </cell>
          <cell r="K336" t="str">
            <v>O</v>
          </cell>
          <cell r="L336">
            <v>41415</v>
          </cell>
          <cell r="M336" t="str">
            <v>RICHARD ARMIJO</v>
          </cell>
          <cell r="N336" t="str">
            <v>DANNY LAZAR</v>
          </cell>
          <cell r="O336">
            <v>6030</v>
          </cell>
          <cell r="P336">
            <v>43243</v>
          </cell>
          <cell r="Q336">
            <v>86.8</v>
          </cell>
          <cell r="R336">
            <v>43243</v>
          </cell>
          <cell r="S336">
            <v>99.7</v>
          </cell>
          <cell r="T336">
            <v>45322</v>
          </cell>
          <cell r="U336">
            <v>2</v>
          </cell>
          <cell r="V336" t="str">
            <v>OLD</v>
          </cell>
          <cell r="W336" t="str">
            <v>BRANDON MORENO</v>
          </cell>
          <cell r="X336" t="str">
            <v>JAVIER PALMORES</v>
          </cell>
          <cell r="Y336" t="str">
            <v>MARSHALL POE</v>
          </cell>
          <cell r="Z336">
            <v>1</v>
          </cell>
          <cell r="AC336">
            <v>1.82604702424688</v>
          </cell>
          <cell r="AD336">
            <v>1.7955260398462101</v>
          </cell>
          <cell r="AE336">
            <v>3.05209844006697E-2</v>
          </cell>
          <cell r="AF336">
            <v>1.6998352417815099</v>
          </cell>
          <cell r="AG336">
            <v>349702.1</v>
          </cell>
          <cell r="AH336">
            <v>355015.39</v>
          </cell>
          <cell r="AI336">
            <v>-5313.29</v>
          </cell>
          <cell r="AJ336">
            <v>-1.49663652609539</v>
          </cell>
          <cell r="AK336">
            <v>46071</v>
          </cell>
          <cell r="AL336">
            <v>45324</v>
          </cell>
          <cell r="AM336">
            <v>747</v>
          </cell>
          <cell r="AN336">
            <v>1.64813343923749</v>
          </cell>
          <cell r="AO336">
            <v>5444</v>
          </cell>
          <cell r="AP336">
            <v>5722</v>
          </cell>
          <cell r="AQ336">
            <v>-278</v>
          </cell>
          <cell r="AR336">
            <v>-4.85844110450891</v>
          </cell>
          <cell r="AS336">
            <v>9941</v>
          </cell>
          <cell r="AT336">
            <v>10274</v>
          </cell>
          <cell r="AU336">
            <v>-333</v>
          </cell>
          <cell r="AV336">
            <v>-3.2411913568230499</v>
          </cell>
          <cell r="AW336">
            <v>11.8165440298669</v>
          </cell>
          <cell r="AX336">
            <v>12.624658017827199</v>
          </cell>
          <cell r="AY336">
            <v>-0.80811398796025602</v>
          </cell>
          <cell r="AZ336">
            <v>-6.4010762653461502</v>
          </cell>
          <cell r="BB336">
            <v>-1.28036805269889E-2</v>
          </cell>
          <cell r="BC336">
            <v>35.177758776783001</v>
          </cell>
          <cell r="BD336">
            <v>34.554739147362298</v>
          </cell>
          <cell r="BE336">
            <v>0.62301962942073896</v>
          </cell>
          <cell r="BF336">
            <v>1.80299329352135</v>
          </cell>
          <cell r="BG336">
            <v>87.509184423218201</v>
          </cell>
          <cell r="BH336">
            <v>76.441803565187001</v>
          </cell>
          <cell r="BI336">
            <v>2.6943361220879098</v>
          </cell>
          <cell r="BJ336">
            <v>2.8600957271176299</v>
          </cell>
          <cell r="BK336">
            <v>-6.21557605745004E-3</v>
          </cell>
          <cell r="BL336">
            <v>-2173.6</v>
          </cell>
          <cell r="BM336">
            <v>-8572.02</v>
          </cell>
        </row>
        <row r="337">
          <cell r="A337">
            <v>651</v>
          </cell>
          <cell r="B337" t="str">
            <v>PIKEVILLE COMMONS</v>
          </cell>
          <cell r="C337" t="str">
            <v>PIKEVILLE</v>
          </cell>
          <cell r="D337" t="str">
            <v>KY</v>
          </cell>
          <cell r="E337" t="str">
            <v>ANTHONY PARSONS</v>
          </cell>
          <cell r="F337">
            <v>37.506407000000003</v>
          </cell>
          <cell r="G337">
            <v>-82.542640000000006</v>
          </cell>
          <cell r="H337">
            <v>9</v>
          </cell>
          <cell r="I337">
            <v>7</v>
          </cell>
          <cell r="J337" t="str">
            <v>S</v>
          </cell>
          <cell r="K337" t="str">
            <v>O</v>
          </cell>
          <cell r="L337">
            <v>42081</v>
          </cell>
          <cell r="M337" t="str">
            <v>DISTRICT 7</v>
          </cell>
          <cell r="N337" t="str">
            <v>SHAWN BROOKS</v>
          </cell>
          <cell r="O337">
            <v>6000</v>
          </cell>
          <cell r="P337">
            <v>43165</v>
          </cell>
          <cell r="Q337">
            <v>80.599999999999994</v>
          </cell>
          <cell r="R337">
            <v>43165</v>
          </cell>
          <cell r="S337">
            <v>95.9</v>
          </cell>
          <cell r="T337">
            <v>43861</v>
          </cell>
          <cell r="U337">
            <v>1.8</v>
          </cell>
          <cell r="V337" t="str">
            <v>OLD</v>
          </cell>
          <cell r="W337" t="str">
            <v>HUNTER LOWE</v>
          </cell>
          <cell r="X337" t="str">
            <v>KENNETH BURKE</v>
          </cell>
          <cell r="Y337" t="str">
            <v>BRIAN BYRNE</v>
          </cell>
          <cell r="Z337">
            <v>1</v>
          </cell>
          <cell r="AC337">
            <v>1.6929441853467699</v>
          </cell>
          <cell r="AD337">
            <v>1.7469701932525401</v>
          </cell>
          <cell r="AE337">
            <v>-5.4026007905765498E-2</v>
          </cell>
          <cell r="AF337">
            <v>-3.09255464772292</v>
          </cell>
          <cell r="AG337">
            <v>394472.09</v>
          </cell>
          <cell r="AH337">
            <v>379566.45</v>
          </cell>
          <cell r="AI337">
            <v>14905.64</v>
          </cell>
          <cell r="AJ337">
            <v>3.92701725876984</v>
          </cell>
          <cell r="AK337">
            <v>26314</v>
          </cell>
          <cell r="AL337">
            <v>26728</v>
          </cell>
          <cell r="AM337">
            <v>-414</v>
          </cell>
          <cell r="AN337">
            <v>-1.5489374438790799</v>
          </cell>
          <cell r="AO337">
            <v>6647</v>
          </cell>
          <cell r="AP337">
            <v>6106</v>
          </cell>
          <cell r="AQ337">
            <v>541</v>
          </cell>
          <cell r="AR337">
            <v>8.8601375696036708</v>
          </cell>
          <cell r="AS337">
            <v>11253</v>
          </cell>
          <cell r="AT337">
            <v>10667</v>
          </cell>
          <cell r="AU337">
            <v>586</v>
          </cell>
          <cell r="AV337">
            <v>5.4935783256773201</v>
          </cell>
          <cell r="AW337">
            <v>24.868891084593798</v>
          </cell>
          <cell r="AX337">
            <v>22.826249625860498</v>
          </cell>
          <cell r="AY337">
            <v>2.0426414587332302</v>
          </cell>
          <cell r="AZ337">
            <v>8.9486511898085297</v>
          </cell>
          <cell r="BB337">
            <v>-2.55173149730052E-3</v>
          </cell>
          <cell r="BC337">
            <v>35.054837821025501</v>
          </cell>
          <cell r="BD337">
            <v>35.583242711165298</v>
          </cell>
          <cell r="BE337">
            <v>-0.52840489013976799</v>
          </cell>
          <cell r="BF337">
            <v>-1.48498239586795</v>
          </cell>
          <cell r="BG337">
            <v>96.073416578907796</v>
          </cell>
          <cell r="BH337">
            <v>95.054045201441198</v>
          </cell>
          <cell r="BI337">
            <v>4.1782702548106796</v>
          </cell>
          <cell r="BJ337">
            <v>3.1468297580041602</v>
          </cell>
          <cell r="BK337">
            <v>-2.0885127766580398E-3</v>
          </cell>
          <cell r="BL337">
            <v>-823.86</v>
          </cell>
          <cell r="BM337">
            <v>-2989.48</v>
          </cell>
        </row>
        <row r="338">
          <cell r="A338">
            <v>652</v>
          </cell>
          <cell r="B338" t="str">
            <v>PARKSIDE</v>
          </cell>
          <cell r="C338" t="str">
            <v>FRANKFORT</v>
          </cell>
          <cell r="D338" t="str">
            <v>KY</v>
          </cell>
          <cell r="E338" t="str">
            <v>KAYLA DOTSON</v>
          </cell>
          <cell r="F338">
            <v>38.176624279999999</v>
          </cell>
          <cell r="G338">
            <v>-84.819832289999994</v>
          </cell>
          <cell r="H338">
            <v>9</v>
          </cell>
          <cell r="I338">
            <v>5</v>
          </cell>
          <cell r="J338" t="str">
            <v>S</v>
          </cell>
          <cell r="K338" t="str">
            <v>O</v>
          </cell>
          <cell r="L338">
            <v>41914</v>
          </cell>
          <cell r="M338" t="str">
            <v>DISTRICT 5</v>
          </cell>
          <cell r="N338" t="str">
            <v>SHAWN BROOKS</v>
          </cell>
          <cell r="O338">
            <v>6000</v>
          </cell>
          <cell r="P338">
            <v>43278</v>
          </cell>
          <cell r="Q338">
            <v>100</v>
          </cell>
          <cell r="R338">
            <v>43278</v>
          </cell>
          <cell r="S338">
            <v>91.5</v>
          </cell>
          <cell r="T338">
            <v>45596</v>
          </cell>
          <cell r="U338">
            <v>1</v>
          </cell>
          <cell r="V338" t="str">
            <v>OLD</v>
          </cell>
          <cell r="W338" t="str">
            <v>MACKENZIE CHAGOLLA</v>
          </cell>
          <cell r="X338" t="str">
            <v>PATRICK WOODFORD</v>
          </cell>
          <cell r="Y338" t="str">
            <v>BRIAN BYRNE</v>
          </cell>
          <cell r="Z338">
            <v>1</v>
          </cell>
          <cell r="AC338">
            <v>1.64277879341865</v>
          </cell>
          <cell r="AD338">
            <v>1.7277397260273999</v>
          </cell>
          <cell r="AE338">
            <v>-8.4960932608750095E-2</v>
          </cell>
          <cell r="AF338">
            <v>-4.9174613125381699</v>
          </cell>
          <cell r="AG338">
            <v>146942.69</v>
          </cell>
          <cell r="AH338">
            <v>166084.85</v>
          </cell>
          <cell r="AI338">
            <v>-19142.16</v>
          </cell>
          <cell r="AJ338">
            <v>-11.5255304743328</v>
          </cell>
          <cell r="AK338">
            <v>10502</v>
          </cell>
          <cell r="AL338">
            <v>11504</v>
          </cell>
          <cell r="AM338">
            <v>-1002</v>
          </cell>
          <cell r="AN338">
            <v>-8.7100139082058394</v>
          </cell>
          <cell r="AO338">
            <v>2735</v>
          </cell>
          <cell r="AP338">
            <v>2920</v>
          </cell>
          <cell r="AQ338">
            <v>-185</v>
          </cell>
          <cell r="AR338">
            <v>-6.3356164383561602</v>
          </cell>
          <cell r="AS338">
            <v>4493</v>
          </cell>
          <cell r="AT338">
            <v>5045</v>
          </cell>
          <cell r="AU338">
            <v>-552</v>
          </cell>
          <cell r="AV338">
            <v>-10.9415262636274</v>
          </cell>
          <cell r="AW338">
            <v>25.061892972767101</v>
          </cell>
          <cell r="AX338">
            <v>24.9826147426982</v>
          </cell>
          <cell r="AY338">
            <v>7.9278230068897698E-2</v>
          </cell>
          <cell r="AZ338">
            <v>0.31733359732519101</v>
          </cell>
          <cell r="BB338">
            <v>-5.7486136417934401E-3</v>
          </cell>
          <cell r="BC338">
            <v>32.704805252615202</v>
          </cell>
          <cell r="BD338">
            <v>32.920683845391501</v>
          </cell>
          <cell r="BE338">
            <v>-0.21587859277629901</v>
          </cell>
          <cell r="BF338">
            <v>-0.65575367082333502</v>
          </cell>
          <cell r="BG338">
            <v>86.179159049360095</v>
          </cell>
          <cell r="BH338">
            <v>91.130136986301395</v>
          </cell>
          <cell r="BI338">
            <v>1.85148373151465</v>
          </cell>
          <cell r="BJ338">
            <v>1.5778019488231501</v>
          </cell>
          <cell r="BK338">
            <v>-4.0857425435726E-3</v>
          </cell>
          <cell r="BL338">
            <v>-600.37</v>
          </cell>
          <cell r="BM338">
            <v>-2903.92</v>
          </cell>
        </row>
        <row r="339">
          <cell r="A339">
            <v>653</v>
          </cell>
          <cell r="B339" t="str">
            <v>MCEVERS CORNERS</v>
          </cell>
          <cell r="C339" t="str">
            <v>GAINESVILLE</v>
          </cell>
          <cell r="D339" t="str">
            <v>GA</v>
          </cell>
          <cell r="E339" t="str">
            <v>CALEIGH DRAWDY</v>
          </cell>
          <cell r="F339">
            <v>34.299883000000001</v>
          </cell>
          <cell r="G339">
            <v>-83.860015000000004</v>
          </cell>
          <cell r="H339">
            <v>4</v>
          </cell>
          <cell r="I339">
            <v>3</v>
          </cell>
          <cell r="J339" t="str">
            <v>S</v>
          </cell>
          <cell r="K339" t="str">
            <v>O</v>
          </cell>
          <cell r="L339">
            <v>41578</v>
          </cell>
          <cell r="M339" t="str">
            <v>REGINALD CRAWFORD</v>
          </cell>
          <cell r="N339" t="str">
            <v>JON COBB</v>
          </cell>
          <cell r="O339">
            <v>5661</v>
          </cell>
          <cell r="P339">
            <v>43284</v>
          </cell>
          <cell r="Q339">
            <v>96.9</v>
          </cell>
          <cell r="R339">
            <v>43284</v>
          </cell>
          <cell r="S339">
            <v>72.5</v>
          </cell>
          <cell r="T339">
            <v>45322</v>
          </cell>
          <cell r="U339">
            <v>1.2</v>
          </cell>
          <cell r="V339" t="str">
            <v>OLD</v>
          </cell>
          <cell r="W339" t="str">
            <v>KOLBY ROPER</v>
          </cell>
          <cell r="X339" t="str">
            <v>TERESA MAR</v>
          </cell>
          <cell r="Y339" t="str">
            <v>BRIAN BYRNE</v>
          </cell>
          <cell r="Z339">
            <v>1</v>
          </cell>
          <cell r="AC339">
            <v>1.6535378180550699</v>
          </cell>
          <cell r="AD339">
            <v>1.6444141689373299</v>
          </cell>
          <cell r="AE339">
            <v>9.1236491177417705E-3</v>
          </cell>
          <cell r="AF339">
            <v>0.55482671519655802</v>
          </cell>
          <cell r="AG339">
            <v>163772.22</v>
          </cell>
          <cell r="AH339">
            <v>164738.74</v>
          </cell>
          <cell r="AI339">
            <v>-966.52</v>
          </cell>
          <cell r="AJ339">
            <v>-0.58669867209133697</v>
          </cell>
          <cell r="AK339">
            <v>10851</v>
          </cell>
          <cell r="AL339">
            <v>11402</v>
          </cell>
          <cell r="AM339">
            <v>-551</v>
          </cell>
          <cell r="AN339">
            <v>-4.8324855288545896</v>
          </cell>
          <cell r="AO339">
            <v>2869</v>
          </cell>
          <cell r="AP339">
            <v>2936</v>
          </cell>
          <cell r="AQ339">
            <v>-67</v>
          </cell>
          <cell r="AR339">
            <v>-2.2820163487738401</v>
          </cell>
          <cell r="AS339">
            <v>4744</v>
          </cell>
          <cell r="AT339">
            <v>4828</v>
          </cell>
          <cell r="AU339">
            <v>-84</v>
          </cell>
          <cell r="AV339">
            <v>-1.73985086992543</v>
          </cell>
          <cell r="AW339">
            <v>25.066814118514401</v>
          </cell>
          <cell r="AX339">
            <v>24.978074022101399</v>
          </cell>
          <cell r="AY339">
            <v>8.8740096413040703E-2</v>
          </cell>
          <cell r="AZ339">
            <v>0.35527197306934299</v>
          </cell>
          <cell r="BB339">
            <v>-9.2151281895604207E-3</v>
          </cell>
          <cell r="BC339">
            <v>34.521968802698098</v>
          </cell>
          <cell r="BD339">
            <v>34.1215285832643</v>
          </cell>
          <cell r="BE339">
            <v>0.40044021943386099</v>
          </cell>
          <cell r="BF339">
            <v>1.1735705757047099</v>
          </cell>
          <cell r="BG339">
            <v>56.117113976995498</v>
          </cell>
          <cell r="BH339">
            <v>61.239782016348798</v>
          </cell>
          <cell r="BI339">
            <v>3.8718165999093102</v>
          </cell>
          <cell r="BJ339">
            <v>3.5313126712029002</v>
          </cell>
          <cell r="BK339">
            <v>-9.5237153163094494E-3</v>
          </cell>
          <cell r="BL339">
            <v>-1559.72</v>
          </cell>
          <cell r="BM339">
            <v>-2683.56</v>
          </cell>
        </row>
        <row r="340">
          <cell r="A340">
            <v>654</v>
          </cell>
          <cell r="B340" t="str">
            <v>PALMER PARK MALL</v>
          </cell>
          <cell r="C340" t="str">
            <v>EASTON</v>
          </cell>
          <cell r="D340" t="str">
            <v>PA</v>
          </cell>
          <cell r="E340" t="str">
            <v>MAHALA EDWARDS</v>
          </cell>
          <cell r="F340">
            <v>40.696446629999997</v>
          </cell>
          <cell r="G340">
            <v>-75.259238789999998</v>
          </cell>
          <cell r="H340">
            <v>14</v>
          </cell>
          <cell r="I340">
            <v>4</v>
          </cell>
          <cell r="J340" t="str">
            <v>M</v>
          </cell>
          <cell r="K340" t="str">
            <v>O</v>
          </cell>
          <cell r="L340">
            <v>41578</v>
          </cell>
          <cell r="M340" t="str">
            <v>MARLENE SILVA</v>
          </cell>
          <cell r="N340" t="str">
            <v>OTEAL BAKER</v>
          </cell>
          <cell r="O340">
            <v>7739</v>
          </cell>
          <cell r="P340">
            <v>43334</v>
          </cell>
          <cell r="Q340">
            <v>92.2</v>
          </cell>
          <cell r="R340">
            <v>43334</v>
          </cell>
          <cell r="S340">
            <v>99.4</v>
          </cell>
          <cell r="T340">
            <v>45322</v>
          </cell>
          <cell r="U340">
            <v>1.6</v>
          </cell>
          <cell r="V340" t="str">
            <v>OLD</v>
          </cell>
          <cell r="W340" t="str">
            <v>CAITLIN COSTELLO</v>
          </cell>
          <cell r="X340" t="str">
            <v>CHRISTOPHER ALFORD</v>
          </cell>
          <cell r="Y340" t="str">
            <v>CRAIG SCHULZ</v>
          </cell>
          <cell r="Z340">
            <v>1</v>
          </cell>
          <cell r="AC340">
            <v>1.6425166825548101</v>
          </cell>
          <cell r="AD340">
            <v>1.7447845287041299</v>
          </cell>
          <cell r="AE340">
            <v>-0.102267846149313</v>
          </cell>
          <cell r="AF340">
            <v>-5.86134531037297</v>
          </cell>
          <cell r="AG340">
            <v>386884.15</v>
          </cell>
          <cell r="AH340">
            <v>429405.4</v>
          </cell>
          <cell r="AI340">
            <v>-42521.25</v>
          </cell>
          <cell r="AJ340">
            <v>-9.9023556760115294</v>
          </cell>
          <cell r="AK340">
            <v>64539</v>
          </cell>
          <cell r="AL340">
            <v>58837</v>
          </cell>
          <cell r="AM340">
            <v>5702</v>
          </cell>
          <cell r="AN340">
            <v>9.6911807196152093</v>
          </cell>
          <cell r="AO340">
            <v>6294</v>
          </cell>
          <cell r="AP340">
            <v>6567</v>
          </cell>
          <cell r="AQ340">
            <v>-273</v>
          </cell>
          <cell r="AR340">
            <v>-4.1571493832800401</v>
          </cell>
          <cell r="AS340">
            <v>10338</v>
          </cell>
          <cell r="AT340">
            <v>11458</v>
          </cell>
          <cell r="AU340">
            <v>-1120</v>
          </cell>
          <cell r="AV340">
            <v>-9.7748298132309301</v>
          </cell>
          <cell r="AW340">
            <v>8.8613086660778801</v>
          </cell>
          <cell r="AX340">
            <v>10.513792341553801</v>
          </cell>
          <cell r="AY340">
            <v>-1.65248367547591</v>
          </cell>
          <cell r="AZ340">
            <v>-15.7172942149977</v>
          </cell>
          <cell r="BB340">
            <v>-6.2847345754514002E-3</v>
          </cell>
          <cell r="BC340">
            <v>37.423500677113601</v>
          </cell>
          <cell r="BD340">
            <v>37.476470588235301</v>
          </cell>
          <cell r="BE340">
            <v>-5.2969911121728303E-2</v>
          </cell>
          <cell r="BF340">
            <v>-0.141341781363896</v>
          </cell>
          <cell r="BG340">
            <v>59.898315856371099</v>
          </cell>
          <cell r="BH340">
            <v>73.595248972133405</v>
          </cell>
          <cell r="BI340">
            <v>3.6573635802862401</v>
          </cell>
          <cell r="BJ340">
            <v>3.5847429957797501</v>
          </cell>
          <cell r="BK340">
            <v>-2.0674147545201799E-3</v>
          </cell>
          <cell r="BL340">
            <v>-799.85</v>
          </cell>
          <cell r="BM340">
            <v>-4488.5200000000004</v>
          </cell>
        </row>
        <row r="341">
          <cell r="A341">
            <v>656</v>
          </cell>
          <cell r="B341" t="str">
            <v>TANGER OUTLETS - CHARLESTON</v>
          </cell>
          <cell r="C341" t="str">
            <v>CHARLESTON</v>
          </cell>
          <cell r="D341" t="str">
            <v>SC</v>
          </cell>
          <cell r="E341" t="str">
            <v>GREG MCNEIL</v>
          </cell>
          <cell r="F341">
            <v>32.874183819999999</v>
          </cell>
          <cell r="G341">
            <v>-80.018716089999998</v>
          </cell>
          <cell r="H341">
            <v>5</v>
          </cell>
          <cell r="I341">
            <v>5</v>
          </cell>
          <cell r="J341" t="str">
            <v>O</v>
          </cell>
          <cell r="K341" t="str">
            <v>O</v>
          </cell>
          <cell r="L341">
            <v>41536</v>
          </cell>
          <cell r="M341" t="str">
            <v>SABINO PIZARRO</v>
          </cell>
          <cell r="N341" t="str">
            <v>ANGIE MOLLOHAN</v>
          </cell>
          <cell r="O341">
            <v>5324</v>
          </cell>
          <cell r="P341">
            <v>43307</v>
          </cell>
          <cell r="Q341">
            <v>76.400000000000006</v>
          </cell>
          <cell r="R341">
            <v>43307</v>
          </cell>
          <cell r="S341">
            <v>99.4</v>
          </cell>
          <cell r="T341">
            <v>45199</v>
          </cell>
          <cell r="U341">
            <v>2.1</v>
          </cell>
          <cell r="V341" t="str">
            <v>OLD</v>
          </cell>
          <cell r="W341" t="str">
            <v>AUDRA JOHNSON</v>
          </cell>
          <cell r="X341" t="str">
            <v>MARQUINETTE JONES</v>
          </cell>
          <cell r="Y341" t="str">
            <v>ADRIAN MUNZELL</v>
          </cell>
          <cell r="Z341">
            <v>1</v>
          </cell>
          <cell r="AC341">
            <v>1.6313902382604699</v>
          </cell>
          <cell r="AD341">
            <v>1.6327579875137701</v>
          </cell>
          <cell r="AE341">
            <v>-1.3677492533044099E-3</v>
          </cell>
          <cell r="AF341">
            <v>-8.3769258136479993E-2</v>
          </cell>
          <cell r="AG341">
            <v>541418.69999999995</v>
          </cell>
          <cell r="AH341">
            <v>514428.25</v>
          </cell>
          <cell r="AI341">
            <v>26990.45</v>
          </cell>
          <cell r="AJ341">
            <v>5.2466889211469203</v>
          </cell>
          <cell r="AK341">
            <v>58592</v>
          </cell>
          <cell r="AL341">
            <v>58875</v>
          </cell>
          <cell r="AM341">
            <v>-283</v>
          </cell>
          <cell r="AN341">
            <v>-0.48067940552017002</v>
          </cell>
          <cell r="AO341">
            <v>8646</v>
          </cell>
          <cell r="AP341">
            <v>8169</v>
          </cell>
          <cell r="AQ341">
            <v>477</v>
          </cell>
          <cell r="AR341">
            <v>5.8391479985310299</v>
          </cell>
          <cell r="AS341">
            <v>14105</v>
          </cell>
          <cell r="AT341">
            <v>13338</v>
          </cell>
          <cell r="AU341">
            <v>767</v>
          </cell>
          <cell r="AV341">
            <v>5.7504873294346996</v>
          </cell>
          <cell r="AW341">
            <v>14.1077280174768</v>
          </cell>
          <cell r="AX341">
            <v>13.8751592356688</v>
          </cell>
          <cell r="AY341">
            <v>0.232568781807998</v>
          </cell>
          <cell r="AZ341">
            <v>1.6761521641505599</v>
          </cell>
          <cell r="BB341">
            <v>-8.2360138247958396E-3</v>
          </cell>
          <cell r="BC341">
            <v>38.384877702942198</v>
          </cell>
          <cell r="BD341">
            <v>38.568619733093399</v>
          </cell>
          <cell r="BE341">
            <v>-0.18374203015120799</v>
          </cell>
          <cell r="BF341">
            <v>-0.47640291880487001</v>
          </cell>
          <cell r="BG341">
            <v>66.805459171871405</v>
          </cell>
          <cell r="BH341">
            <v>61.537519892275697</v>
          </cell>
          <cell r="BI341">
            <v>1.55519378994482</v>
          </cell>
          <cell r="BJ341">
            <v>1.7106292276911299</v>
          </cell>
          <cell r="BK341">
            <v>-5.7671447255146502E-3</v>
          </cell>
          <cell r="BL341">
            <v>-3122.44</v>
          </cell>
          <cell r="BM341">
            <v>-12540.48</v>
          </cell>
        </row>
        <row r="342">
          <cell r="A342">
            <v>658</v>
          </cell>
          <cell r="B342" t="str">
            <v>CHARLOTTE PREMIUM OUTLETS</v>
          </cell>
          <cell r="C342" t="str">
            <v>CHARLOTTE</v>
          </cell>
          <cell r="D342" t="str">
            <v>NC</v>
          </cell>
          <cell r="E342" t="str">
            <v>DAN DINEEN</v>
          </cell>
          <cell r="F342">
            <v>35.170005179999997</v>
          </cell>
          <cell r="G342">
            <v>-80.970051889999993</v>
          </cell>
          <cell r="H342">
            <v>6</v>
          </cell>
          <cell r="I342">
            <v>2</v>
          </cell>
          <cell r="J342" t="str">
            <v>O</v>
          </cell>
          <cell r="K342" t="str">
            <v>O</v>
          </cell>
          <cell r="L342">
            <v>41851</v>
          </cell>
          <cell r="M342" t="str">
            <v>BRIAN SAFRIT</v>
          </cell>
          <cell r="N342" t="str">
            <v>BRYAN GURLEY</v>
          </cell>
          <cell r="O342">
            <v>5800</v>
          </cell>
          <cell r="P342">
            <v>43339</v>
          </cell>
          <cell r="Q342">
            <v>82.7</v>
          </cell>
          <cell r="R342">
            <v>43339</v>
          </cell>
          <cell r="S342">
            <v>98.9</v>
          </cell>
          <cell r="T342">
            <v>45688</v>
          </cell>
          <cell r="U342">
            <v>1.9</v>
          </cell>
          <cell r="V342" t="str">
            <v>OLD</v>
          </cell>
          <cell r="W342" t="str">
            <v>BRITTANY MONTGOMERY</v>
          </cell>
          <cell r="X342" t="str">
            <v>CHRISSY WILLIAMS</v>
          </cell>
          <cell r="Y342" t="str">
            <v>ADRIAN MUNZELL</v>
          </cell>
          <cell r="Z342">
            <v>1</v>
          </cell>
          <cell r="AC342">
            <v>1.6683488612836399</v>
          </cell>
          <cell r="AD342">
            <v>1.70625402965828</v>
          </cell>
          <cell r="AE342">
            <v>-3.7905168374641002E-2</v>
          </cell>
          <cell r="AF342">
            <v>-2.2215430830210199</v>
          </cell>
          <cell r="AG342">
            <v>474981.46</v>
          </cell>
          <cell r="AH342">
            <v>477205.61</v>
          </cell>
          <cell r="AI342">
            <v>-2224.15</v>
          </cell>
          <cell r="AJ342">
            <v>-0.46607792393723102</v>
          </cell>
          <cell r="AK342">
            <v>59076</v>
          </cell>
          <cell r="AL342">
            <v>58872</v>
          </cell>
          <cell r="AM342">
            <v>204</v>
          </cell>
          <cell r="AN342">
            <v>0.34651447207501002</v>
          </cell>
          <cell r="AO342">
            <v>7728</v>
          </cell>
          <cell r="AP342">
            <v>7755</v>
          </cell>
          <cell r="AQ342">
            <v>-27</v>
          </cell>
          <cell r="AR342">
            <v>-0.34816247582205001</v>
          </cell>
          <cell r="AS342">
            <v>12893</v>
          </cell>
          <cell r="AT342">
            <v>13232</v>
          </cell>
          <cell r="AU342">
            <v>-339</v>
          </cell>
          <cell r="AV342">
            <v>-2.5619709794437702</v>
          </cell>
          <cell r="AW342">
            <v>13.0391360281671</v>
          </cell>
          <cell r="AX342">
            <v>13.172645739910299</v>
          </cell>
          <cell r="AY342">
            <v>-0.133509711743208</v>
          </cell>
          <cell r="AZ342">
            <v>-1.01353755638248</v>
          </cell>
          <cell r="BB342">
            <v>-1.6990753880665201E-2</v>
          </cell>
          <cell r="BC342">
            <v>36.840259055301303</v>
          </cell>
          <cell r="BD342">
            <v>36.064511033857301</v>
          </cell>
          <cell r="BE342">
            <v>0.775748021444017</v>
          </cell>
          <cell r="BF342">
            <v>2.1510010789159</v>
          </cell>
          <cell r="BG342">
            <v>58.1262939958592</v>
          </cell>
          <cell r="BH342">
            <v>60.760799484203702</v>
          </cell>
          <cell r="BI342">
            <v>2.5307766749464302</v>
          </cell>
          <cell r="BJ342">
            <v>2.6011366463189698</v>
          </cell>
          <cell r="BK342">
            <v>-1.1084769498161E-2</v>
          </cell>
          <cell r="BL342">
            <v>-5265.06</v>
          </cell>
          <cell r="BM342">
            <v>-22819.43</v>
          </cell>
        </row>
        <row r="343">
          <cell r="A343">
            <v>660</v>
          </cell>
          <cell r="B343" t="str">
            <v>INDEPENDENCE PLAZA</v>
          </cell>
          <cell r="C343" t="str">
            <v>LAREDO</v>
          </cell>
          <cell r="D343" t="str">
            <v>TX</v>
          </cell>
          <cell r="E343" t="str">
            <v>JESSE PINEDO</v>
          </cell>
          <cell r="F343">
            <v>27.609500000000001</v>
          </cell>
          <cell r="G343">
            <v>-99.471500000000006</v>
          </cell>
          <cell r="H343">
            <v>11</v>
          </cell>
          <cell r="I343">
            <v>6</v>
          </cell>
          <cell r="J343" t="str">
            <v>S</v>
          </cell>
          <cell r="K343" t="str">
            <v>O</v>
          </cell>
          <cell r="L343">
            <v>41870</v>
          </cell>
          <cell r="M343" t="str">
            <v>DISTRICT 6</v>
          </cell>
          <cell r="N343" t="str">
            <v>MANUEL TARIN</v>
          </cell>
          <cell r="O343">
            <v>5600</v>
          </cell>
          <cell r="P343">
            <v>43326</v>
          </cell>
          <cell r="Q343">
            <v>67.7</v>
          </cell>
          <cell r="R343">
            <v>43326</v>
          </cell>
          <cell r="S343">
            <v>94.6</v>
          </cell>
          <cell r="T343">
            <v>43861</v>
          </cell>
          <cell r="U343">
            <v>1.1000000000000001</v>
          </cell>
          <cell r="V343" t="str">
            <v>OLD</v>
          </cell>
          <cell r="W343" t="str">
            <v>ELIJAY MATTINGLY</v>
          </cell>
          <cell r="X343" t="str">
            <v>GISELLE SANCHEZ</v>
          </cell>
          <cell r="Y343" t="str">
            <v>MARSHALL POE</v>
          </cell>
          <cell r="Z343">
            <v>1</v>
          </cell>
          <cell r="AC343">
            <v>1.8488485241647701</v>
          </cell>
          <cell r="AD343">
            <v>1.8216911764705901</v>
          </cell>
          <cell r="AE343">
            <v>2.71573476941862E-2</v>
          </cell>
          <cell r="AF343">
            <v>1.4907767049078999</v>
          </cell>
          <cell r="AG343">
            <v>183873.99</v>
          </cell>
          <cell r="AH343">
            <v>197398.43</v>
          </cell>
          <cell r="AI343">
            <v>-13524.44</v>
          </cell>
          <cell r="AJ343">
            <v>-6.8513412188739302</v>
          </cell>
          <cell r="AK343">
            <v>12529</v>
          </cell>
          <cell r="AL343">
            <v>13621</v>
          </cell>
          <cell r="AM343">
            <v>-1092</v>
          </cell>
          <cell r="AN343">
            <v>-8.0170325233096005</v>
          </cell>
          <cell r="AO343">
            <v>3083</v>
          </cell>
          <cell r="AP343">
            <v>3264</v>
          </cell>
          <cell r="AQ343">
            <v>-181</v>
          </cell>
          <cell r="AR343">
            <v>-5.5453431372548998</v>
          </cell>
          <cell r="AS343">
            <v>5700</v>
          </cell>
          <cell r="AT343">
            <v>5946</v>
          </cell>
          <cell r="AU343">
            <v>-246</v>
          </cell>
          <cell r="AV343">
            <v>-4.1372351160444003</v>
          </cell>
          <cell r="AW343">
            <v>23.848671083087201</v>
          </cell>
          <cell r="AX343">
            <v>23.808824609059499</v>
          </cell>
          <cell r="AY343">
            <v>3.9846474027701403E-2</v>
          </cell>
          <cell r="AZ343">
            <v>0.167360105683417</v>
          </cell>
          <cell r="BB343">
            <v>-9.6564986390379002E-3</v>
          </cell>
          <cell r="BC343">
            <v>32.258594736842099</v>
          </cell>
          <cell r="BD343">
            <v>33.198525058863098</v>
          </cell>
          <cell r="BE343">
            <v>-0.93993032202099203</v>
          </cell>
          <cell r="BF343">
            <v>-2.83124120832005</v>
          </cell>
          <cell r="BG343">
            <v>77.294842685695798</v>
          </cell>
          <cell r="BH343">
            <v>73.284313725490193</v>
          </cell>
          <cell r="BI343">
            <v>2.3072431288405699</v>
          </cell>
          <cell r="BJ343">
            <v>2.1404425556981401</v>
          </cell>
          <cell r="BK343">
            <v>-6.1390411988123004E-3</v>
          </cell>
          <cell r="BL343">
            <v>-1128.81</v>
          </cell>
          <cell r="BM343">
            <v>-2638.99</v>
          </cell>
        </row>
        <row r="344">
          <cell r="A344">
            <v>661</v>
          </cell>
          <cell r="B344" t="str">
            <v>COASTAL NORTH TOWN CENTER</v>
          </cell>
          <cell r="C344" t="str">
            <v>NORTH MYRTLE BEACH</v>
          </cell>
          <cell r="D344" t="str">
            <v>SC</v>
          </cell>
          <cell r="E344" t="str">
            <v>GAYL DZUR</v>
          </cell>
          <cell r="F344">
            <v>33.841412429999998</v>
          </cell>
          <cell r="G344">
            <v>-78.657930120000003</v>
          </cell>
          <cell r="H344">
            <v>5</v>
          </cell>
          <cell r="I344">
            <v>4</v>
          </cell>
          <cell r="J344" t="str">
            <v>S</v>
          </cell>
          <cell r="K344" t="str">
            <v>O</v>
          </cell>
          <cell r="L344">
            <v>41894</v>
          </cell>
          <cell r="M344" t="str">
            <v>MICHAEL JONES</v>
          </cell>
          <cell r="N344" t="str">
            <v>ANGIE MOLLOHAN</v>
          </cell>
          <cell r="O344">
            <v>6501</v>
          </cell>
          <cell r="P344">
            <v>43299</v>
          </cell>
          <cell r="Q344">
            <v>98</v>
          </cell>
          <cell r="R344">
            <v>43299</v>
          </cell>
          <cell r="S344">
            <v>91.8</v>
          </cell>
          <cell r="T344">
            <v>45688</v>
          </cell>
          <cell r="U344">
            <v>1.7</v>
          </cell>
          <cell r="V344" t="str">
            <v>OLD</v>
          </cell>
          <cell r="W344" t="str">
            <v>EVAN MERCADO</v>
          </cell>
          <cell r="X344" t="str">
            <v>LIANNA GHALI</v>
          </cell>
          <cell r="Y344" t="str">
            <v>ADRIAN MUNZELL</v>
          </cell>
          <cell r="Z344">
            <v>1</v>
          </cell>
          <cell r="AC344">
            <v>1.68582375478927</v>
          </cell>
          <cell r="AD344">
            <v>1.6907105781278</v>
          </cell>
          <cell r="AE344">
            <v>-4.88682333852464E-3</v>
          </cell>
          <cell r="AF344">
            <v>-0.28903961457058203</v>
          </cell>
          <cell r="AG344">
            <v>339969.93</v>
          </cell>
          <cell r="AH344">
            <v>323231.14</v>
          </cell>
          <cell r="AI344">
            <v>16738.79</v>
          </cell>
          <cell r="AJ344">
            <v>5.1785821130971499</v>
          </cell>
          <cell r="AK344">
            <v>21142</v>
          </cell>
          <cell r="AL344">
            <v>21126</v>
          </cell>
          <cell r="AM344">
            <v>16</v>
          </cell>
          <cell r="AN344">
            <v>7.5736059831487304E-2</v>
          </cell>
          <cell r="AO344">
            <v>5742</v>
          </cell>
          <cell r="AP344">
            <v>5587</v>
          </cell>
          <cell r="AQ344">
            <v>155</v>
          </cell>
          <cell r="AR344">
            <v>2.7742974762842301</v>
          </cell>
          <cell r="AS344">
            <v>9680</v>
          </cell>
          <cell r="AT344">
            <v>9446</v>
          </cell>
          <cell r="AU344">
            <v>234</v>
          </cell>
          <cell r="AV344">
            <v>2.4772390429811599</v>
          </cell>
          <cell r="AW344">
            <v>26.605808343581501</v>
          </cell>
          <cell r="AX344">
            <v>26.3940168512733</v>
          </cell>
          <cell r="AY344">
            <v>0.211791492308183</v>
          </cell>
          <cell r="AZ344">
            <v>0.80242235769416803</v>
          </cell>
          <cell r="BB344">
            <v>-7.0643261807749802E-3</v>
          </cell>
          <cell r="BC344">
            <v>35.120860537190097</v>
          </cell>
          <cell r="BD344">
            <v>34.218837603218297</v>
          </cell>
          <cell r="BE344">
            <v>0.90202293397178601</v>
          </cell>
          <cell r="BF344">
            <v>2.6360420082970601</v>
          </cell>
          <cell r="BG344">
            <v>61.738070358759998</v>
          </cell>
          <cell r="BH344">
            <v>62.806515124395901</v>
          </cell>
          <cell r="BI344">
            <v>2.7252645550152002</v>
          </cell>
          <cell r="BJ344">
            <v>2.4654029311655998</v>
          </cell>
          <cell r="BK344">
            <v>-4.4920443405097599E-3</v>
          </cell>
          <cell r="BL344">
            <v>-1527.16</v>
          </cell>
          <cell r="BM344">
            <v>-4673.8599999999997</v>
          </cell>
        </row>
        <row r="345">
          <cell r="A345">
            <v>662</v>
          </cell>
          <cell r="B345" t="str">
            <v>THE PINNACLE</v>
          </cell>
          <cell r="C345" t="str">
            <v>BRISTOL</v>
          </cell>
          <cell r="D345" t="str">
            <v>TN</v>
          </cell>
          <cell r="E345" t="str">
            <v>BELINDA NICHOLS</v>
          </cell>
          <cell r="F345">
            <v>36.595189449999999</v>
          </cell>
          <cell r="G345">
            <v>-82.256158749999997</v>
          </cell>
          <cell r="H345">
            <v>6</v>
          </cell>
          <cell r="I345">
            <v>4</v>
          </cell>
          <cell r="J345" t="str">
            <v>S</v>
          </cell>
          <cell r="K345" t="str">
            <v>O</v>
          </cell>
          <cell r="L345">
            <v>42481</v>
          </cell>
          <cell r="M345" t="str">
            <v>JOHN LAMB</v>
          </cell>
          <cell r="N345" t="str">
            <v>BRYAN GURLEY</v>
          </cell>
          <cell r="O345">
            <v>7000</v>
          </cell>
          <cell r="P345">
            <v>43334</v>
          </cell>
          <cell r="Q345">
            <v>94</v>
          </cell>
          <cell r="R345">
            <v>43334</v>
          </cell>
          <cell r="S345">
            <v>99.7</v>
          </cell>
          <cell r="T345">
            <v>45688</v>
          </cell>
          <cell r="U345">
            <v>1.9</v>
          </cell>
          <cell r="V345" t="str">
            <v>OLD</v>
          </cell>
          <cell r="W345" t="str">
            <v>ALEX HYLAND</v>
          </cell>
          <cell r="X345" t="str">
            <v>RALPH STUMP</v>
          </cell>
          <cell r="Y345" t="str">
            <v>ADRIAN MUNZELL</v>
          </cell>
          <cell r="Z345">
            <v>1</v>
          </cell>
          <cell r="AC345">
            <v>1.68970441239469</v>
          </cell>
          <cell r="AD345">
            <v>1.73585172608942</v>
          </cell>
          <cell r="AE345">
            <v>-4.6147313694728999E-2</v>
          </cell>
          <cell r="AF345">
            <v>-2.65848246144221</v>
          </cell>
          <cell r="AG345">
            <v>447333.45</v>
          </cell>
          <cell r="AH345">
            <v>463106.17</v>
          </cell>
          <cell r="AI345">
            <v>-15772.72</v>
          </cell>
          <cell r="AJ345">
            <v>-3.40585399671959</v>
          </cell>
          <cell r="AK345">
            <v>31871</v>
          </cell>
          <cell r="AL345">
            <v>31821</v>
          </cell>
          <cell r="AM345">
            <v>50</v>
          </cell>
          <cell r="AN345">
            <v>0.15712894000817099</v>
          </cell>
          <cell r="AO345">
            <v>7003</v>
          </cell>
          <cell r="AP345">
            <v>7068</v>
          </cell>
          <cell r="AQ345">
            <v>-65</v>
          </cell>
          <cell r="AR345">
            <v>-0.91963780418788899</v>
          </cell>
          <cell r="AS345">
            <v>11833</v>
          </cell>
          <cell r="AT345">
            <v>12269</v>
          </cell>
          <cell r="AU345">
            <v>-436</v>
          </cell>
          <cell r="AV345">
            <v>-3.55367185589698</v>
          </cell>
          <cell r="AW345">
            <v>21.797245144488699</v>
          </cell>
          <cell r="AX345">
            <v>22.211746959555001</v>
          </cell>
          <cell r="AY345">
            <v>-0.41450181506629102</v>
          </cell>
          <cell r="AZ345">
            <v>-1.8661378405807101</v>
          </cell>
          <cell r="BB345">
            <v>-3.7840868136156999E-3</v>
          </cell>
          <cell r="BC345">
            <v>37.803891658920001</v>
          </cell>
          <cell r="BD345">
            <v>37.746040427092701</v>
          </cell>
          <cell r="BE345">
            <v>5.7851231827299898E-2</v>
          </cell>
          <cell r="BF345">
            <v>0.15326437203139501</v>
          </cell>
          <cell r="BG345">
            <v>63.815507639582997</v>
          </cell>
          <cell r="BH345">
            <v>70.415959252971106</v>
          </cell>
          <cell r="BI345">
            <v>3.3071794653406799</v>
          </cell>
          <cell r="BJ345">
            <v>3.77567200195152</v>
          </cell>
          <cell r="BK345">
            <v>-1.5801188129347401E-3</v>
          </cell>
          <cell r="BL345">
            <v>-706.84</v>
          </cell>
          <cell r="BM345">
            <v>-2454.4699999999998</v>
          </cell>
        </row>
        <row r="346">
          <cell r="A346">
            <v>663</v>
          </cell>
          <cell r="B346" t="str">
            <v>WOODBURN PREMIUM OUTLETS</v>
          </cell>
          <cell r="C346" t="str">
            <v>WOODBURN</v>
          </cell>
          <cell r="D346" t="str">
            <v>OR</v>
          </cell>
          <cell r="E346" t="str">
            <v>JENNIFER PAGER</v>
          </cell>
          <cell r="F346">
            <v>45.155383999999998</v>
          </cell>
          <cell r="G346">
            <v>-122.879412</v>
          </cell>
          <cell r="H346">
            <v>15</v>
          </cell>
          <cell r="I346">
            <v>1</v>
          </cell>
          <cell r="J346" t="str">
            <v>O</v>
          </cell>
          <cell r="K346" t="str">
            <v>O</v>
          </cell>
          <cell r="L346">
            <v>41556</v>
          </cell>
          <cell r="M346" t="str">
            <v>JENNIFER PAGER</v>
          </cell>
          <cell r="N346" t="str">
            <v>DANNY LAZAR</v>
          </cell>
          <cell r="O346">
            <v>4992</v>
          </cell>
          <cell r="P346">
            <v>43220</v>
          </cell>
          <cell r="Q346">
            <v>100</v>
          </cell>
          <cell r="R346">
            <v>43220</v>
          </cell>
          <cell r="S346">
            <v>99.7</v>
          </cell>
          <cell r="T346">
            <v>45322</v>
          </cell>
          <cell r="U346">
            <v>1.7</v>
          </cell>
          <cell r="V346" t="str">
            <v>OLD</v>
          </cell>
          <cell r="W346" t="str">
            <v>ANNA SPAETH</v>
          </cell>
          <cell r="X346" t="str">
            <v>SIERRA THOMPSON</v>
          </cell>
          <cell r="Y346" t="str">
            <v>BRIAN BYRNE</v>
          </cell>
          <cell r="Z346">
            <v>1</v>
          </cell>
          <cell r="AC346">
            <v>1.8251261527753599</v>
          </cell>
          <cell r="AD346">
            <v>1.84340236180044</v>
          </cell>
          <cell r="AE346">
            <v>-1.8276209025083898E-2</v>
          </cell>
          <cell r="AF346">
            <v>-0.99143895026984497</v>
          </cell>
          <cell r="AG346">
            <v>412894.53</v>
          </cell>
          <cell r="AH346">
            <v>408389.05</v>
          </cell>
          <cell r="AI346">
            <v>4505.4799999999996</v>
          </cell>
          <cell r="AJ346">
            <v>1.1032323222182401</v>
          </cell>
          <cell r="AK346">
            <v>43560</v>
          </cell>
          <cell r="AL346">
            <v>45200</v>
          </cell>
          <cell r="AM346">
            <v>-1640</v>
          </cell>
          <cell r="AN346">
            <v>-3.6283185840707999</v>
          </cell>
          <cell r="AO346">
            <v>5747</v>
          </cell>
          <cell r="AP346">
            <v>5843</v>
          </cell>
          <cell r="AQ346">
            <v>-96</v>
          </cell>
          <cell r="AR346">
            <v>-1.64299161389697</v>
          </cell>
          <cell r="AS346">
            <v>10489</v>
          </cell>
          <cell r="AT346">
            <v>10771</v>
          </cell>
          <cell r="AU346">
            <v>-282</v>
          </cell>
          <cell r="AV346">
            <v>-2.6181413053569802</v>
          </cell>
          <cell r="AW346">
            <v>13.1932966023875</v>
          </cell>
          <cell r="AX346">
            <v>12.9269911504425</v>
          </cell>
          <cell r="AY346">
            <v>0.26630545194503302</v>
          </cell>
          <cell r="AZ346">
            <v>2.0600729809884499</v>
          </cell>
          <cell r="BB346">
            <v>-8.3644035435168004E-3</v>
          </cell>
          <cell r="BC346">
            <v>39.364527600343202</v>
          </cell>
          <cell r="BD346">
            <v>37.915611363847397</v>
          </cell>
          <cell r="BE346">
            <v>1.4489162364958501</v>
          </cell>
          <cell r="BF346">
            <v>3.8214239052924599</v>
          </cell>
          <cell r="BG346">
            <v>80.302766660866496</v>
          </cell>
          <cell r="BH346">
            <v>79.804894745849694</v>
          </cell>
          <cell r="BI346">
            <v>3.7759933511349701</v>
          </cell>
          <cell r="BJ346">
            <v>2.9483381104366</v>
          </cell>
          <cell r="BK346">
            <v>-3.5620234542705102E-3</v>
          </cell>
          <cell r="BL346">
            <v>-1470.74</v>
          </cell>
          <cell r="BM346">
            <v>-10657.31</v>
          </cell>
        </row>
        <row r="347">
          <cell r="A347">
            <v>664</v>
          </cell>
          <cell r="B347" t="str">
            <v>COLUMBIA GORGE OUTLETS</v>
          </cell>
          <cell r="C347" t="str">
            <v>TROUTDALE</v>
          </cell>
          <cell r="D347" t="str">
            <v>OR</v>
          </cell>
          <cell r="E347" t="str">
            <v>CHRISTINA BROWN</v>
          </cell>
          <cell r="F347">
            <v>45.542291059999997</v>
          </cell>
          <cell r="G347">
            <v>-122.3898339</v>
          </cell>
          <cell r="H347">
            <v>15</v>
          </cell>
          <cell r="I347">
            <v>1</v>
          </cell>
          <cell r="J347" t="str">
            <v>O</v>
          </cell>
          <cell r="K347" t="str">
            <v>O</v>
          </cell>
          <cell r="L347">
            <v>41899</v>
          </cell>
          <cell r="M347" t="str">
            <v>JENNIFER PAGER</v>
          </cell>
          <cell r="N347" t="str">
            <v>DANNY LAZAR</v>
          </cell>
          <cell r="O347">
            <v>5377</v>
          </cell>
          <cell r="P347">
            <v>43223</v>
          </cell>
          <cell r="Q347">
            <v>94.4</v>
          </cell>
          <cell r="R347">
            <v>43223</v>
          </cell>
          <cell r="S347">
            <v>100</v>
          </cell>
          <cell r="T347">
            <v>45688</v>
          </cell>
          <cell r="U347">
            <v>1.6</v>
          </cell>
          <cell r="V347" t="str">
            <v>OLD</v>
          </cell>
          <cell r="W347" t="str">
            <v>CARINGTON CRANKSHAW</v>
          </cell>
          <cell r="Y347" t="str">
            <v>BRIAN BYRNE</v>
          </cell>
          <cell r="Z347">
            <v>1</v>
          </cell>
          <cell r="AC347">
            <v>1.85825961736268</v>
          </cell>
          <cell r="AD347">
            <v>1.84038308060654</v>
          </cell>
          <cell r="AE347">
            <v>1.78765367561384E-2</v>
          </cell>
          <cell r="AF347">
            <v>0.97134867976762596</v>
          </cell>
          <cell r="AG347">
            <v>340413.11</v>
          </cell>
          <cell r="AH347">
            <v>345881.86</v>
          </cell>
          <cell r="AI347">
            <v>-5468.75</v>
          </cell>
          <cell r="AJ347">
            <v>-1.58110344381749</v>
          </cell>
          <cell r="AK347">
            <v>22690</v>
          </cell>
          <cell r="AL347">
            <v>25603</v>
          </cell>
          <cell r="AM347">
            <v>-2913</v>
          </cell>
          <cell r="AN347">
            <v>-11.377572940671</v>
          </cell>
          <cell r="AO347">
            <v>4861</v>
          </cell>
          <cell r="AP347">
            <v>5012</v>
          </cell>
          <cell r="AQ347">
            <v>-151</v>
          </cell>
          <cell r="AR347">
            <v>-3.0127693535514801</v>
          </cell>
          <cell r="AS347">
            <v>9033</v>
          </cell>
          <cell r="AT347">
            <v>9224</v>
          </cell>
          <cell r="AU347">
            <v>-191</v>
          </cell>
          <cell r="AV347">
            <v>-2.0706851691240198</v>
          </cell>
          <cell r="AW347">
            <v>21.344204495372399</v>
          </cell>
          <cell r="AX347">
            <v>19.275084950982301</v>
          </cell>
          <cell r="AY347">
            <v>2.0691195443900998</v>
          </cell>
          <cell r="AZ347">
            <v>10.7346844366808</v>
          </cell>
          <cell r="BB347">
            <v>-1.4068209101381599E-2</v>
          </cell>
          <cell r="BC347">
            <v>37.685498726890302</v>
          </cell>
          <cell r="BD347">
            <v>37.498033391153498</v>
          </cell>
          <cell r="BE347">
            <v>0.18746533573677501</v>
          </cell>
          <cell r="BF347">
            <v>0.499933779943247</v>
          </cell>
          <cell r="BG347">
            <v>85.558527052046898</v>
          </cell>
          <cell r="BH347">
            <v>79.848363926576198</v>
          </cell>
          <cell r="BI347">
            <v>2.6071733841273002</v>
          </cell>
          <cell r="BJ347">
            <v>3.0000677109808498</v>
          </cell>
          <cell r="BK347">
            <v>-8.7819179466971792E-3</v>
          </cell>
          <cell r="BL347">
            <v>-2989.48</v>
          </cell>
          <cell r="BM347">
            <v>-11771.12</v>
          </cell>
        </row>
        <row r="348">
          <cell r="A348">
            <v>665</v>
          </cell>
          <cell r="B348" t="str">
            <v>TAMPA PREMIUM OUTLETS</v>
          </cell>
          <cell r="C348" t="str">
            <v>LUTZ</v>
          </cell>
          <cell r="D348" t="str">
            <v>FL</v>
          </cell>
          <cell r="E348" t="str">
            <v>LAURA MILLER</v>
          </cell>
          <cell r="F348">
            <v>28.188613</v>
          </cell>
          <cell r="G348">
            <v>-82.391217999999995</v>
          </cell>
          <cell r="H348">
            <v>2</v>
          </cell>
          <cell r="I348">
            <v>3</v>
          </cell>
          <cell r="J348" t="str">
            <v>O</v>
          </cell>
          <cell r="K348" t="str">
            <v>O</v>
          </cell>
          <cell r="L348">
            <v>42306</v>
          </cell>
          <cell r="M348" t="str">
            <v>JAMES ROPER</v>
          </cell>
          <cell r="N348" t="str">
            <v>KEN HELM</v>
          </cell>
          <cell r="O348">
            <v>6476</v>
          </cell>
          <cell r="P348">
            <v>43174</v>
          </cell>
          <cell r="Q348">
            <v>97.7</v>
          </cell>
          <cell r="R348">
            <v>43174</v>
          </cell>
          <cell r="S348">
            <v>99</v>
          </cell>
          <cell r="T348">
            <v>46053</v>
          </cell>
          <cell r="U348">
            <v>2.4</v>
          </cell>
          <cell r="V348" t="str">
            <v>OLD</v>
          </cell>
          <cell r="W348" t="str">
            <v>HOWARD TRACHTENBERG</v>
          </cell>
          <cell r="X348" t="str">
            <v>MARY BETH LENNARTSON</v>
          </cell>
          <cell r="Y348" t="str">
            <v>ADRIAN MUNZELL</v>
          </cell>
          <cell r="Z348">
            <v>1</v>
          </cell>
          <cell r="AC348">
            <v>1.8026625704045101</v>
          </cell>
          <cell r="AD348">
            <v>1.8342675832892701</v>
          </cell>
          <cell r="AE348">
            <v>-3.1605012884759101E-2</v>
          </cell>
          <cell r="AF348">
            <v>-1.72303175243843</v>
          </cell>
          <cell r="AG348">
            <v>636965.12</v>
          </cell>
          <cell r="AH348">
            <v>618732.81999999995</v>
          </cell>
          <cell r="AI348">
            <v>18232.3</v>
          </cell>
          <cell r="AJ348">
            <v>2.9467161609432599</v>
          </cell>
          <cell r="AK348">
            <v>76660</v>
          </cell>
          <cell r="AL348">
            <v>56605</v>
          </cell>
          <cell r="AM348">
            <v>20055</v>
          </cell>
          <cell r="AN348">
            <v>35.429732355798997</v>
          </cell>
          <cell r="AO348">
            <v>9765</v>
          </cell>
          <cell r="AP348">
            <v>9455</v>
          </cell>
          <cell r="AQ348">
            <v>310</v>
          </cell>
          <cell r="AR348">
            <v>3.27868852459016</v>
          </cell>
          <cell r="AS348">
            <v>17603</v>
          </cell>
          <cell r="AT348">
            <v>17343</v>
          </cell>
          <cell r="AU348">
            <v>260</v>
          </cell>
          <cell r="AV348">
            <v>1.4991639278094899</v>
          </cell>
          <cell r="AW348">
            <v>12.7380641794939</v>
          </cell>
          <cell r="AX348">
            <v>16.7034714247858</v>
          </cell>
          <cell r="AY348">
            <v>-3.9654072452919298</v>
          </cell>
          <cell r="AZ348">
            <v>-23.740018732919001</v>
          </cell>
          <cell r="BB348">
            <v>-4.7583320763222798E-3</v>
          </cell>
          <cell r="BC348">
            <v>36.185032096801699</v>
          </cell>
          <cell r="BD348">
            <v>35.676227872917003</v>
          </cell>
          <cell r="BE348">
            <v>0.50880422388465996</v>
          </cell>
          <cell r="BF348">
            <v>1.42617158320964</v>
          </cell>
          <cell r="BG348">
            <v>76.763952892985202</v>
          </cell>
          <cell r="BH348">
            <v>51.274457958752002</v>
          </cell>
          <cell r="BI348">
            <v>1.9487126704834301</v>
          </cell>
          <cell r="BJ348">
            <v>1.99885307522559</v>
          </cell>
          <cell r="BK348">
            <v>-3.0152985457037301E-3</v>
          </cell>
          <cell r="BL348">
            <v>-1920.64</v>
          </cell>
          <cell r="BM348">
            <v>-6546.35</v>
          </cell>
        </row>
        <row r="349">
          <cell r="A349">
            <v>667</v>
          </cell>
          <cell r="B349" t="str">
            <v>TULARE OUTLET CENTER</v>
          </cell>
          <cell r="C349" t="str">
            <v>TULARE</v>
          </cell>
          <cell r="D349" t="str">
            <v>CA</v>
          </cell>
          <cell r="E349" t="str">
            <v>ERIKA LUNA</v>
          </cell>
          <cell r="F349">
            <v>36.226675999999998</v>
          </cell>
          <cell r="G349">
            <v>-119.333955</v>
          </cell>
          <cell r="H349">
            <v>15</v>
          </cell>
          <cell r="I349">
            <v>2</v>
          </cell>
          <cell r="J349" t="str">
            <v>O</v>
          </cell>
          <cell r="K349" t="str">
            <v>O</v>
          </cell>
          <cell r="L349">
            <v>41948</v>
          </cell>
          <cell r="M349" t="str">
            <v>RICARDO CORRALES</v>
          </cell>
          <cell r="N349" t="str">
            <v>DANNY LAZAR</v>
          </cell>
          <cell r="O349">
            <v>7222</v>
          </cell>
          <cell r="P349">
            <v>43222</v>
          </cell>
          <cell r="Q349">
            <v>94.8</v>
          </cell>
          <cell r="R349">
            <v>43222</v>
          </cell>
          <cell r="S349">
            <v>99.7</v>
          </cell>
          <cell r="T349">
            <v>45688</v>
          </cell>
          <cell r="U349">
            <v>2.2999999999999998</v>
          </cell>
          <cell r="V349" t="str">
            <v>OLD</v>
          </cell>
          <cell r="W349" t="str">
            <v>CINDY GARCIA</v>
          </cell>
          <cell r="X349" t="str">
            <v>KEELEIGH AUGIRRE</v>
          </cell>
          <cell r="Y349" t="str">
            <v>MARSHALL POE</v>
          </cell>
          <cell r="Z349">
            <v>1</v>
          </cell>
          <cell r="AC349">
            <v>1.7759366885124299</v>
          </cell>
          <cell r="AD349">
            <v>1.8079509260351501</v>
          </cell>
          <cell r="AE349">
            <v>-3.2014237522726599E-2</v>
          </cell>
          <cell r="AF349">
            <v>-1.7707470408466199</v>
          </cell>
          <cell r="AG349">
            <v>543400.91</v>
          </cell>
          <cell r="AH349">
            <v>568660.43000000005</v>
          </cell>
          <cell r="AI349">
            <v>-25259.52</v>
          </cell>
          <cell r="AJ349">
            <v>-4.4419338268358102</v>
          </cell>
          <cell r="AK349">
            <v>49838</v>
          </cell>
          <cell r="AL349">
            <v>53277</v>
          </cell>
          <cell r="AM349">
            <v>-3439</v>
          </cell>
          <cell r="AN349">
            <v>-6.4549430335792204</v>
          </cell>
          <cell r="AO349">
            <v>8087</v>
          </cell>
          <cell r="AP349">
            <v>8477</v>
          </cell>
          <cell r="AQ349">
            <v>-390</v>
          </cell>
          <cell r="AR349">
            <v>-4.6006842043175604</v>
          </cell>
          <cell r="AS349">
            <v>14362</v>
          </cell>
          <cell r="AT349">
            <v>15326</v>
          </cell>
          <cell r="AU349">
            <v>-964</v>
          </cell>
          <cell r="AV349">
            <v>-6.2899647657575404</v>
          </cell>
          <cell r="AW349">
            <v>16.226574100084299</v>
          </cell>
          <cell r="AX349">
            <v>15.9111811851268</v>
          </cell>
          <cell r="AY349">
            <v>0.31539291495748301</v>
          </cell>
          <cell r="AZ349">
            <v>1.9822093110994301</v>
          </cell>
          <cell r="BB349">
            <v>-7.4231642944005199E-3</v>
          </cell>
          <cell r="BC349">
            <v>37.836019356635603</v>
          </cell>
          <cell r="BD349">
            <v>37.104295315150701</v>
          </cell>
          <cell r="BE349">
            <v>0.73172404148483905</v>
          </cell>
          <cell r="BF349">
            <v>1.97207367845106</v>
          </cell>
          <cell r="BG349">
            <v>88.5742549771238</v>
          </cell>
          <cell r="BH349">
            <v>87.141677480240702</v>
          </cell>
          <cell r="BI349">
            <v>4.4115973232359904</v>
          </cell>
          <cell r="BJ349">
            <v>3.3196419170575999</v>
          </cell>
          <cell r="BK349">
            <v>-4.3154878043910501E-3</v>
          </cell>
          <cell r="BL349">
            <v>-2345.04</v>
          </cell>
          <cell r="BM349">
            <v>-9583.06</v>
          </cell>
        </row>
        <row r="350">
          <cell r="A350">
            <v>668</v>
          </cell>
          <cell r="B350" t="str">
            <v>SEASIDE FACTORY OUTLET CENTER</v>
          </cell>
          <cell r="C350" t="str">
            <v>SEASIDE</v>
          </cell>
          <cell r="D350" t="str">
            <v>OR</v>
          </cell>
          <cell r="E350" t="str">
            <v>ALICIA WECKER</v>
          </cell>
          <cell r="F350">
            <v>46.000411999999997</v>
          </cell>
          <cell r="G350">
            <v>-123.915678</v>
          </cell>
          <cell r="H350">
            <v>15</v>
          </cell>
          <cell r="I350">
            <v>1</v>
          </cell>
          <cell r="J350" t="str">
            <v>O</v>
          </cell>
          <cell r="K350" t="str">
            <v>O</v>
          </cell>
          <cell r="L350">
            <v>41717</v>
          </cell>
          <cell r="M350" t="str">
            <v>JENNIFER PAGER</v>
          </cell>
          <cell r="N350" t="str">
            <v>DANNY LAZAR</v>
          </cell>
          <cell r="O350">
            <v>7916</v>
          </cell>
          <cell r="P350">
            <v>43223</v>
          </cell>
          <cell r="Q350">
            <v>91.7</v>
          </cell>
          <cell r="R350">
            <v>43223</v>
          </cell>
          <cell r="S350">
            <v>98.7</v>
          </cell>
          <cell r="T350">
            <v>45504</v>
          </cell>
          <cell r="U350">
            <v>1.4</v>
          </cell>
          <cell r="V350" t="str">
            <v>OLD</v>
          </cell>
          <cell r="W350" t="str">
            <v>KATRINA CHAVERA-MUNK</v>
          </cell>
          <cell r="X350" t="str">
            <v>SARA WALKER</v>
          </cell>
          <cell r="Y350" t="str">
            <v>BRIAN BYRNE</v>
          </cell>
          <cell r="Z350">
            <v>1</v>
          </cell>
          <cell r="AC350">
            <v>1.9195374015747999</v>
          </cell>
          <cell r="AD350">
            <v>1.91470923603193</v>
          </cell>
          <cell r="AE350">
            <v>4.82816554287613E-3</v>
          </cell>
          <cell r="AF350">
            <v>0.25216181402467602</v>
          </cell>
          <cell r="AG350">
            <v>277932.63</v>
          </cell>
          <cell r="AH350">
            <v>291833.39</v>
          </cell>
          <cell r="AI350">
            <v>-13900.76</v>
          </cell>
          <cell r="AJ350">
            <v>-4.7632520733833799</v>
          </cell>
          <cell r="AK350">
            <v>21911</v>
          </cell>
          <cell r="AL350">
            <v>24681</v>
          </cell>
          <cell r="AM350">
            <v>-2770</v>
          </cell>
          <cell r="AN350">
            <v>-11.223208135813</v>
          </cell>
          <cell r="AO350">
            <v>4064</v>
          </cell>
          <cell r="AP350">
            <v>4385</v>
          </cell>
          <cell r="AQ350">
            <v>-321</v>
          </cell>
          <cell r="AR350">
            <v>-7.3204104903078697</v>
          </cell>
          <cell r="AS350">
            <v>7801</v>
          </cell>
          <cell r="AT350">
            <v>8396</v>
          </cell>
          <cell r="AU350">
            <v>-595</v>
          </cell>
          <cell r="AV350">
            <v>-7.0867079561696098</v>
          </cell>
          <cell r="AW350">
            <v>18.547761398384399</v>
          </cell>
          <cell r="AX350">
            <v>17.766703131963901</v>
          </cell>
          <cell r="AY350">
            <v>0.78105826642051601</v>
          </cell>
          <cell r="AZ350">
            <v>4.3961913508608301</v>
          </cell>
          <cell r="BB350">
            <v>-4.8571560559932401E-3</v>
          </cell>
          <cell r="BC350">
            <v>35.627820792206101</v>
          </cell>
          <cell r="BD350">
            <v>34.758621962839399</v>
          </cell>
          <cell r="BE350">
            <v>0.86919882936668103</v>
          </cell>
          <cell r="BF350">
            <v>2.5006711436832698</v>
          </cell>
          <cell r="BG350">
            <v>84.990157480315006</v>
          </cell>
          <cell r="BH350">
            <v>81.436716077537099</v>
          </cell>
          <cell r="BI350">
            <v>1.8245824536687201</v>
          </cell>
          <cell r="BJ350">
            <v>3.44428031350354</v>
          </cell>
          <cell r="BK350">
            <v>-3.1799432833777E-3</v>
          </cell>
          <cell r="BL350">
            <v>-883.81</v>
          </cell>
          <cell r="BM350">
            <v>-4537.6899999999996</v>
          </cell>
        </row>
        <row r="351">
          <cell r="A351">
            <v>669</v>
          </cell>
          <cell r="B351" t="str">
            <v>CENTER @ PEARLAND PKWY</v>
          </cell>
          <cell r="C351" t="str">
            <v>PEARLAND</v>
          </cell>
          <cell r="D351" t="str">
            <v>TX</v>
          </cell>
          <cell r="E351" t="str">
            <v>CHARLES MILLER</v>
          </cell>
          <cell r="F351">
            <v>29.559871210000001</v>
          </cell>
          <cell r="G351">
            <v>-95.262453910000005</v>
          </cell>
          <cell r="H351">
            <v>11</v>
          </cell>
          <cell r="I351">
            <v>1</v>
          </cell>
          <cell r="J351" t="str">
            <v>S</v>
          </cell>
          <cell r="K351" t="str">
            <v>O</v>
          </cell>
          <cell r="L351">
            <v>41963</v>
          </cell>
          <cell r="M351" t="str">
            <v>MARTHA MENDEZ</v>
          </cell>
          <cell r="N351" t="str">
            <v>MANUEL TARIN</v>
          </cell>
          <cell r="O351">
            <v>6000</v>
          </cell>
          <cell r="P351">
            <v>43284</v>
          </cell>
          <cell r="Q351">
            <v>98.7</v>
          </cell>
          <cell r="R351">
            <v>43284</v>
          </cell>
          <cell r="S351">
            <v>80.8</v>
          </cell>
          <cell r="T351">
            <v>43861</v>
          </cell>
          <cell r="U351">
            <v>1.3</v>
          </cell>
          <cell r="V351" t="str">
            <v>OLD</v>
          </cell>
          <cell r="W351" t="str">
            <v>ABIGAIL FRENZEL</v>
          </cell>
          <cell r="Y351" t="str">
            <v>MARSHALL POE</v>
          </cell>
          <cell r="Z351">
            <v>1</v>
          </cell>
          <cell r="AC351">
            <v>1.6819190238491399</v>
          </cell>
          <cell r="AD351">
            <v>1.6881778741865501</v>
          </cell>
          <cell r="AE351">
            <v>-6.2588503374105802E-3</v>
          </cell>
          <cell r="AF351">
            <v>-0.37074590498506599</v>
          </cell>
          <cell r="AG351">
            <v>197183.21</v>
          </cell>
          <cell r="AH351">
            <v>209242.32</v>
          </cell>
          <cell r="AI351">
            <v>-12059.11</v>
          </cell>
          <cell r="AJ351">
            <v>-5.7632270565533803</v>
          </cell>
          <cell r="AK351">
            <v>12904</v>
          </cell>
          <cell r="AL351">
            <v>13761</v>
          </cell>
          <cell r="AM351">
            <v>-857</v>
          </cell>
          <cell r="AN351">
            <v>-6.2277450766659399</v>
          </cell>
          <cell r="AO351">
            <v>3606</v>
          </cell>
          <cell r="AP351">
            <v>3688</v>
          </cell>
          <cell r="AQ351">
            <v>-82</v>
          </cell>
          <cell r="AR351">
            <v>-2.2234273318872</v>
          </cell>
          <cell r="AS351">
            <v>6065</v>
          </cell>
          <cell r="AT351">
            <v>6226</v>
          </cell>
          <cell r="AU351">
            <v>-161</v>
          </cell>
          <cell r="AV351">
            <v>-2.58592997108898</v>
          </cell>
          <cell r="AW351">
            <v>27.425604463732199</v>
          </cell>
          <cell r="AX351">
            <v>26.800377879514599</v>
          </cell>
          <cell r="AY351">
            <v>0.62522658421760702</v>
          </cell>
          <cell r="AZ351">
            <v>2.3329021218596799</v>
          </cell>
          <cell r="BB351">
            <v>-3.7173898498976802E-3</v>
          </cell>
          <cell r="BC351">
            <v>32.511658697444403</v>
          </cell>
          <cell r="BD351">
            <v>33.607825248955997</v>
          </cell>
          <cell r="BE351">
            <v>-1.0961665515116401</v>
          </cell>
          <cell r="BF351">
            <v>-3.2616408333225602</v>
          </cell>
          <cell r="BG351">
            <v>71.159179145867995</v>
          </cell>
          <cell r="BH351">
            <v>76.870932754880698</v>
          </cell>
          <cell r="BI351">
            <v>2.1682474892258798</v>
          </cell>
          <cell r="BJ351">
            <v>2.8492754238244</v>
          </cell>
          <cell r="BK351">
            <v>-4.9208043626026796E-3</v>
          </cell>
          <cell r="BL351">
            <v>-970.3</v>
          </cell>
          <cell r="BM351">
            <v>-1146.3399999999999</v>
          </cell>
        </row>
        <row r="352">
          <cell r="A352">
            <v>670</v>
          </cell>
          <cell r="B352" t="str">
            <v>SHOPS AT CAMERON PLACE</v>
          </cell>
          <cell r="C352" t="str">
            <v>SANFORD</v>
          </cell>
          <cell r="D352" t="str">
            <v>NC</v>
          </cell>
          <cell r="E352" t="str">
            <v>TIMOTHY HOBBS</v>
          </cell>
          <cell r="F352">
            <v>35.449379999999998</v>
          </cell>
          <cell r="G352">
            <v>-79.136970000000005</v>
          </cell>
          <cell r="H352">
            <v>7</v>
          </cell>
          <cell r="I352">
            <v>2</v>
          </cell>
          <cell r="J352" t="str">
            <v>S</v>
          </cell>
          <cell r="K352" t="str">
            <v>O</v>
          </cell>
          <cell r="L352">
            <v>42080</v>
          </cell>
          <cell r="M352" t="str">
            <v>BRIAN EBERWEIN</v>
          </cell>
          <cell r="N352" t="str">
            <v>T. CLARK</v>
          </cell>
          <cell r="O352">
            <v>6600</v>
          </cell>
          <cell r="P352">
            <v>43223</v>
          </cell>
          <cell r="Q352">
            <v>94</v>
          </cell>
          <cell r="R352">
            <v>43223</v>
          </cell>
          <cell r="S352">
            <v>99</v>
          </cell>
          <cell r="T352">
            <v>45688</v>
          </cell>
          <cell r="U352">
            <v>2.2999999999999998</v>
          </cell>
          <cell r="V352" t="str">
            <v>OLD</v>
          </cell>
          <cell r="W352" t="str">
            <v>BRAXTON DIEKHOFF</v>
          </cell>
          <cell r="X352" t="str">
            <v>CECILIA MARTINEZ</v>
          </cell>
          <cell r="Y352" t="str">
            <v>ADRIAN MUNZELL</v>
          </cell>
          <cell r="Z352">
            <v>1</v>
          </cell>
          <cell r="AC352">
            <v>1.6975300124189301</v>
          </cell>
          <cell r="AD352">
            <v>1.6764430577223099</v>
          </cell>
          <cell r="AE352">
            <v>2.1086954696623E-2</v>
          </cell>
          <cell r="AF352">
            <v>1.25783900619164</v>
          </cell>
          <cell r="AG352">
            <v>445632.96</v>
          </cell>
          <cell r="AH352">
            <v>382892.2</v>
          </cell>
          <cell r="AI352">
            <v>62740.76</v>
          </cell>
          <cell r="AJ352">
            <v>16.386011519691401</v>
          </cell>
          <cell r="AK352">
            <v>26051</v>
          </cell>
          <cell r="AL352">
            <v>24112</v>
          </cell>
          <cell r="AM352">
            <v>1939</v>
          </cell>
          <cell r="AN352">
            <v>8.0416390179163901</v>
          </cell>
          <cell r="AO352">
            <v>7247</v>
          </cell>
          <cell r="AP352">
            <v>6410</v>
          </cell>
          <cell r="AQ352">
            <v>837</v>
          </cell>
          <cell r="AR352">
            <v>13.0577223088924</v>
          </cell>
          <cell r="AS352">
            <v>12302</v>
          </cell>
          <cell r="AT352">
            <v>10746</v>
          </cell>
          <cell r="AU352">
            <v>1556</v>
          </cell>
          <cell r="AV352">
            <v>14.479806439605399</v>
          </cell>
          <cell r="AW352">
            <v>27.058462247130599</v>
          </cell>
          <cell r="AX352">
            <v>26.538652952886501</v>
          </cell>
          <cell r="AY352">
            <v>0.51980929424409394</v>
          </cell>
          <cell r="AZ352">
            <v>1.9586875609960299</v>
          </cell>
          <cell r="BB352">
            <v>-3.5927706306048799E-3</v>
          </cell>
          <cell r="BC352">
            <v>36.224431799707403</v>
          </cell>
          <cell r="BD352">
            <v>35.631137167318101</v>
          </cell>
          <cell r="BE352">
            <v>0.59329463238929503</v>
          </cell>
          <cell r="BF352">
            <v>1.6651015924731201</v>
          </cell>
          <cell r="BG352">
            <v>81.757968814681902</v>
          </cell>
          <cell r="BH352">
            <v>81.232449297971897</v>
          </cell>
          <cell r="BI352">
            <v>3.8399650690110501</v>
          </cell>
          <cell r="BJ352">
            <v>2.9533116631783001</v>
          </cell>
          <cell r="BK352">
            <v>-3.8691258384478599E-3</v>
          </cell>
          <cell r="BL352">
            <v>-1724.21</v>
          </cell>
          <cell r="BM352">
            <v>-2122.58</v>
          </cell>
        </row>
        <row r="353">
          <cell r="A353">
            <v>671</v>
          </cell>
          <cell r="B353" t="str">
            <v>NEBRASKA CROSSING OUTLETS</v>
          </cell>
          <cell r="C353" t="str">
            <v>GRETNA</v>
          </cell>
          <cell r="D353" t="str">
            <v>NE</v>
          </cell>
          <cell r="E353" t="str">
            <v>JAMES MCCLUNG</v>
          </cell>
          <cell r="F353">
            <v>41.098782999999997</v>
          </cell>
          <cell r="G353">
            <v>-96.251591000000005</v>
          </cell>
          <cell r="H353">
            <v>9</v>
          </cell>
          <cell r="I353">
            <v>6</v>
          </cell>
          <cell r="J353" t="str">
            <v>O</v>
          </cell>
          <cell r="K353" t="str">
            <v>O</v>
          </cell>
          <cell r="L353">
            <v>41593</v>
          </cell>
          <cell r="M353" t="str">
            <v>STEPHANIE DOWNS</v>
          </cell>
          <cell r="N353" t="str">
            <v>SHAWN BROOKS</v>
          </cell>
          <cell r="O353">
            <v>5091</v>
          </cell>
          <cell r="P353">
            <v>43304</v>
          </cell>
          <cell r="Q353">
            <v>91.9</v>
          </cell>
          <cell r="R353">
            <v>43304</v>
          </cell>
          <cell r="S353">
            <v>99.1</v>
          </cell>
          <cell r="T353">
            <v>45322</v>
          </cell>
          <cell r="U353">
            <v>1</v>
          </cell>
          <cell r="V353" t="str">
            <v>OLD</v>
          </cell>
          <cell r="W353" t="str">
            <v>BRANDI EMERSON</v>
          </cell>
          <cell r="X353" t="str">
            <v>VICTOR BAKER</v>
          </cell>
          <cell r="Y353" t="str">
            <v>CRAIG SCHULZ</v>
          </cell>
          <cell r="Z353">
            <v>1</v>
          </cell>
          <cell r="AC353">
            <v>1.7278706494930101</v>
          </cell>
          <cell r="AD353">
            <v>1.7712371380713099</v>
          </cell>
          <cell r="AE353">
            <v>-4.3366488578297203E-2</v>
          </cell>
          <cell r="AF353">
            <v>-2.4483728150324802</v>
          </cell>
          <cell r="AG353">
            <v>229022.53</v>
          </cell>
          <cell r="AH353">
            <v>275325.21999999997</v>
          </cell>
          <cell r="AI353">
            <v>-46302.69</v>
          </cell>
          <cell r="AJ353">
            <v>-16.8174531922648</v>
          </cell>
          <cell r="AK353">
            <v>26706</v>
          </cell>
          <cell r="AL353">
            <v>27644</v>
          </cell>
          <cell r="AM353">
            <v>-938</v>
          </cell>
          <cell r="AN353">
            <v>-3.3931413688323002</v>
          </cell>
          <cell r="AO353">
            <v>3649</v>
          </cell>
          <cell r="AP353">
            <v>4179</v>
          </cell>
          <cell r="AQ353">
            <v>-530</v>
          </cell>
          <cell r="AR353">
            <v>-12.6824599186408</v>
          </cell>
          <cell r="AS353">
            <v>6305</v>
          </cell>
          <cell r="AT353">
            <v>7402</v>
          </cell>
          <cell r="AU353">
            <v>-1097</v>
          </cell>
          <cell r="AV353">
            <v>-14.820318832747899</v>
          </cell>
          <cell r="AW353">
            <v>13.416460720437399</v>
          </cell>
          <cell r="AX353">
            <v>14.498625379829299</v>
          </cell>
          <cell r="AY353">
            <v>-1.0821646593919101</v>
          </cell>
          <cell r="AZ353">
            <v>-7.4639121367838897</v>
          </cell>
          <cell r="BB353">
            <v>-4.7131403167274899E-3</v>
          </cell>
          <cell r="BC353">
            <v>36.3239540047581</v>
          </cell>
          <cell r="BD353">
            <v>37.1960578222102</v>
          </cell>
          <cell r="BE353">
            <v>-0.87210381745207899</v>
          </cell>
          <cell r="BF353">
            <v>-2.3446135652884599</v>
          </cell>
          <cell r="BG353">
            <v>88.243354343655795</v>
          </cell>
          <cell r="BH353">
            <v>74.108638430246501</v>
          </cell>
          <cell r="BI353">
            <v>3.36609677659224</v>
          </cell>
          <cell r="BJ353">
            <v>3.7644353829990602</v>
          </cell>
          <cell r="BK353">
            <v>-5.1075760974258703E-3</v>
          </cell>
          <cell r="BL353">
            <v>-1169.75</v>
          </cell>
          <cell r="BM353">
            <v>-3049.37</v>
          </cell>
        </row>
        <row r="354">
          <cell r="A354">
            <v>672</v>
          </cell>
          <cell r="B354" t="str">
            <v>TARGET CENTER</v>
          </cell>
          <cell r="C354" t="str">
            <v>TALLAHASSEE</v>
          </cell>
          <cell r="D354" t="str">
            <v>FL</v>
          </cell>
          <cell r="E354" t="str">
            <v>RASHONDRA CLAITT</v>
          </cell>
          <cell r="F354">
            <v>30.431608820000001</v>
          </cell>
          <cell r="G354">
            <v>-84.245638900000003</v>
          </cell>
          <cell r="H354">
            <v>2</v>
          </cell>
          <cell r="I354">
            <v>2</v>
          </cell>
          <cell r="J354" t="str">
            <v>S</v>
          </cell>
          <cell r="K354" t="str">
            <v>O</v>
          </cell>
          <cell r="L354">
            <v>41592</v>
          </cell>
          <cell r="M354" t="str">
            <v>CHESTER SIERADZKI</v>
          </cell>
          <cell r="N354" t="str">
            <v>KEN HELM</v>
          </cell>
          <cell r="O354">
            <v>9643</v>
          </cell>
          <cell r="P354">
            <v>43326</v>
          </cell>
          <cell r="Q354">
            <v>96.6</v>
          </cell>
          <cell r="R354">
            <v>43326</v>
          </cell>
          <cell r="S354">
            <v>99.9</v>
          </cell>
          <cell r="T354">
            <v>45322</v>
          </cell>
          <cell r="U354">
            <v>1.8</v>
          </cell>
          <cell r="V354" t="str">
            <v>OLD</v>
          </cell>
          <cell r="W354" t="str">
            <v>VALERIE HOBBS</v>
          </cell>
          <cell r="Y354" t="str">
            <v>ADRIAN MUNZELL</v>
          </cell>
          <cell r="Z354">
            <v>1</v>
          </cell>
          <cell r="AC354">
            <v>1.8201160541586101</v>
          </cell>
          <cell r="AD354">
            <v>1.77283733215937</v>
          </cell>
          <cell r="AE354">
            <v>4.7278721999241401E-2</v>
          </cell>
          <cell r="AF354">
            <v>2.6668392605233899</v>
          </cell>
          <cell r="AG354">
            <v>286906.23999999999</v>
          </cell>
          <cell r="AH354">
            <v>266196.74</v>
          </cell>
          <cell r="AI354">
            <v>20709.5</v>
          </cell>
          <cell r="AJ354">
            <v>7.7797722090811501</v>
          </cell>
          <cell r="AK354">
            <v>13701</v>
          </cell>
          <cell r="AL354">
            <v>13984</v>
          </cell>
          <cell r="AM354">
            <v>-283</v>
          </cell>
          <cell r="AN354">
            <v>-2.0237414187642999</v>
          </cell>
          <cell r="AO354">
            <v>4653</v>
          </cell>
          <cell r="AP354">
            <v>4543</v>
          </cell>
          <cell r="AQ354">
            <v>110</v>
          </cell>
          <cell r="AR354">
            <v>2.4213075060532701</v>
          </cell>
          <cell r="AS354">
            <v>8469</v>
          </cell>
          <cell r="AT354">
            <v>8054</v>
          </cell>
          <cell r="AU354">
            <v>415</v>
          </cell>
          <cell r="AV354">
            <v>5.1527191457660804</v>
          </cell>
          <cell r="AW354">
            <v>33.523100503612902</v>
          </cell>
          <cell r="AX354">
            <v>32.308352402746003</v>
          </cell>
          <cell r="AY354">
            <v>1.2147481008668799</v>
          </cell>
          <cell r="AZ354">
            <v>3.7598577783360798</v>
          </cell>
          <cell r="BB354">
            <v>-1.8109129585786299E-3</v>
          </cell>
          <cell r="BC354">
            <v>33.877227535718497</v>
          </cell>
          <cell r="BD354">
            <v>33.0514949093618</v>
          </cell>
          <cell r="BE354">
            <v>0.82573262635669697</v>
          </cell>
          <cell r="BF354">
            <v>2.4983215694815901</v>
          </cell>
          <cell r="BG354">
            <v>61.100365355684502</v>
          </cell>
          <cell r="BH354">
            <v>55.205811138014496</v>
          </cell>
          <cell r="BI354">
            <v>2.49091828745168</v>
          </cell>
          <cell r="BJ354">
            <v>2.9804572362531601</v>
          </cell>
          <cell r="BK354">
            <v>-9.2347242081594302E-4</v>
          </cell>
          <cell r="BL354">
            <v>-264.95</v>
          </cell>
          <cell r="BM354">
            <v>-549.35</v>
          </cell>
        </row>
        <row r="355">
          <cell r="A355">
            <v>673</v>
          </cell>
          <cell r="B355" t="str">
            <v>DIXIE VALLEY SHOPPING CENTER</v>
          </cell>
          <cell r="C355" t="str">
            <v>LOUISVILLE</v>
          </cell>
          <cell r="D355" t="str">
            <v>KY</v>
          </cell>
          <cell r="E355" t="str">
            <v>GABRIELE MCCLAIN</v>
          </cell>
          <cell r="F355">
            <v>38.103206999999998</v>
          </cell>
          <cell r="G355">
            <v>-85.866209999999995</v>
          </cell>
          <cell r="H355">
            <v>9</v>
          </cell>
          <cell r="I355">
            <v>5</v>
          </cell>
          <cell r="J355" t="str">
            <v>S</v>
          </cell>
          <cell r="K355" t="str">
            <v>O</v>
          </cell>
          <cell r="L355">
            <v>41724</v>
          </cell>
          <cell r="M355" t="str">
            <v>DISTRICT 5</v>
          </cell>
          <cell r="N355" t="str">
            <v>SHAWN BROOKS</v>
          </cell>
          <cell r="O355">
            <v>6166</v>
          </cell>
          <cell r="P355">
            <v>43279</v>
          </cell>
          <cell r="Q355">
            <v>99.9</v>
          </cell>
          <cell r="R355">
            <v>43279</v>
          </cell>
          <cell r="S355">
            <v>93.9</v>
          </cell>
          <cell r="T355">
            <v>43677</v>
          </cell>
          <cell r="U355">
            <v>1.3</v>
          </cell>
          <cell r="V355" t="str">
            <v>OLD</v>
          </cell>
          <cell r="W355" t="str">
            <v>BRITTANY GREEN</v>
          </cell>
          <cell r="X355" t="str">
            <v>CATHERINE BENDEL</v>
          </cell>
          <cell r="Y355" t="str">
            <v>BRIAN BYRNE</v>
          </cell>
          <cell r="Z355">
            <v>1</v>
          </cell>
          <cell r="AC355">
            <v>1.68010335917313</v>
          </cell>
          <cell r="AD355">
            <v>1.73827292110874</v>
          </cell>
          <cell r="AE355">
            <v>-5.8169561935615302E-2</v>
          </cell>
          <cell r="AF355">
            <v>-3.3463998218710298</v>
          </cell>
          <cell r="AG355">
            <v>208591.48</v>
          </cell>
          <cell r="AH355">
            <v>202654.49</v>
          </cell>
          <cell r="AI355">
            <v>5936.99</v>
          </cell>
          <cell r="AJ355">
            <v>2.92961187289756</v>
          </cell>
          <cell r="AK355">
            <v>15650</v>
          </cell>
          <cell r="AL355">
            <v>14734</v>
          </cell>
          <cell r="AM355">
            <v>916</v>
          </cell>
          <cell r="AN355">
            <v>6.2169132618433602</v>
          </cell>
          <cell r="AO355">
            <v>3870</v>
          </cell>
          <cell r="AP355">
            <v>3752</v>
          </cell>
          <cell r="AQ355">
            <v>118</v>
          </cell>
          <cell r="AR355">
            <v>3.1449893390191899</v>
          </cell>
          <cell r="AS355">
            <v>6502</v>
          </cell>
          <cell r="AT355">
            <v>6522</v>
          </cell>
          <cell r="AU355">
            <v>-20</v>
          </cell>
          <cell r="AV355">
            <v>-0.30665440049064702</v>
          </cell>
          <cell r="AW355">
            <v>24.479233226837099</v>
          </cell>
          <cell r="AX355">
            <v>25.464911089995901</v>
          </cell>
          <cell r="AY355">
            <v>-0.98567786315886996</v>
          </cell>
          <cell r="AZ355">
            <v>-3.8707296470636399</v>
          </cell>
          <cell r="BB355">
            <v>-1.01996919240161E-2</v>
          </cell>
          <cell r="BC355">
            <v>32.081125807443897</v>
          </cell>
          <cell r="BD355">
            <v>31.0724455688439</v>
          </cell>
          <cell r="BE355">
            <v>1.00868023859996</v>
          </cell>
          <cell r="BF355">
            <v>3.24622095278961</v>
          </cell>
          <cell r="BG355">
            <v>94.186046511627893</v>
          </cell>
          <cell r="BH355">
            <v>90.298507462686601</v>
          </cell>
          <cell r="BI355">
            <v>2.63754300990625</v>
          </cell>
          <cell r="BJ355">
            <v>2.7704098734747999</v>
          </cell>
          <cell r="BK355">
            <v>-4.7425235201361098E-3</v>
          </cell>
          <cell r="BL355">
            <v>-989.25</v>
          </cell>
          <cell r="BM355">
            <v>-6525.54</v>
          </cell>
        </row>
        <row r="356">
          <cell r="A356">
            <v>674</v>
          </cell>
          <cell r="B356" t="str">
            <v>MIDDLETOWN COMMONS</v>
          </cell>
          <cell r="C356" t="str">
            <v>LOUISVILLE</v>
          </cell>
          <cell r="D356" t="str">
            <v>KY</v>
          </cell>
          <cell r="E356" t="str">
            <v>ERICKA HOKEY</v>
          </cell>
          <cell r="F356">
            <v>38.244624000000002</v>
          </cell>
          <cell r="G356">
            <v>-85.506867999999997</v>
          </cell>
          <cell r="H356">
            <v>9</v>
          </cell>
          <cell r="I356">
            <v>5</v>
          </cell>
          <cell r="J356" t="str">
            <v>S</v>
          </cell>
          <cell r="K356" t="str">
            <v>O</v>
          </cell>
          <cell r="L356">
            <v>42082</v>
          </cell>
          <cell r="M356" t="str">
            <v>DISTRICT 5</v>
          </cell>
          <cell r="N356" t="str">
            <v>SHAWN BROOKS</v>
          </cell>
          <cell r="O356">
            <v>6004</v>
          </cell>
          <cell r="P356">
            <v>43340</v>
          </cell>
          <cell r="Q356">
            <v>90.2</v>
          </cell>
          <cell r="R356">
            <v>43340</v>
          </cell>
          <cell r="S356">
            <v>99.9</v>
          </cell>
          <cell r="T356">
            <v>43861</v>
          </cell>
          <cell r="U356">
            <v>1</v>
          </cell>
          <cell r="V356" t="str">
            <v>OLD</v>
          </cell>
          <cell r="W356" t="str">
            <v>MARY CISLER</v>
          </cell>
          <cell r="X356" t="str">
            <v>VICTORIA DE DIOS</v>
          </cell>
          <cell r="Y356" t="str">
            <v>BRIAN BYRNE</v>
          </cell>
          <cell r="Z356">
            <v>1</v>
          </cell>
          <cell r="AC356">
            <v>1.64019769357496</v>
          </cell>
          <cell r="AD356">
            <v>1.7673156718799901</v>
          </cell>
          <cell r="AE356">
            <v>-0.127117978305028</v>
          </cell>
          <cell r="AF356">
            <v>-7.19271493642142</v>
          </cell>
          <cell r="AG356">
            <v>162657.45000000001</v>
          </cell>
          <cell r="AH356">
            <v>173501.78</v>
          </cell>
          <cell r="AI356">
            <v>-10844.33</v>
          </cell>
          <cell r="AJ356">
            <v>-6.2502701701388901</v>
          </cell>
          <cell r="AK356">
            <v>11737</v>
          </cell>
          <cell r="AL356">
            <v>11244</v>
          </cell>
          <cell r="AM356">
            <v>493</v>
          </cell>
          <cell r="AN356">
            <v>4.38456065457133</v>
          </cell>
          <cell r="AO356">
            <v>3035</v>
          </cell>
          <cell r="AP356">
            <v>3133</v>
          </cell>
          <cell r="AQ356">
            <v>-98</v>
          </cell>
          <cell r="AR356">
            <v>-3.1279923396106</v>
          </cell>
          <cell r="AS356">
            <v>4978</v>
          </cell>
          <cell r="AT356">
            <v>5537</v>
          </cell>
          <cell r="AU356">
            <v>-559</v>
          </cell>
          <cell r="AV356">
            <v>-10.095719703810699</v>
          </cell>
          <cell r="AW356">
            <v>25.142711084604201</v>
          </cell>
          <cell r="AX356">
            <v>27.321237993596601</v>
          </cell>
          <cell r="AY356">
            <v>-2.17852690899235</v>
          </cell>
          <cell r="AZ356">
            <v>-7.9737488817415203</v>
          </cell>
          <cell r="BB356">
            <v>-7.46167193618473E-3</v>
          </cell>
          <cell r="BC356">
            <v>32.6752611490558</v>
          </cell>
          <cell r="BD356">
            <v>31.334979230630299</v>
          </cell>
          <cell r="BE356">
            <v>1.3402819184255399</v>
          </cell>
          <cell r="BF356">
            <v>4.2772708051307804</v>
          </cell>
          <cell r="BG356">
            <v>75.914332784184495</v>
          </cell>
          <cell r="BH356">
            <v>81.2001276731567</v>
          </cell>
          <cell r="BI356">
            <v>2.7662243567693898</v>
          </cell>
          <cell r="BJ356">
            <v>2.7566806519218399</v>
          </cell>
          <cell r="BK356">
            <v>-1.19586283935965E-2</v>
          </cell>
          <cell r="BL356">
            <v>-1945.16</v>
          </cell>
          <cell r="BM356">
            <v>-4835.2</v>
          </cell>
        </row>
        <row r="357">
          <cell r="A357">
            <v>675</v>
          </cell>
          <cell r="B357" t="str">
            <v>LINCOLN CITY OUTLET CENTER STE 109</v>
          </cell>
          <cell r="C357" t="str">
            <v>LINCOLN CITY</v>
          </cell>
          <cell r="D357" t="str">
            <v>OR</v>
          </cell>
          <cell r="E357" t="str">
            <v>DANIEL PADRICK</v>
          </cell>
          <cell r="F357">
            <v>44.95907965</v>
          </cell>
          <cell r="G357">
            <v>-124.0122858</v>
          </cell>
          <cell r="H357">
            <v>15</v>
          </cell>
          <cell r="I357">
            <v>1</v>
          </cell>
          <cell r="J357" t="str">
            <v>O</v>
          </cell>
          <cell r="K357" t="str">
            <v>O</v>
          </cell>
          <cell r="L357">
            <v>41717</v>
          </cell>
          <cell r="M357" t="str">
            <v>JENNIFER PAGER</v>
          </cell>
          <cell r="N357" t="str">
            <v>DANNY LAZAR</v>
          </cell>
          <cell r="O357">
            <v>7560</v>
          </cell>
          <cell r="P357">
            <v>43222</v>
          </cell>
          <cell r="Q357">
            <v>100</v>
          </cell>
          <cell r="R357">
            <v>43222</v>
          </cell>
          <cell r="S357">
            <v>99.6</v>
          </cell>
          <cell r="T357">
            <v>45372</v>
          </cell>
          <cell r="U357">
            <v>1.7</v>
          </cell>
          <cell r="V357" t="str">
            <v>OLD</v>
          </cell>
          <cell r="W357" t="str">
            <v>CATHERINE HOLQUAN</v>
          </cell>
          <cell r="X357" t="str">
            <v>KRISTEN GOODAGE</v>
          </cell>
          <cell r="Y357" t="str">
            <v>BRIAN BYRNE</v>
          </cell>
          <cell r="Z357">
            <v>1</v>
          </cell>
          <cell r="AC357">
            <v>1.8556241426611799</v>
          </cell>
          <cell r="AD357">
            <v>1.9227861771058301</v>
          </cell>
          <cell r="AE357">
            <v>-6.71620344446517E-2</v>
          </cell>
          <cell r="AF357">
            <v>-3.49295388350169</v>
          </cell>
          <cell r="AG357">
            <v>412786.3</v>
          </cell>
          <cell r="AH357">
            <v>402458.38</v>
          </cell>
          <cell r="AI357">
            <v>10327.92</v>
          </cell>
          <cell r="AJ357">
            <v>2.5662082126355501</v>
          </cell>
          <cell r="AK357">
            <v>43335</v>
          </cell>
          <cell r="AL357">
            <v>43984</v>
          </cell>
          <cell r="AM357">
            <v>-649</v>
          </cell>
          <cell r="AN357">
            <v>-1.47553655874864</v>
          </cell>
          <cell r="AO357">
            <v>5832</v>
          </cell>
          <cell r="AP357">
            <v>5556</v>
          </cell>
          <cell r="AQ357">
            <v>276</v>
          </cell>
          <cell r="AR357">
            <v>4.9676025917926596</v>
          </cell>
          <cell r="AS357">
            <v>10822</v>
          </cell>
          <cell r="AT357">
            <v>10683</v>
          </cell>
          <cell r="AU357">
            <v>139</v>
          </cell>
          <cell r="AV357">
            <v>1.30113264064401</v>
          </cell>
          <cell r="AW357">
            <v>13.4579439252336</v>
          </cell>
          <cell r="AX357">
            <v>12.631866133139299</v>
          </cell>
          <cell r="AY357">
            <v>0.82607779209432097</v>
          </cell>
          <cell r="AZ357">
            <v>6.5396338386386903</v>
          </cell>
          <cell r="BB357">
            <v>-1.51505160421884E-2</v>
          </cell>
          <cell r="BC357">
            <v>38.1432544816115</v>
          </cell>
          <cell r="BD357">
            <v>37.6727866704109</v>
          </cell>
          <cell r="BE357">
            <v>0.470467811200592</v>
          </cell>
          <cell r="BF357">
            <v>1.24882668042741</v>
          </cell>
          <cell r="BG357">
            <v>80.5555555555556</v>
          </cell>
          <cell r="BH357">
            <v>82.055435565154795</v>
          </cell>
          <cell r="BI357">
            <v>2.5440645680343601</v>
          </cell>
          <cell r="BJ357">
            <v>4.2600951681016097</v>
          </cell>
          <cell r="BK357">
            <v>-9.2714317311402995E-3</v>
          </cell>
          <cell r="BL357">
            <v>-3827.12</v>
          </cell>
          <cell r="BM357">
            <v>-12172.51</v>
          </cell>
        </row>
        <row r="358">
          <cell r="A358">
            <v>676</v>
          </cell>
          <cell r="B358" t="str">
            <v>PARKWAY PLAZA</v>
          </cell>
          <cell r="C358" t="str">
            <v>FORT OGLETHORPE</v>
          </cell>
          <cell r="D358" t="str">
            <v>GA</v>
          </cell>
          <cell r="E358" t="str">
            <v>DEVIN EDWARDS</v>
          </cell>
          <cell r="F358">
            <v>34.937541000000003</v>
          </cell>
          <cell r="G358">
            <v>-85.218990000000005</v>
          </cell>
          <cell r="H358">
            <v>4</v>
          </cell>
          <cell r="I358">
            <v>1</v>
          </cell>
          <cell r="J358" t="str">
            <v>S</v>
          </cell>
          <cell r="K358" t="str">
            <v>O</v>
          </cell>
          <cell r="L358">
            <v>42082</v>
          </cell>
          <cell r="M358" t="str">
            <v>MARY PHILLIPS</v>
          </cell>
          <cell r="N358" t="str">
            <v>JON COBB</v>
          </cell>
          <cell r="O358">
            <v>6200</v>
          </cell>
          <cell r="P358">
            <v>43307</v>
          </cell>
          <cell r="Q358">
            <v>91.8</v>
          </cell>
          <cell r="R358">
            <v>43307</v>
          </cell>
          <cell r="S358">
            <v>99.6</v>
          </cell>
          <cell r="T358">
            <v>46053</v>
          </cell>
          <cell r="U358">
            <v>2.2000000000000002</v>
          </cell>
          <cell r="V358" t="str">
            <v>OLD</v>
          </cell>
          <cell r="W358" t="str">
            <v>CRIMSON CHAPMON</v>
          </cell>
          <cell r="X358" t="str">
            <v>GAYLA HATFIELD</v>
          </cell>
          <cell r="Y358" t="str">
            <v>BRIAN BYRNE</v>
          </cell>
          <cell r="Z358">
            <v>1</v>
          </cell>
          <cell r="AC358">
            <v>1.71056241426612</v>
          </cell>
          <cell r="AD358">
            <v>1.76882661996497</v>
          </cell>
          <cell r="AE358">
            <v>-5.8264205698855799E-2</v>
          </cell>
          <cell r="AF358">
            <v>-3.2939466786184801</v>
          </cell>
          <cell r="AG358">
            <v>413350.49</v>
          </cell>
          <cell r="AH358">
            <v>405348.47</v>
          </cell>
          <cell r="AI358">
            <v>8002.02</v>
          </cell>
          <cell r="AJ358">
            <v>1.9741088451622899</v>
          </cell>
          <cell r="AK358">
            <v>21490</v>
          </cell>
          <cell r="AL358">
            <v>22392</v>
          </cell>
          <cell r="AM358">
            <v>-902</v>
          </cell>
          <cell r="AN358">
            <v>-4.0282243658449399</v>
          </cell>
          <cell r="AO358">
            <v>6561</v>
          </cell>
          <cell r="AP358">
            <v>6281</v>
          </cell>
          <cell r="AQ358">
            <v>280</v>
          </cell>
          <cell r="AR358">
            <v>4.4578888711988496</v>
          </cell>
          <cell r="AS358">
            <v>11223</v>
          </cell>
          <cell r="AT358">
            <v>11110</v>
          </cell>
          <cell r="AU358">
            <v>113</v>
          </cell>
          <cell r="AV358">
            <v>1.01710171017102</v>
          </cell>
          <cell r="AW358">
            <v>30.2466263378316</v>
          </cell>
          <cell r="AX358">
            <v>28.0501964987496</v>
          </cell>
          <cell r="AY358">
            <v>2.1964298390820001</v>
          </cell>
          <cell r="AZ358">
            <v>7.8303545544856004</v>
          </cell>
          <cell r="BB358">
            <v>-2.6056481810938299E-3</v>
          </cell>
          <cell r="BC358">
            <v>36.8306593602424</v>
          </cell>
          <cell r="BD358">
            <v>36.485010801080101</v>
          </cell>
          <cell r="BE358">
            <v>0.34564855916225001</v>
          </cell>
          <cell r="BF358">
            <v>0.94737140423709798</v>
          </cell>
          <cell r="BG358">
            <v>95.991464715744598</v>
          </cell>
          <cell r="BH358">
            <v>92.612641299156195</v>
          </cell>
          <cell r="BI358">
            <v>3.0165949482725898</v>
          </cell>
          <cell r="BJ358">
            <v>2.62379428741892</v>
          </cell>
          <cell r="BK358">
            <v>-2.8542121723382999E-3</v>
          </cell>
          <cell r="BL358">
            <v>-1179.79</v>
          </cell>
          <cell r="BM358">
            <v>-2826.52</v>
          </cell>
        </row>
        <row r="359">
          <cell r="A359">
            <v>677</v>
          </cell>
          <cell r="B359" t="str">
            <v>MARKLAND MALL</v>
          </cell>
          <cell r="C359" t="str">
            <v>KOKOMO</v>
          </cell>
          <cell r="D359" t="str">
            <v>IN</v>
          </cell>
          <cell r="E359" t="str">
            <v>JESSICA QUIRK</v>
          </cell>
          <cell r="F359">
            <v>40.474198000000001</v>
          </cell>
          <cell r="G359">
            <v>-86.109604000000004</v>
          </cell>
          <cell r="H359">
            <v>9</v>
          </cell>
          <cell r="I359">
            <v>1</v>
          </cell>
          <cell r="J359" t="str">
            <v>M</v>
          </cell>
          <cell r="K359" t="str">
            <v>O</v>
          </cell>
          <cell r="L359">
            <v>42579</v>
          </cell>
          <cell r="M359" t="str">
            <v>AMY LINZIE</v>
          </cell>
          <cell r="N359" t="str">
            <v>SHAWN BROOKS</v>
          </cell>
          <cell r="O359">
            <v>6384</v>
          </cell>
          <cell r="P359">
            <v>43237</v>
          </cell>
          <cell r="Q359">
            <v>98.2</v>
          </cell>
          <cell r="R359">
            <v>43237</v>
          </cell>
          <cell r="S359">
            <v>99.7</v>
          </cell>
          <cell r="T359">
            <v>46418</v>
          </cell>
          <cell r="U359">
            <v>1.6</v>
          </cell>
          <cell r="V359" t="str">
            <v>OLD</v>
          </cell>
          <cell r="W359" t="str">
            <v>ERIC EDDINGTON</v>
          </cell>
          <cell r="X359" t="str">
            <v>OLIVIA PIER</v>
          </cell>
          <cell r="Y359" t="str">
            <v>BRIAN BYRNE</v>
          </cell>
          <cell r="Z359">
            <v>1</v>
          </cell>
          <cell r="AC359">
            <v>1.65439455203235</v>
          </cell>
          <cell r="AD359">
            <v>1.69598041216078</v>
          </cell>
          <cell r="AE359">
            <v>-4.1585860128436201E-2</v>
          </cell>
          <cell r="AF359">
            <v>-2.4520247893342901</v>
          </cell>
          <cell r="AG359">
            <v>278975.2</v>
          </cell>
          <cell r="AH359">
            <v>295851.15999999997</v>
          </cell>
          <cell r="AI359">
            <v>-16875.96</v>
          </cell>
          <cell r="AJ359">
            <v>-5.7042061285140804</v>
          </cell>
          <cell r="AK359">
            <v>31941</v>
          </cell>
          <cell r="AL359">
            <v>34274</v>
          </cell>
          <cell r="AM359">
            <v>-2333</v>
          </cell>
          <cell r="AN359">
            <v>-6.8069090272509802</v>
          </cell>
          <cell r="AO359">
            <v>4699</v>
          </cell>
          <cell r="AP359">
            <v>4901</v>
          </cell>
          <cell r="AQ359">
            <v>-202</v>
          </cell>
          <cell r="AR359">
            <v>-4.1216078351356904</v>
          </cell>
          <cell r="AS359">
            <v>7774</v>
          </cell>
          <cell r="AT359">
            <v>8312</v>
          </cell>
          <cell r="AU359">
            <v>-538</v>
          </cell>
          <cell r="AV359">
            <v>-6.4725697786333001</v>
          </cell>
          <cell r="AW359">
            <v>14.495476033937599</v>
          </cell>
          <cell r="AX359">
            <v>14.299468985236601</v>
          </cell>
          <cell r="AY359">
            <v>0.19600704870095201</v>
          </cell>
          <cell r="AZ359">
            <v>1.3707295627783</v>
          </cell>
          <cell r="BB359">
            <v>-5.0247482095157102E-3</v>
          </cell>
          <cell r="BC359">
            <v>35.8856701826601</v>
          </cell>
          <cell r="BD359">
            <v>35.593257940327199</v>
          </cell>
          <cell r="BE359">
            <v>0.29241224233291502</v>
          </cell>
          <cell r="BF359">
            <v>0.82153828914214599</v>
          </cell>
          <cell r="BG359">
            <v>81.1023622047244</v>
          </cell>
          <cell r="BH359">
            <v>86.737400530504004</v>
          </cell>
          <cell r="BI359">
            <v>2.16463685660948</v>
          </cell>
          <cell r="BJ359">
            <v>2.6681118978881102</v>
          </cell>
          <cell r="BK359">
            <v>-4.2253935116813197E-3</v>
          </cell>
          <cell r="BL359">
            <v>-1178.78</v>
          </cell>
          <cell r="BM359">
            <v>-4331.5200000000004</v>
          </cell>
        </row>
        <row r="360">
          <cell r="A360">
            <v>678</v>
          </cell>
          <cell r="B360" t="str">
            <v xml:space="preserve"> WESTBROOK OUTLETS</v>
          </cell>
          <cell r="C360" t="str">
            <v>WESTBROOK</v>
          </cell>
          <cell r="D360" t="str">
            <v>CT</v>
          </cell>
          <cell r="E360" t="str">
            <v>JACQUELYN DOUGLAS</v>
          </cell>
          <cell r="F360">
            <v>41.290024000000003</v>
          </cell>
          <cell r="G360">
            <v>-72.429905000000005</v>
          </cell>
          <cell r="H360">
            <v>14</v>
          </cell>
          <cell r="I360">
            <v>3</v>
          </cell>
          <cell r="J360" t="str">
            <v>O</v>
          </cell>
          <cell r="K360" t="str">
            <v>O</v>
          </cell>
          <cell r="L360">
            <v>42145</v>
          </cell>
          <cell r="M360" t="str">
            <v>DISTRICT 3</v>
          </cell>
          <cell r="N360" t="str">
            <v>OTEAL BAKER</v>
          </cell>
          <cell r="O360">
            <v>5425</v>
          </cell>
          <cell r="P360">
            <v>43236</v>
          </cell>
          <cell r="Q360">
            <v>95.4</v>
          </cell>
          <cell r="R360">
            <v>43236</v>
          </cell>
          <cell r="S360">
            <v>99.1</v>
          </cell>
          <cell r="T360">
            <v>45808</v>
          </cell>
          <cell r="U360">
            <v>0.8</v>
          </cell>
          <cell r="V360" t="str">
            <v>OLD</v>
          </cell>
          <cell r="W360" t="str">
            <v>JAIME SERRANO</v>
          </cell>
          <cell r="X360" t="str">
            <v>KENDRA DOUGLAS</v>
          </cell>
          <cell r="Y360" t="str">
            <v>CRAIG SCHULZ</v>
          </cell>
          <cell r="Z360">
            <v>1</v>
          </cell>
          <cell r="AC360">
            <v>1.87620800736309</v>
          </cell>
          <cell r="AD360">
            <v>1.70008756567426</v>
          </cell>
          <cell r="AE360">
            <v>0.176120441688837</v>
          </cell>
          <cell r="AF360">
            <v>10.359492372323</v>
          </cell>
          <cell r="AG360">
            <v>151574.39999999999</v>
          </cell>
          <cell r="AH360">
            <v>140306.01</v>
          </cell>
          <cell r="AI360">
            <v>11268.39</v>
          </cell>
          <cell r="AJ360">
            <v>8.0312953094453992</v>
          </cell>
          <cell r="AK360">
            <v>13592</v>
          </cell>
          <cell r="AL360">
            <v>15345</v>
          </cell>
          <cell r="AM360">
            <v>-1753</v>
          </cell>
          <cell r="AN360">
            <v>-11.4239165852069</v>
          </cell>
          <cell r="AO360">
            <v>2173</v>
          </cell>
          <cell r="AP360">
            <v>2284</v>
          </cell>
          <cell r="AQ360">
            <v>-111</v>
          </cell>
          <cell r="AR360">
            <v>-4.8598949211908904</v>
          </cell>
          <cell r="AS360">
            <v>4077</v>
          </cell>
          <cell r="AT360">
            <v>3883</v>
          </cell>
          <cell r="AU360">
            <v>194</v>
          </cell>
          <cell r="AV360">
            <v>4.9961370074684499</v>
          </cell>
          <cell r="AW360">
            <v>14.7881106533255</v>
          </cell>
          <cell r="AX360">
            <v>13.7504072987944</v>
          </cell>
          <cell r="AY360">
            <v>1.0377033545310901</v>
          </cell>
          <cell r="AZ360">
            <v>7.5467099408908203</v>
          </cell>
          <cell r="BB360">
            <v>-2.62099283686929E-3</v>
          </cell>
          <cell r="BC360">
            <v>37.177924944812403</v>
          </cell>
          <cell r="BD360">
            <v>36.133404584084502</v>
          </cell>
          <cell r="BE360">
            <v>1.0445203607278899</v>
          </cell>
          <cell r="BF360">
            <v>2.89073330551299</v>
          </cell>
          <cell r="BG360">
            <v>69.028992176714198</v>
          </cell>
          <cell r="BH360">
            <v>53.415061295972002</v>
          </cell>
          <cell r="BI360">
            <v>3.3647832351637201</v>
          </cell>
          <cell r="BJ360">
            <v>2.1750671977629499</v>
          </cell>
          <cell r="BK360">
            <v>-6.9196381446999002E-3</v>
          </cell>
          <cell r="BL360">
            <v>-1048.8399999999999</v>
          </cell>
          <cell r="BM360">
            <v>-2141.1</v>
          </cell>
        </row>
        <row r="361">
          <cell r="A361">
            <v>679</v>
          </cell>
          <cell r="B361" t="str">
            <v>VILLAGE AT ELIZABETH ST</v>
          </cell>
          <cell r="C361" t="str">
            <v>BOAZ</v>
          </cell>
          <cell r="D361" t="str">
            <v>AL</v>
          </cell>
          <cell r="E361" t="str">
            <v>JON MARSH</v>
          </cell>
          <cell r="F361">
            <v>34.196362000000001</v>
          </cell>
          <cell r="G361">
            <v>-86.160381000000001</v>
          </cell>
          <cell r="H361">
            <v>3</v>
          </cell>
          <cell r="I361">
            <v>1</v>
          </cell>
          <cell r="J361" t="str">
            <v>S</v>
          </cell>
          <cell r="K361" t="str">
            <v>O</v>
          </cell>
          <cell r="L361">
            <v>41760</v>
          </cell>
          <cell r="M361" t="str">
            <v>DISTRICT 1</v>
          </cell>
          <cell r="N361" t="str">
            <v>ALLEN MCCLURE</v>
          </cell>
          <cell r="O361">
            <v>11716</v>
          </cell>
          <cell r="P361">
            <v>43251</v>
          </cell>
          <cell r="Q361">
            <v>94</v>
          </cell>
          <cell r="R361">
            <v>43251</v>
          </cell>
          <cell r="S361">
            <v>99.9</v>
          </cell>
          <cell r="T361">
            <v>43646</v>
          </cell>
          <cell r="U361">
            <v>1.5</v>
          </cell>
          <cell r="V361" t="str">
            <v>OLD</v>
          </cell>
          <cell r="W361" t="str">
            <v>ALLISON COLVIN</v>
          </cell>
          <cell r="X361" t="str">
            <v>AMANDA CORNETT</v>
          </cell>
          <cell r="Y361" t="str">
            <v>BRIAN BYRNE</v>
          </cell>
          <cell r="Z361">
            <v>1</v>
          </cell>
          <cell r="AC361">
            <v>1.90196990848457</v>
          </cell>
          <cell r="AD361">
            <v>1.9764723512663001</v>
          </cell>
          <cell r="AE361">
            <v>-7.4502442781730502E-2</v>
          </cell>
          <cell r="AF361">
            <v>-3.7694654688186202</v>
          </cell>
          <cell r="AG361">
            <v>334621.69</v>
          </cell>
          <cell r="AH361">
            <v>347542.89</v>
          </cell>
          <cell r="AI361">
            <v>-12921.2</v>
          </cell>
          <cell r="AJ361">
            <v>-3.7178720588989802</v>
          </cell>
          <cell r="AK361">
            <v>19057</v>
          </cell>
          <cell r="AL361">
            <v>19677</v>
          </cell>
          <cell r="AM361">
            <v>-620</v>
          </cell>
          <cell r="AN361">
            <v>-3.1508868221781801</v>
          </cell>
          <cell r="AO361">
            <v>6447</v>
          </cell>
          <cell r="AP361">
            <v>6673</v>
          </cell>
          <cell r="AQ361">
            <v>-226</v>
          </cell>
          <cell r="AR361">
            <v>-3.3867825565712599</v>
          </cell>
          <cell r="AS361">
            <v>12262</v>
          </cell>
          <cell r="AT361">
            <v>13189</v>
          </cell>
          <cell r="AU361">
            <v>-927</v>
          </cell>
          <cell r="AV361">
            <v>-7.02858442641595</v>
          </cell>
          <cell r="AW361">
            <v>33.326336779136298</v>
          </cell>
          <cell r="AX361">
            <v>33.866951262895803</v>
          </cell>
          <cell r="AY361">
            <v>-0.54061448375949805</v>
          </cell>
          <cell r="AZ361">
            <v>-1.5962891952184299</v>
          </cell>
          <cell r="BB361">
            <v>-8.7102706033574204E-3</v>
          </cell>
          <cell r="BC361">
            <v>27.289323927581101</v>
          </cell>
          <cell r="BD361">
            <v>26.350965956478898</v>
          </cell>
          <cell r="BE361">
            <v>0.93835797110226005</v>
          </cell>
          <cell r="BF361">
            <v>3.5610002785174801</v>
          </cell>
          <cell r="BG361">
            <v>78.811850473088299</v>
          </cell>
          <cell r="BH361">
            <v>79.559418552375206</v>
          </cell>
          <cell r="BI361">
            <v>1.1411663123212401</v>
          </cell>
          <cell r="BJ361">
            <v>0.78375938002932499</v>
          </cell>
          <cell r="BK361">
            <v>-3.1905582689514202E-3</v>
          </cell>
          <cell r="BL361">
            <v>-1067.6300000000001</v>
          </cell>
          <cell r="BM361">
            <v>-4685.7700000000004</v>
          </cell>
        </row>
        <row r="362">
          <cell r="A362">
            <v>680</v>
          </cell>
          <cell r="B362" t="str">
            <v>STATEN ISLAND MALL</v>
          </cell>
          <cell r="C362" t="str">
            <v>STATEN ISLAND</v>
          </cell>
          <cell r="D362" t="str">
            <v>NY</v>
          </cell>
          <cell r="E362" t="str">
            <v>MARLENE SILVA</v>
          </cell>
          <cell r="F362">
            <v>40.580750000000002</v>
          </cell>
          <cell r="G362">
            <v>-74.166088000000002</v>
          </cell>
          <cell r="H362">
            <v>14</v>
          </cell>
          <cell r="I362">
            <v>4</v>
          </cell>
          <cell r="J362" t="str">
            <v>M</v>
          </cell>
          <cell r="K362" t="str">
            <v>O</v>
          </cell>
          <cell r="L362">
            <v>41850</v>
          </cell>
          <cell r="M362" t="str">
            <v>MARLENE SILVA</v>
          </cell>
          <cell r="N362" t="str">
            <v>OTEAL BAKER</v>
          </cell>
          <cell r="O362">
            <v>6121</v>
          </cell>
          <cell r="P362">
            <v>43333</v>
          </cell>
          <cell r="Q362">
            <v>95.4</v>
          </cell>
          <cell r="R362">
            <v>43333</v>
          </cell>
          <cell r="S362">
            <v>99.5</v>
          </cell>
          <cell r="T362">
            <v>45688</v>
          </cell>
          <cell r="U362">
            <v>1.4</v>
          </cell>
          <cell r="V362" t="str">
            <v>OLD</v>
          </cell>
          <cell r="W362" t="str">
            <v>JENELY SOSA</v>
          </cell>
          <cell r="X362" t="str">
            <v>KATHERINE SANCHEZ</v>
          </cell>
          <cell r="Y362" t="str">
            <v>CRAIG SCHULZ</v>
          </cell>
          <cell r="Z362">
            <v>1</v>
          </cell>
          <cell r="AC362">
            <v>1.65342377260982</v>
          </cell>
          <cell r="AD362">
            <v>1.63728191000918</v>
          </cell>
          <cell r="AE362">
            <v>1.6141862600636402E-2</v>
          </cell>
          <cell r="AF362">
            <v>0.98589390757672901</v>
          </cell>
          <cell r="AG362">
            <v>376677.67</v>
          </cell>
          <cell r="AH362">
            <v>403771.09</v>
          </cell>
          <cell r="AI362">
            <v>-27093.42</v>
          </cell>
          <cell r="AJ362">
            <v>-6.7100940783056</v>
          </cell>
          <cell r="AK362">
            <v>35050</v>
          </cell>
          <cell r="AL362">
            <v>47211</v>
          </cell>
          <cell r="AM362">
            <v>-12161</v>
          </cell>
          <cell r="AN362">
            <v>-25.7588273919214</v>
          </cell>
          <cell r="AO362">
            <v>6192</v>
          </cell>
          <cell r="AP362">
            <v>6534</v>
          </cell>
          <cell r="AQ362">
            <v>-342</v>
          </cell>
          <cell r="AR362">
            <v>-5.2341597796143304</v>
          </cell>
          <cell r="AS362">
            <v>10238</v>
          </cell>
          <cell r="AT362">
            <v>10698</v>
          </cell>
          <cell r="AU362">
            <v>-460</v>
          </cell>
          <cell r="AV362">
            <v>-4.2998691344176496</v>
          </cell>
          <cell r="AW362">
            <v>17.155492154065598</v>
          </cell>
          <cell r="AX362">
            <v>13.839994916439</v>
          </cell>
          <cell r="AY362">
            <v>3.3154972376266501</v>
          </cell>
          <cell r="AZ362">
            <v>23.9559136953768</v>
          </cell>
          <cell r="BB362">
            <v>-6.3024189311563896E-3</v>
          </cell>
          <cell r="BC362">
            <v>36.792114670834103</v>
          </cell>
          <cell r="BD362">
            <v>37.742670592634099</v>
          </cell>
          <cell r="BE362">
            <v>-0.95055592179999604</v>
          </cell>
          <cell r="BF362">
            <v>-2.5185179185108</v>
          </cell>
          <cell r="BG362">
            <v>73.239664082687298</v>
          </cell>
          <cell r="BH362">
            <v>69.314355677991998</v>
          </cell>
          <cell r="BI362">
            <v>4.4203522868769998</v>
          </cell>
          <cell r="BJ362">
            <v>3.7029322728380598</v>
          </cell>
          <cell r="BK362">
            <v>-1.68547288720353E-3</v>
          </cell>
          <cell r="BL362">
            <v>-634.88</v>
          </cell>
          <cell r="BM362">
            <v>-4920.1400000000003</v>
          </cell>
        </row>
        <row r="363">
          <cell r="A363">
            <v>681</v>
          </cell>
          <cell r="B363" t="str">
            <v>KEMAH MARKETPLACE</v>
          </cell>
          <cell r="C363" t="str">
            <v>KEMAH</v>
          </cell>
          <cell r="D363" t="str">
            <v>TX</v>
          </cell>
          <cell r="E363" t="str">
            <v>MEGAN WHATLEY</v>
          </cell>
          <cell r="F363">
            <v>29.533974000000001</v>
          </cell>
          <cell r="G363">
            <v>-95.020233000000005</v>
          </cell>
          <cell r="H363">
            <v>11</v>
          </cell>
          <cell r="I363">
            <v>1</v>
          </cell>
          <cell r="J363" t="str">
            <v>S</v>
          </cell>
          <cell r="K363" t="str">
            <v>O</v>
          </cell>
          <cell r="L363">
            <v>43181</v>
          </cell>
          <cell r="M363" t="str">
            <v>MARTHA MENDEZ</v>
          </cell>
          <cell r="N363" t="str">
            <v>MANUEL TARIN</v>
          </cell>
          <cell r="O363">
            <v>6015</v>
          </cell>
          <cell r="P363">
            <v>43287</v>
          </cell>
          <cell r="Q363">
            <v>97.9</v>
          </cell>
          <cell r="R363">
            <v>43287</v>
          </cell>
          <cell r="S363">
            <v>87.7</v>
          </cell>
          <cell r="T363">
            <v>46965</v>
          </cell>
          <cell r="U363">
            <v>1.2</v>
          </cell>
          <cell r="V363" t="str">
            <v>SECYR</v>
          </cell>
          <cell r="W363" t="str">
            <v>AMBER GIL</v>
          </cell>
          <cell r="X363" t="str">
            <v>TERESA LAYVA</v>
          </cell>
          <cell r="Y363" t="str">
            <v>MARSHALL POE</v>
          </cell>
          <cell r="Z363">
            <v>1</v>
          </cell>
          <cell r="AC363">
            <v>1.76613556575749</v>
          </cell>
          <cell r="AD363">
            <v>1.9483648881239199</v>
          </cell>
          <cell r="AE363">
            <v>-0.18222932236643</v>
          </cell>
          <cell r="AF363">
            <v>-9.35293606845371</v>
          </cell>
          <cell r="AG363">
            <v>227089.02</v>
          </cell>
          <cell r="AH363">
            <v>79897.509999999995</v>
          </cell>
          <cell r="AI363">
            <v>147191.51</v>
          </cell>
          <cell r="AJ363">
            <v>184.225403269764</v>
          </cell>
          <cell r="AK363">
            <v>2840</v>
          </cell>
          <cell r="AL363">
            <v>5545</v>
          </cell>
          <cell r="AM363">
            <v>-2705</v>
          </cell>
          <cell r="AN363">
            <v>-48.7826871055005</v>
          </cell>
          <cell r="AO363">
            <v>3703</v>
          </cell>
          <cell r="AP363">
            <v>1162</v>
          </cell>
          <cell r="AQ363">
            <v>2541</v>
          </cell>
          <cell r="AR363">
            <v>218.674698795181</v>
          </cell>
          <cell r="AS363">
            <v>6540</v>
          </cell>
          <cell r="AT363">
            <v>2264</v>
          </cell>
          <cell r="AU363">
            <v>4276</v>
          </cell>
          <cell r="AV363">
            <v>188.86925795053</v>
          </cell>
          <cell r="AW363">
            <v>31.654929577464799</v>
          </cell>
          <cell r="AX363">
            <v>20.955816050495901</v>
          </cell>
          <cell r="AY363">
            <v>10.6991135269688</v>
          </cell>
          <cell r="AZ363">
            <v>51.055580470776498</v>
          </cell>
          <cell r="BB363">
            <v>-5.0740945813870803E-3</v>
          </cell>
          <cell r="BC363">
            <v>34.723091743119298</v>
          </cell>
          <cell r="BD363">
            <v>35.290419611307399</v>
          </cell>
          <cell r="BE363">
            <v>-0.56732786818815795</v>
          </cell>
          <cell r="BF363">
            <v>-1.6075974001918101</v>
          </cell>
          <cell r="BG363">
            <v>85.417229273562</v>
          </cell>
          <cell r="BH363">
            <v>83.734939759036095</v>
          </cell>
          <cell r="BI363">
            <v>1.6629645942371001</v>
          </cell>
          <cell r="BJ363">
            <v>0.32069835467963898</v>
          </cell>
          <cell r="BK363">
            <v>-2.0560219071798398E-3</v>
          </cell>
          <cell r="BL363">
            <v>-466.9</v>
          </cell>
          <cell r="BM363">
            <v>-1443.72</v>
          </cell>
        </row>
        <row r="364">
          <cell r="A364">
            <v>682</v>
          </cell>
          <cell r="B364" t="str">
            <v>MALL OF GEORGIA CROSSING</v>
          </cell>
          <cell r="C364" t="str">
            <v>BUFORD</v>
          </cell>
          <cell r="D364" t="str">
            <v>GA</v>
          </cell>
          <cell r="E364" t="str">
            <v>COLLEEN CHESTNUT</v>
          </cell>
          <cell r="F364">
            <v>34.070180000000001</v>
          </cell>
          <cell r="G364">
            <v>-83.979608999999996</v>
          </cell>
          <cell r="H364">
            <v>4</v>
          </cell>
          <cell r="I364">
            <v>3</v>
          </cell>
          <cell r="J364" t="str">
            <v>S</v>
          </cell>
          <cell r="K364" t="str">
            <v>O</v>
          </cell>
          <cell r="L364">
            <v>41844</v>
          </cell>
          <cell r="M364" t="str">
            <v>REGINALD CRAWFORD</v>
          </cell>
          <cell r="N364" t="str">
            <v>JON COBB</v>
          </cell>
          <cell r="O364">
            <v>6600</v>
          </cell>
          <cell r="P364">
            <v>43284</v>
          </cell>
          <cell r="Q364">
            <v>99.4</v>
          </cell>
          <cell r="R364">
            <v>43284</v>
          </cell>
          <cell r="S364">
            <v>86.7</v>
          </cell>
          <cell r="T364">
            <v>43861</v>
          </cell>
          <cell r="U364">
            <v>1.7</v>
          </cell>
          <cell r="V364" t="str">
            <v>OLD</v>
          </cell>
          <cell r="W364" t="str">
            <v>CHOL KIM</v>
          </cell>
          <cell r="X364" t="str">
            <v>SHANNON SEARLE</v>
          </cell>
          <cell r="Y364" t="str">
            <v>BRIAN BYRNE</v>
          </cell>
          <cell r="Z364">
            <v>1</v>
          </cell>
          <cell r="AC364">
            <v>1.66850152905199</v>
          </cell>
          <cell r="AD364">
            <v>1.7169849246231199</v>
          </cell>
          <cell r="AE364">
            <v>-4.8483395571127699E-2</v>
          </cell>
          <cell r="AF364">
            <v>-2.8237519663586998</v>
          </cell>
          <cell r="AG364">
            <v>285456.83</v>
          </cell>
          <cell r="AH364">
            <v>284332.92</v>
          </cell>
          <cell r="AI364">
            <v>1123.9100000000001</v>
          </cell>
          <cell r="AJ364">
            <v>0.39527958985544098</v>
          </cell>
          <cell r="AK364">
            <v>18491</v>
          </cell>
          <cell r="AL364">
            <v>18885</v>
          </cell>
          <cell r="AM364">
            <v>-394</v>
          </cell>
          <cell r="AN364">
            <v>-2.0863118877415898</v>
          </cell>
          <cell r="AO364">
            <v>4905</v>
          </cell>
          <cell r="AP364">
            <v>4975</v>
          </cell>
          <cell r="AQ364">
            <v>-70</v>
          </cell>
          <cell r="AR364">
            <v>-1.4070351758794</v>
          </cell>
          <cell r="AS364">
            <v>8184</v>
          </cell>
          <cell r="AT364">
            <v>8542</v>
          </cell>
          <cell r="AU364">
            <v>-358</v>
          </cell>
          <cell r="AV364">
            <v>-4.1910559587918499</v>
          </cell>
          <cell r="AW364">
            <v>26.066735168460301</v>
          </cell>
          <cell r="AX364">
            <v>26.343658988615299</v>
          </cell>
          <cell r="AY364">
            <v>-0.27692382015497302</v>
          </cell>
          <cell r="AZ364">
            <v>-1.0511972550003399</v>
          </cell>
          <cell r="BB364">
            <v>-7.2585825321296402E-3</v>
          </cell>
          <cell r="BC364">
            <v>34.8798668132942</v>
          </cell>
          <cell r="BD364">
            <v>33.286457504097399</v>
          </cell>
          <cell r="BE364">
            <v>1.59340930919684</v>
          </cell>
          <cell r="BF364">
            <v>4.7869597087665303</v>
          </cell>
          <cell r="BG364">
            <v>59.734964322120298</v>
          </cell>
          <cell r="BH364">
            <v>62.5929648241206</v>
          </cell>
          <cell r="BI364">
            <v>4.4283193364124402</v>
          </cell>
          <cell r="BJ364">
            <v>3.2373071679494601</v>
          </cell>
          <cell r="BK364">
            <v>-3.1451690961466902E-3</v>
          </cell>
          <cell r="BL364">
            <v>-897.81</v>
          </cell>
          <cell r="BM364">
            <v>-3387.83</v>
          </cell>
        </row>
        <row r="365">
          <cell r="A365">
            <v>683</v>
          </cell>
          <cell r="B365" t="str">
            <v>TOWN CENTER AT CREEKSIDE</v>
          </cell>
          <cell r="C365" t="str">
            <v>NEW BRAUNFELS</v>
          </cell>
          <cell r="D365" t="str">
            <v>TX</v>
          </cell>
          <cell r="E365" t="str">
            <v>MADISON GUZMAN</v>
          </cell>
          <cell r="F365">
            <v>29.725518999999998</v>
          </cell>
          <cell r="G365">
            <v>-98.073414200000002</v>
          </cell>
          <cell r="H365">
            <v>11</v>
          </cell>
          <cell r="I365">
            <v>4</v>
          </cell>
          <cell r="J365" t="str">
            <v>S</v>
          </cell>
          <cell r="K365" t="str">
            <v>O</v>
          </cell>
          <cell r="L365">
            <v>41935</v>
          </cell>
          <cell r="M365" t="str">
            <v>DISTRICT 4</v>
          </cell>
          <cell r="N365" t="str">
            <v>MANUEL TARIN</v>
          </cell>
          <cell r="O365">
            <v>5545</v>
          </cell>
          <cell r="P365">
            <v>43335</v>
          </cell>
          <cell r="Q365">
            <v>70</v>
          </cell>
          <cell r="R365">
            <v>43335</v>
          </cell>
          <cell r="S365">
            <v>95.2</v>
          </cell>
          <cell r="T365">
            <v>43861</v>
          </cell>
          <cell r="U365">
            <v>1.7</v>
          </cell>
          <cell r="V365" t="str">
            <v>OLD</v>
          </cell>
          <cell r="W365" t="str">
            <v>ALI MESA</v>
          </cell>
          <cell r="X365" t="str">
            <v>ALISHA MESA</v>
          </cell>
          <cell r="Y365" t="str">
            <v>MARSHALL POE</v>
          </cell>
          <cell r="Z365">
            <v>1</v>
          </cell>
          <cell r="AC365">
            <v>1.7867001254705099</v>
          </cell>
          <cell r="AD365">
            <v>1.75619259671584</v>
          </cell>
          <cell r="AE365">
            <v>3.05075287546781E-2</v>
          </cell>
          <cell r="AF365">
            <v>1.7371402664906199</v>
          </cell>
          <cell r="AG365">
            <v>242685.2</v>
          </cell>
          <cell r="AH365">
            <v>214610.84</v>
          </cell>
          <cell r="AI365">
            <v>28074.36</v>
          </cell>
          <cell r="AJ365">
            <v>13.081520020144399</v>
          </cell>
          <cell r="AK365">
            <v>15383</v>
          </cell>
          <cell r="AL365">
            <v>15857</v>
          </cell>
          <cell r="AM365">
            <v>-474</v>
          </cell>
          <cell r="AN365">
            <v>-2.9892161190641402</v>
          </cell>
          <cell r="AO365">
            <v>3985</v>
          </cell>
          <cell r="AP365">
            <v>3593</v>
          </cell>
          <cell r="AQ365">
            <v>392</v>
          </cell>
          <cell r="AR365">
            <v>10.9101029780128</v>
          </cell>
          <cell r="AS365">
            <v>7120</v>
          </cell>
          <cell r="AT365">
            <v>6310</v>
          </cell>
          <cell r="AU365">
            <v>810</v>
          </cell>
          <cell r="AV365">
            <v>12.8367670364501</v>
          </cell>
          <cell r="AW365">
            <v>25.4501722680881</v>
          </cell>
          <cell r="AX365">
            <v>22.6587626915558</v>
          </cell>
          <cell r="AY365">
            <v>2.7914095765323701</v>
          </cell>
          <cell r="AZ365">
            <v>12.319338061529001</v>
          </cell>
          <cell r="BB365">
            <v>-3.32667326296519E-2</v>
          </cell>
          <cell r="BC365">
            <v>34.085000000000001</v>
          </cell>
          <cell r="BD365">
            <v>34.011226624405701</v>
          </cell>
          <cell r="BE365">
            <v>7.3773375594292603E-2</v>
          </cell>
          <cell r="BF365">
            <v>0.21690889425715201</v>
          </cell>
          <cell r="BG365">
            <v>89.987452948557106</v>
          </cell>
          <cell r="BH365">
            <v>65.098803228499904</v>
          </cell>
          <cell r="BI365">
            <v>2.72342936446063</v>
          </cell>
          <cell r="BJ365">
            <v>1.4082140492064601</v>
          </cell>
          <cell r="BK365">
            <v>-5.8620797642377903E-3</v>
          </cell>
          <cell r="BL365">
            <v>-1422.64</v>
          </cell>
          <cell r="BM365">
            <v>-20528.689999999999</v>
          </cell>
        </row>
        <row r="366">
          <cell r="A366">
            <v>684</v>
          </cell>
          <cell r="B366" t="str">
            <v>PHILADELPHIA MILLS</v>
          </cell>
          <cell r="C366" t="str">
            <v>PHILADELPHIA</v>
          </cell>
          <cell r="D366" t="str">
            <v>PA</v>
          </cell>
          <cell r="E366" t="str">
            <v>REYNA VALENCIA</v>
          </cell>
          <cell r="F366">
            <v>40.084830349999997</v>
          </cell>
          <cell r="G366">
            <v>-74.961978349999995</v>
          </cell>
          <cell r="H366">
            <v>14</v>
          </cell>
          <cell r="I366">
            <v>4</v>
          </cell>
          <cell r="J366" t="str">
            <v>O</v>
          </cell>
          <cell r="K366" t="str">
            <v>O</v>
          </cell>
          <cell r="L366">
            <v>41942</v>
          </cell>
          <cell r="M366" t="str">
            <v>MARLENE SILVA</v>
          </cell>
          <cell r="N366" t="str">
            <v>OTEAL BAKER</v>
          </cell>
          <cell r="O366">
            <v>5993</v>
          </cell>
          <cell r="P366">
            <v>43223</v>
          </cell>
          <cell r="Q366">
            <v>85.9</v>
          </cell>
          <cell r="R366">
            <v>43223</v>
          </cell>
          <cell r="S366">
            <v>98.9</v>
          </cell>
          <cell r="T366">
            <v>45688</v>
          </cell>
          <cell r="U366">
            <v>1.2</v>
          </cell>
          <cell r="V366" t="str">
            <v>OLD</v>
          </cell>
          <cell r="W366" t="str">
            <v>TACHINA LEE</v>
          </cell>
          <cell r="Y366" t="str">
            <v>CRAIG SCHULZ</v>
          </cell>
          <cell r="Z366">
            <v>1</v>
          </cell>
          <cell r="AC366">
            <v>1.7437227074235799</v>
          </cell>
          <cell r="AD366">
            <v>1.95542949756888</v>
          </cell>
          <cell r="AE366">
            <v>-0.211706790145301</v>
          </cell>
          <cell r="AF366">
            <v>-10.826613304571101</v>
          </cell>
          <cell r="AG366">
            <v>239867.2</v>
          </cell>
          <cell r="AH366">
            <v>269985.62</v>
          </cell>
          <cell r="AI366">
            <v>-30118.42</v>
          </cell>
          <cell r="AJ366">
            <v>-11.1555645074727</v>
          </cell>
          <cell r="AK366">
            <v>37001</v>
          </cell>
          <cell r="AL366">
            <v>37452</v>
          </cell>
          <cell r="AM366">
            <v>-451</v>
          </cell>
          <cell r="AN366">
            <v>-1.2042080529744701</v>
          </cell>
          <cell r="AO366">
            <v>3664</v>
          </cell>
          <cell r="AP366">
            <v>3702</v>
          </cell>
          <cell r="AQ366">
            <v>-38</v>
          </cell>
          <cell r="AR366">
            <v>-1.02647217720151</v>
          </cell>
          <cell r="AS366">
            <v>6389</v>
          </cell>
          <cell r="AT366">
            <v>7239</v>
          </cell>
          <cell r="AU366">
            <v>-850</v>
          </cell>
          <cell r="AV366">
            <v>-11.741953308468</v>
          </cell>
          <cell r="AW366">
            <v>9.4889327315478003</v>
          </cell>
          <cell r="AX366">
            <v>9.8739720175157508</v>
          </cell>
          <cell r="AY366">
            <v>-0.385039285967956</v>
          </cell>
          <cell r="AZ366">
            <v>-3.8995379497219802</v>
          </cell>
          <cell r="BB366">
            <v>-1.2546480620958599E-2</v>
          </cell>
          <cell r="BC366">
            <v>37.543778369071802</v>
          </cell>
          <cell r="BD366">
            <v>37.295982870562199</v>
          </cell>
          <cell r="BE366">
            <v>0.24779549850961</v>
          </cell>
          <cell r="BF366">
            <v>0.66440264993041898</v>
          </cell>
          <cell r="BG366">
            <v>73.116812227074206</v>
          </cell>
          <cell r="BH366">
            <v>68.098325229605607</v>
          </cell>
          <cell r="BI366">
            <v>2.2375881320997602</v>
          </cell>
          <cell r="BJ366">
            <v>4.2240249684409097</v>
          </cell>
          <cell r="BK366">
            <v>-1.45132806819774E-2</v>
          </cell>
          <cell r="BL366">
            <v>-3481.26</v>
          </cell>
          <cell r="BM366">
            <v>-10527.4</v>
          </cell>
        </row>
        <row r="367">
          <cell r="A367">
            <v>685</v>
          </cell>
          <cell r="B367" t="str">
            <v>NORTH HILLS CROSSING</v>
          </cell>
          <cell r="C367" t="str">
            <v>EL PASO</v>
          </cell>
          <cell r="D367" t="str">
            <v>TX</v>
          </cell>
          <cell r="E367" t="str">
            <v>ARLY VELASCO</v>
          </cell>
          <cell r="F367">
            <v>31.926185</v>
          </cell>
          <cell r="G367">
            <v>-106.438406</v>
          </cell>
          <cell r="H367">
            <v>12</v>
          </cell>
          <cell r="I367">
            <v>7</v>
          </cell>
          <cell r="J367" t="str">
            <v>S</v>
          </cell>
          <cell r="K367" t="str">
            <v>O</v>
          </cell>
          <cell r="L367">
            <v>42215</v>
          </cell>
          <cell r="M367" t="str">
            <v>ALEX DOMINGUEZ</v>
          </cell>
          <cell r="N367" t="str">
            <v>CHARLES MCGOWEN</v>
          </cell>
          <cell r="O367">
            <v>7000</v>
          </cell>
          <cell r="P367">
            <v>43144</v>
          </cell>
          <cell r="Q367">
            <v>97</v>
          </cell>
          <cell r="R367">
            <v>43144</v>
          </cell>
          <cell r="S367">
            <v>99.9</v>
          </cell>
          <cell r="T367">
            <v>46387</v>
          </cell>
          <cell r="U367">
            <v>2.6</v>
          </cell>
          <cell r="V367" t="str">
            <v>OLD</v>
          </cell>
          <cell r="W367" t="str">
            <v>ARACELY DELGADO</v>
          </cell>
          <cell r="X367" t="str">
            <v>BRITTNEY VILLEGAS</v>
          </cell>
          <cell r="Y367" t="str">
            <v>MARSHALL POE</v>
          </cell>
          <cell r="Z367">
            <v>1</v>
          </cell>
          <cell r="AC367">
            <v>1.8453758986231299</v>
          </cell>
          <cell r="AD367">
            <v>1.8339603061356899</v>
          </cell>
          <cell r="AE367">
            <v>1.14155924874411E-2</v>
          </cell>
          <cell r="AF367">
            <v>0.62245581048014698</v>
          </cell>
          <cell r="AG367">
            <v>537006.27</v>
          </cell>
          <cell r="AH367">
            <v>506736.99</v>
          </cell>
          <cell r="AI367">
            <v>30269.279999999999</v>
          </cell>
          <cell r="AJ367">
            <v>5.9733709196954399</v>
          </cell>
          <cell r="AK367">
            <v>25769</v>
          </cell>
          <cell r="AL367">
            <v>25544</v>
          </cell>
          <cell r="AM367">
            <v>225</v>
          </cell>
          <cell r="AN367">
            <v>0.88083307234575603</v>
          </cell>
          <cell r="AO367">
            <v>8207</v>
          </cell>
          <cell r="AP367">
            <v>7709</v>
          </cell>
          <cell r="AQ367">
            <v>498</v>
          </cell>
          <cell r="AR367">
            <v>6.4599818394084796</v>
          </cell>
          <cell r="AS367">
            <v>15145</v>
          </cell>
          <cell r="AT367">
            <v>14138</v>
          </cell>
          <cell r="AU367">
            <v>1007</v>
          </cell>
          <cell r="AV367">
            <v>7.1226481822039904</v>
          </cell>
          <cell r="AW367">
            <v>31.483565524467402</v>
          </cell>
          <cell r="AX367">
            <v>30.179298465393</v>
          </cell>
          <cell r="AY367">
            <v>1.3042670590743399</v>
          </cell>
          <cell r="AZ367">
            <v>4.32172755960499</v>
          </cell>
          <cell r="BB367">
            <v>-5.7443812107160104E-3</v>
          </cell>
          <cell r="BC367">
            <v>35.457660614063997</v>
          </cell>
          <cell r="BD367">
            <v>35.842197623426202</v>
          </cell>
          <cell r="BE367">
            <v>-0.384537009362177</v>
          </cell>
          <cell r="BF367">
            <v>-1.0728611381542199</v>
          </cell>
          <cell r="BG367">
            <v>86.828317290118207</v>
          </cell>
          <cell r="BH367">
            <v>88.286418471915894</v>
          </cell>
          <cell r="BI367">
            <v>3.2514294479280501</v>
          </cell>
          <cell r="BJ367">
            <v>2.0088231569595898</v>
          </cell>
          <cell r="BK367">
            <v>-3.0775804535764502E-3</v>
          </cell>
          <cell r="BL367">
            <v>-1652.68</v>
          </cell>
          <cell r="BM367">
            <v>-5557.94</v>
          </cell>
        </row>
        <row r="368">
          <cell r="A368">
            <v>686</v>
          </cell>
          <cell r="B368" t="str">
            <v>PINECROFT CENTER</v>
          </cell>
          <cell r="C368" t="str">
            <v>THE WOODLANDS</v>
          </cell>
          <cell r="D368" t="str">
            <v>TX</v>
          </cell>
          <cell r="E368" t="str">
            <v>CHRISTINA BEARDEN</v>
          </cell>
          <cell r="F368">
            <v>30.169701</v>
          </cell>
          <cell r="G368">
            <v>-95.455099000000004</v>
          </cell>
          <cell r="H368">
            <v>11</v>
          </cell>
          <cell r="I368">
            <v>2</v>
          </cell>
          <cell r="J368" t="str">
            <v>S</v>
          </cell>
          <cell r="K368" t="str">
            <v>O</v>
          </cell>
          <cell r="L368">
            <v>42320</v>
          </cell>
          <cell r="M368" t="str">
            <v>JESUS GONZALEZ</v>
          </cell>
          <cell r="N368" t="str">
            <v>MANUEL TARIN</v>
          </cell>
          <cell r="O368">
            <v>10000</v>
          </cell>
          <cell r="P368">
            <v>43286</v>
          </cell>
          <cell r="Q368">
            <v>99.4</v>
          </cell>
          <cell r="R368">
            <v>43286</v>
          </cell>
          <cell r="S368">
            <v>100</v>
          </cell>
          <cell r="T368">
            <v>46022</v>
          </cell>
          <cell r="U368">
            <v>1.8</v>
          </cell>
          <cell r="V368" t="str">
            <v>OLD</v>
          </cell>
          <cell r="W368" t="str">
            <v>BROOKLYN RIOJAS</v>
          </cell>
          <cell r="X368" t="str">
            <v>JENNIFER CHRIST</v>
          </cell>
          <cell r="Y368" t="str">
            <v>MARSHALL POE</v>
          </cell>
          <cell r="Z368">
            <v>1</v>
          </cell>
          <cell r="AC368">
            <v>1.7844077428520699</v>
          </cell>
          <cell r="AD368">
            <v>1.77495826377295</v>
          </cell>
          <cell r="AE368">
            <v>9.4494790791139795E-3</v>
          </cell>
          <cell r="AF368">
            <v>0.53237753653021702</v>
          </cell>
          <cell r="AG368">
            <v>347872.74</v>
          </cell>
          <cell r="AH368">
            <v>363798.16</v>
          </cell>
          <cell r="AI368">
            <v>-15925.42</v>
          </cell>
          <cell r="AJ368">
            <v>-4.3775427561260898</v>
          </cell>
          <cell r="AK368">
            <v>22073</v>
          </cell>
          <cell r="AL368">
            <v>22419</v>
          </cell>
          <cell r="AM368">
            <v>-346</v>
          </cell>
          <cell r="AN368">
            <v>-1.54333377938356</v>
          </cell>
          <cell r="AO368">
            <v>5631</v>
          </cell>
          <cell r="AP368">
            <v>5990</v>
          </cell>
          <cell r="AQ368">
            <v>-359</v>
          </cell>
          <cell r="AR368">
            <v>-5.9933222036727898</v>
          </cell>
          <cell r="AS368">
            <v>10048</v>
          </cell>
          <cell r="AT368">
            <v>10632</v>
          </cell>
          <cell r="AU368">
            <v>-584</v>
          </cell>
          <cell r="AV368">
            <v>-5.4928517682468003</v>
          </cell>
          <cell r="AW368">
            <v>25.0849454084175</v>
          </cell>
          <cell r="AX368">
            <v>26.713947990543701</v>
          </cell>
          <cell r="AY368">
            <v>-1.62900258212621</v>
          </cell>
          <cell r="AZ368">
            <v>-6.0979477189326197</v>
          </cell>
          <cell r="BB368">
            <v>-4.6529481486755099E-3</v>
          </cell>
          <cell r="BC368">
            <v>34.621092754777102</v>
          </cell>
          <cell r="BD368">
            <v>34.217283671933799</v>
          </cell>
          <cell r="BE368">
            <v>0.40380908284328099</v>
          </cell>
          <cell r="BF368">
            <v>1.18013190852581</v>
          </cell>
          <cell r="BG368">
            <v>65.903036760788495</v>
          </cell>
          <cell r="BH368">
            <v>55.075125208681101</v>
          </cell>
          <cell r="BI368">
            <v>3.1246081541198101</v>
          </cell>
          <cell r="BJ368">
            <v>2.5792104061218999</v>
          </cell>
          <cell r="BK368">
            <v>-2.9976766791212201E-3</v>
          </cell>
          <cell r="BL368">
            <v>-1042.81</v>
          </cell>
          <cell r="BM368">
            <v>-3506.33</v>
          </cell>
        </row>
        <row r="369">
          <cell r="A369">
            <v>688</v>
          </cell>
          <cell r="B369" t="str">
            <v>SHOPPES AT TANGLEWOOD</v>
          </cell>
          <cell r="C369" t="str">
            <v>ELIZABETH CITY</v>
          </cell>
          <cell r="D369" t="str">
            <v>NC</v>
          </cell>
          <cell r="F369">
            <v>36.295942279999998</v>
          </cell>
          <cell r="G369">
            <v>-76.295551709999998</v>
          </cell>
          <cell r="H369">
            <v>8</v>
          </cell>
          <cell r="I369">
            <v>4</v>
          </cell>
          <cell r="J369" t="str">
            <v>S</v>
          </cell>
          <cell r="K369" t="str">
            <v>O</v>
          </cell>
          <cell r="L369">
            <v>42278</v>
          </cell>
          <cell r="M369" t="str">
            <v>BRADLEY JOHNSON</v>
          </cell>
          <cell r="N369" t="str">
            <v>GARY LEWIS</v>
          </cell>
          <cell r="O369">
            <v>6128</v>
          </cell>
          <cell r="P369">
            <v>43256</v>
          </cell>
          <cell r="Q369">
            <v>99.4</v>
          </cell>
          <cell r="R369">
            <v>43256</v>
          </cell>
          <cell r="S369">
            <v>90.4</v>
          </cell>
          <cell r="T369">
            <v>46053</v>
          </cell>
          <cell r="U369">
            <v>1.8</v>
          </cell>
          <cell r="V369" t="str">
            <v>OLD</v>
          </cell>
          <cell r="W369" t="str">
            <v>CHRISTINA BROOKS</v>
          </cell>
          <cell r="X369" t="str">
            <v>JAMIE MEADS</v>
          </cell>
          <cell r="Y369" t="str">
            <v>CRAIG SCHULZ</v>
          </cell>
          <cell r="Z369">
            <v>1</v>
          </cell>
          <cell r="AC369">
            <v>1.7637280537915601</v>
          </cell>
          <cell r="AD369">
            <v>1.7386823702613201</v>
          </cell>
          <cell r="AE369">
            <v>2.50456835302399E-2</v>
          </cell>
          <cell r="AF369">
            <v>1.4404979286973301</v>
          </cell>
          <cell r="AG369">
            <v>340207.58</v>
          </cell>
          <cell r="AH369">
            <v>345684.61</v>
          </cell>
          <cell r="AI369">
            <v>-5477.03</v>
          </cell>
          <cell r="AJ369">
            <v>-1.58440087917133</v>
          </cell>
          <cell r="AK369">
            <v>18084</v>
          </cell>
          <cell r="AL369">
            <v>18700</v>
          </cell>
          <cell r="AM369">
            <v>-616</v>
          </cell>
          <cell r="AN369">
            <v>-3.2941176470588198</v>
          </cell>
          <cell r="AO369">
            <v>5354</v>
          </cell>
          <cell r="AP369">
            <v>5434</v>
          </cell>
          <cell r="AQ369">
            <v>-80</v>
          </cell>
          <cell r="AR369">
            <v>-1.4722119985277899</v>
          </cell>
          <cell r="AS369">
            <v>9443</v>
          </cell>
          <cell r="AT369">
            <v>9448</v>
          </cell>
          <cell r="AU369">
            <v>-5</v>
          </cell>
          <cell r="AV369">
            <v>-5.2921253175275199E-2</v>
          </cell>
          <cell r="AW369">
            <v>29.097544790975402</v>
          </cell>
          <cell r="AX369">
            <v>29.0588235294118</v>
          </cell>
          <cell r="AY369">
            <v>3.8721261563683398E-2</v>
          </cell>
          <cell r="AZ369">
            <v>0.13325130497623799</v>
          </cell>
          <cell r="BB369">
            <v>1.0384774834715799E-3</v>
          </cell>
          <cell r="BC369">
            <v>36.027489145398697</v>
          </cell>
          <cell r="BD369">
            <v>36.588125529212498</v>
          </cell>
          <cell r="BE369">
            <v>-0.56063638381382197</v>
          </cell>
          <cell r="BF369">
            <v>-1.5322905333485899</v>
          </cell>
          <cell r="BG369">
            <v>96.806126260739603</v>
          </cell>
          <cell r="BH369">
            <v>94.773647405226399</v>
          </cell>
          <cell r="BI369">
            <v>3.5445594716026001</v>
          </cell>
          <cell r="BJ369">
            <v>3.1070923290452499</v>
          </cell>
          <cell r="BK369">
            <v>-5.8778819684146999E-4</v>
          </cell>
          <cell r="BL369">
            <v>-199.97</v>
          </cell>
          <cell r="BM369">
            <v>-447.93</v>
          </cell>
        </row>
        <row r="370">
          <cell r="A370">
            <v>689</v>
          </cell>
          <cell r="B370" t="str">
            <v>OUTLET SHOPPES AT LAREDO</v>
          </cell>
          <cell r="C370" t="str">
            <v>LAREDO</v>
          </cell>
          <cell r="D370" t="str">
            <v>TX</v>
          </cell>
          <cell r="E370" t="str">
            <v>SELENI VILLEREAL</v>
          </cell>
          <cell r="F370">
            <v>27.501814</v>
          </cell>
          <cell r="G370">
            <v>-99.511477999999997</v>
          </cell>
          <cell r="H370">
            <v>11</v>
          </cell>
          <cell r="I370">
            <v>6</v>
          </cell>
          <cell r="J370" t="str">
            <v>O</v>
          </cell>
          <cell r="K370" t="str">
            <v>O</v>
          </cell>
          <cell r="L370">
            <v>42810</v>
          </cell>
          <cell r="M370" t="str">
            <v>DISTRICT 6</v>
          </cell>
          <cell r="N370" t="str">
            <v>MANUEL TARIN</v>
          </cell>
          <cell r="O370">
            <v>5118</v>
          </cell>
          <cell r="P370">
            <v>43326</v>
          </cell>
          <cell r="Q370">
            <v>85.4</v>
          </cell>
          <cell r="R370">
            <v>43326</v>
          </cell>
          <cell r="S370">
            <v>97.3</v>
          </cell>
          <cell r="T370">
            <v>44651</v>
          </cell>
          <cell r="U370">
            <v>1.9</v>
          </cell>
          <cell r="V370" t="str">
            <v>OLD</v>
          </cell>
          <cell r="W370" t="str">
            <v>ANTHONY HERNANDEZ</v>
          </cell>
          <cell r="X370" t="str">
            <v>ARLEEN ARIZOLA</v>
          </cell>
          <cell r="Y370" t="str">
            <v>MARSHALL POE</v>
          </cell>
          <cell r="Z370">
            <v>1</v>
          </cell>
          <cell r="AC370">
            <v>1.8301493574157699</v>
          </cell>
          <cell r="AD370">
            <v>1.87890117035111</v>
          </cell>
          <cell r="AE370">
            <v>-4.8751812935335898E-2</v>
          </cell>
          <cell r="AF370">
            <v>-2.5946980982627101</v>
          </cell>
          <cell r="AG370">
            <v>390370.11</v>
          </cell>
          <cell r="AH370">
            <v>416629.59</v>
          </cell>
          <cell r="AI370">
            <v>-26259.48</v>
          </cell>
          <cell r="AJ370">
            <v>-6.3028360515632098</v>
          </cell>
          <cell r="AK370">
            <v>51665</v>
          </cell>
          <cell r="AL370">
            <v>58735</v>
          </cell>
          <cell r="AM370">
            <v>-7070</v>
          </cell>
          <cell r="AN370">
            <v>-12.037115859368299</v>
          </cell>
          <cell r="AO370">
            <v>5758</v>
          </cell>
          <cell r="AP370">
            <v>6152</v>
          </cell>
          <cell r="AQ370">
            <v>-394</v>
          </cell>
          <cell r="AR370">
            <v>-6.4044213263979204</v>
          </cell>
          <cell r="AS370">
            <v>10538</v>
          </cell>
          <cell r="AT370">
            <v>11559</v>
          </cell>
          <cell r="AU370">
            <v>-1021</v>
          </cell>
          <cell r="AV370">
            <v>-8.8329440262998506</v>
          </cell>
          <cell r="AW370">
            <v>11.0403561405207</v>
          </cell>
          <cell r="AX370">
            <v>10.4741636162424</v>
          </cell>
          <cell r="AY370">
            <v>0.56619252427821598</v>
          </cell>
          <cell r="AZ370">
            <v>5.4056108441939301</v>
          </cell>
          <cell r="BB370">
            <v>-2.0171713729776101E-2</v>
          </cell>
          <cell r="BC370">
            <v>37.044041563864099</v>
          </cell>
          <cell r="BD370">
            <v>36.043739942901603</v>
          </cell>
          <cell r="BE370">
            <v>1.00030162096247</v>
          </cell>
          <cell r="BF370">
            <v>2.7752436970944001</v>
          </cell>
          <cell r="BG370">
            <v>94.546717610281306</v>
          </cell>
          <cell r="BH370">
            <v>90.035760728218506</v>
          </cell>
          <cell r="BI370">
            <v>1.93369313034751</v>
          </cell>
          <cell r="BJ370">
            <v>2.0382613726499801</v>
          </cell>
          <cell r="BK370">
            <v>-1.46992043012719E-2</v>
          </cell>
          <cell r="BL370">
            <v>-5738.13</v>
          </cell>
          <cell r="BM370">
            <v>-11270.64</v>
          </cell>
        </row>
        <row r="371">
          <cell r="A371">
            <v>690</v>
          </cell>
          <cell r="B371" t="str">
            <v>SAYEBROOK TOWN CENTER</v>
          </cell>
          <cell r="C371" t="str">
            <v>MYRTLE BEACH</v>
          </cell>
          <cell r="D371" t="str">
            <v>SC</v>
          </cell>
          <cell r="E371" t="str">
            <v>MICAH KRUSEN</v>
          </cell>
          <cell r="F371">
            <v>33.654060000000001</v>
          </cell>
          <cell r="G371">
            <v>-78.982400999999996</v>
          </cell>
          <cell r="H371">
            <v>5</v>
          </cell>
          <cell r="I371">
            <v>4</v>
          </cell>
          <cell r="J371" t="str">
            <v>S</v>
          </cell>
          <cell r="K371" t="str">
            <v>O</v>
          </cell>
          <cell r="L371">
            <v>42144</v>
          </cell>
          <cell r="M371" t="str">
            <v>MICHAEL JONES</v>
          </cell>
          <cell r="N371" t="str">
            <v>ANGIE MOLLOHAN</v>
          </cell>
          <cell r="O371">
            <v>6175</v>
          </cell>
          <cell r="P371">
            <v>43298</v>
          </cell>
          <cell r="Q371">
            <v>99.9</v>
          </cell>
          <cell r="R371">
            <v>43298</v>
          </cell>
          <cell r="S371">
            <v>95.8</v>
          </cell>
          <cell r="T371">
            <v>45838</v>
          </cell>
          <cell r="U371">
            <v>1.5</v>
          </cell>
          <cell r="V371" t="str">
            <v>OLD</v>
          </cell>
          <cell r="W371" t="str">
            <v>CHRISTOPHER BANKS</v>
          </cell>
          <cell r="X371" t="str">
            <v>MIRANDA PATER</v>
          </cell>
          <cell r="Y371" t="str">
            <v>ADRIAN MUNZELL</v>
          </cell>
          <cell r="Z371">
            <v>1</v>
          </cell>
          <cell r="AC371">
            <v>1.72073921971253</v>
          </cell>
          <cell r="AD371">
            <v>1.75076344843787</v>
          </cell>
          <cell r="AE371">
            <v>-3.0024228725341402E-2</v>
          </cell>
          <cell r="AF371">
            <v>-1.7149220674061201</v>
          </cell>
          <cell r="AG371">
            <v>267621.34999999998</v>
          </cell>
          <cell r="AH371">
            <v>259664.11</v>
          </cell>
          <cell r="AI371">
            <v>7957.24</v>
          </cell>
          <cell r="AJ371">
            <v>3.0644358205683502</v>
          </cell>
          <cell r="AK371">
            <v>13744</v>
          </cell>
          <cell r="AL371">
            <v>14218</v>
          </cell>
          <cell r="AM371">
            <v>-474</v>
          </cell>
          <cell r="AN371">
            <v>-3.3338022225348101</v>
          </cell>
          <cell r="AO371">
            <v>4383</v>
          </cell>
          <cell r="AP371">
            <v>4257</v>
          </cell>
          <cell r="AQ371">
            <v>126</v>
          </cell>
          <cell r="AR371">
            <v>2.9598308668076099</v>
          </cell>
          <cell r="AS371">
            <v>7542</v>
          </cell>
          <cell r="AT371">
            <v>7453</v>
          </cell>
          <cell r="AU371">
            <v>89</v>
          </cell>
          <cell r="AV371">
            <v>1.1941500067087101</v>
          </cell>
          <cell r="AW371">
            <v>30.995343422584401</v>
          </cell>
          <cell r="AX371">
            <v>29.898719932479999</v>
          </cell>
          <cell r="AY371">
            <v>1.09662349010444</v>
          </cell>
          <cell r="AZ371">
            <v>3.6677941148682498</v>
          </cell>
          <cell r="BB371">
            <v>-4.0374574392146303E-3</v>
          </cell>
          <cell r="BC371">
            <v>35.484135507822899</v>
          </cell>
          <cell r="BD371">
            <v>34.840213336911297</v>
          </cell>
          <cell r="BE371">
            <v>0.64392217091154402</v>
          </cell>
          <cell r="BF371">
            <v>1.84821535013204</v>
          </cell>
          <cell r="BG371">
            <v>69.085101528633402</v>
          </cell>
          <cell r="BH371">
            <v>54.287056612637997</v>
          </cell>
          <cell r="BI371">
            <v>3.4534950219778802</v>
          </cell>
          <cell r="BJ371">
            <v>2.1504897230502902</v>
          </cell>
          <cell r="BK371">
            <v>-4.3896348329458797E-3</v>
          </cell>
          <cell r="BL371">
            <v>-1174.76</v>
          </cell>
          <cell r="BM371">
            <v>-2971.42</v>
          </cell>
        </row>
        <row r="372">
          <cell r="A372">
            <v>691</v>
          </cell>
          <cell r="B372" t="str">
            <v>ASHEVILLE OUTLETS</v>
          </cell>
          <cell r="C372" t="str">
            <v>ASHEVILLE</v>
          </cell>
          <cell r="D372" t="str">
            <v>NC</v>
          </cell>
          <cell r="E372" t="str">
            <v>JOHN LAMB</v>
          </cell>
          <cell r="F372">
            <v>35.529881000000003</v>
          </cell>
          <cell r="G372">
            <v>-82.603375</v>
          </cell>
          <cell r="H372">
            <v>6</v>
          </cell>
          <cell r="I372">
            <v>4</v>
          </cell>
          <cell r="J372" t="str">
            <v>O</v>
          </cell>
          <cell r="K372" t="str">
            <v>O</v>
          </cell>
          <cell r="L372">
            <v>42124</v>
          </cell>
          <cell r="M372" t="str">
            <v>JOHN LAMB</v>
          </cell>
          <cell r="N372" t="str">
            <v>BRYAN GURLEY</v>
          </cell>
          <cell r="O372">
            <v>5000</v>
          </cell>
          <cell r="P372">
            <v>43349</v>
          </cell>
          <cell r="Q372">
            <v>88.9</v>
          </cell>
          <cell r="R372">
            <v>43349</v>
          </cell>
          <cell r="S372">
            <v>99.3</v>
          </cell>
          <cell r="T372">
            <v>46053</v>
          </cell>
          <cell r="U372">
            <v>1.6</v>
          </cell>
          <cell r="V372" t="str">
            <v>OLD</v>
          </cell>
          <cell r="W372" t="str">
            <v>CHRISTY CALDWELL</v>
          </cell>
          <cell r="X372" t="str">
            <v>KATHERINE ROMERO</v>
          </cell>
          <cell r="Y372" t="str">
            <v>ADRIAN MUNZELL</v>
          </cell>
          <cell r="Z372">
            <v>1</v>
          </cell>
          <cell r="AC372">
            <v>1.72332290580466</v>
          </cell>
          <cell r="AD372">
            <v>1.7556001337345399</v>
          </cell>
          <cell r="AE372">
            <v>-3.2277227929879498E-2</v>
          </cell>
          <cell r="AF372">
            <v>-1.83852958937859</v>
          </cell>
          <cell r="AG372">
            <v>372288.94</v>
          </cell>
          <cell r="AH372">
            <v>381570.69</v>
          </cell>
          <cell r="AI372">
            <v>-9281.75</v>
          </cell>
          <cell r="AJ372">
            <v>-2.4325112602333299</v>
          </cell>
          <cell r="AK372">
            <v>39158</v>
          </cell>
          <cell r="AL372">
            <v>39292</v>
          </cell>
          <cell r="AM372">
            <v>-134</v>
          </cell>
          <cell r="AN372">
            <v>-0.34103634327598498</v>
          </cell>
          <cell r="AO372">
            <v>5754</v>
          </cell>
          <cell r="AP372">
            <v>5982</v>
          </cell>
          <cell r="AQ372">
            <v>-228</v>
          </cell>
          <cell r="AR372">
            <v>-3.8114343029087299</v>
          </cell>
          <cell r="AS372">
            <v>9916</v>
          </cell>
          <cell r="AT372">
            <v>10502</v>
          </cell>
          <cell r="AU372">
            <v>-586</v>
          </cell>
          <cell r="AV372">
            <v>-5.5798895448485997</v>
          </cell>
          <cell r="AW372">
            <v>14.3878645487512</v>
          </cell>
          <cell r="AX372">
            <v>15.2244731752011</v>
          </cell>
          <cell r="AY372">
            <v>-0.83660862644984502</v>
          </cell>
          <cell r="AZ372">
            <v>-5.4951564945615701</v>
          </cell>
          <cell r="BB372">
            <v>-5.44437137228983E-3</v>
          </cell>
          <cell r="BC372">
            <v>37.544265832997198</v>
          </cell>
          <cell r="BD372">
            <v>36.333145115216098</v>
          </cell>
          <cell r="BE372">
            <v>1.2111207177810299</v>
          </cell>
          <cell r="BF372">
            <v>3.3333770416528501</v>
          </cell>
          <cell r="BG372">
            <v>59.315258950295402</v>
          </cell>
          <cell r="BH372">
            <v>72.500835840855899</v>
          </cell>
          <cell r="BI372">
            <v>1.97299441664853</v>
          </cell>
          <cell r="BJ372">
            <v>2.6878138884304801</v>
          </cell>
          <cell r="BK372">
            <v>-5.5136475448343998E-3</v>
          </cell>
          <cell r="BL372">
            <v>-2052.67</v>
          </cell>
          <cell r="BM372">
            <v>-7532.08</v>
          </cell>
        </row>
        <row r="373">
          <cell r="A373">
            <v>693</v>
          </cell>
          <cell r="B373" t="str">
            <v>BEND FACTORY STORES</v>
          </cell>
          <cell r="C373" t="str">
            <v>BEND</v>
          </cell>
          <cell r="D373" t="str">
            <v>OR</v>
          </cell>
          <cell r="E373" t="str">
            <v>BRYAN ANDREWS</v>
          </cell>
          <cell r="F373">
            <v>44.026400629999998</v>
          </cell>
          <cell r="G373">
            <v>-121.3120662</v>
          </cell>
          <cell r="H373">
            <v>15</v>
          </cell>
          <cell r="I373">
            <v>1</v>
          </cell>
          <cell r="J373" t="str">
            <v>O</v>
          </cell>
          <cell r="K373" t="str">
            <v>O</v>
          </cell>
          <cell r="L373">
            <v>41934</v>
          </cell>
          <cell r="M373" t="str">
            <v>JENNIFER PAGER</v>
          </cell>
          <cell r="N373" t="str">
            <v>DANNY LAZAR</v>
          </cell>
          <cell r="O373">
            <v>6685</v>
          </cell>
          <cell r="P373">
            <v>43221</v>
          </cell>
          <cell r="Q373">
            <v>95.7</v>
          </cell>
          <cell r="R373">
            <v>43221</v>
          </cell>
          <cell r="S373">
            <v>99.4</v>
          </cell>
          <cell r="T373">
            <v>45688</v>
          </cell>
          <cell r="U373">
            <v>1</v>
          </cell>
          <cell r="V373" t="str">
            <v>OLD</v>
          </cell>
          <cell r="W373" t="str">
            <v>DESTINY WAGNER</v>
          </cell>
          <cell r="Y373" t="str">
            <v>BRIAN BYRNE</v>
          </cell>
          <cell r="Z373">
            <v>1</v>
          </cell>
          <cell r="AC373">
            <v>1.64781491002571</v>
          </cell>
          <cell r="AD373">
            <v>1.70709908069459</v>
          </cell>
          <cell r="AE373">
            <v>-5.92841706688794E-2</v>
          </cell>
          <cell r="AF373">
            <v>-3.4728019796459502</v>
          </cell>
          <cell r="AG373">
            <v>216871.79</v>
          </cell>
          <cell r="AH373">
            <v>242368.91</v>
          </cell>
          <cell r="AI373">
            <v>-25497.119999999999</v>
          </cell>
          <cell r="AJ373">
            <v>-10.5199631421373</v>
          </cell>
          <cell r="AK373">
            <v>16765</v>
          </cell>
          <cell r="AL373">
            <v>17301</v>
          </cell>
          <cell r="AM373">
            <v>-536</v>
          </cell>
          <cell r="AN373">
            <v>-3.0980868157909902</v>
          </cell>
          <cell r="AO373">
            <v>3501</v>
          </cell>
          <cell r="AP373">
            <v>3916</v>
          </cell>
          <cell r="AQ373">
            <v>-415</v>
          </cell>
          <cell r="AR373">
            <v>-10.597548518896801</v>
          </cell>
          <cell r="AS373">
            <v>5769</v>
          </cell>
          <cell r="AT373">
            <v>6685</v>
          </cell>
          <cell r="AU373">
            <v>-916</v>
          </cell>
          <cell r="AV373">
            <v>-13.702318623784601</v>
          </cell>
          <cell r="AW373">
            <v>20.864897107068298</v>
          </cell>
          <cell r="AX373">
            <v>22.2703889948558</v>
          </cell>
          <cell r="AY373">
            <v>-1.40549188778749</v>
          </cell>
          <cell r="AZ373">
            <v>-6.3110342981083303</v>
          </cell>
          <cell r="BB373">
            <v>-2.8408905887624099E-3</v>
          </cell>
          <cell r="BC373">
            <v>37.592613971225497</v>
          </cell>
          <cell r="BD373">
            <v>36.255633507853403</v>
          </cell>
          <cell r="BE373">
            <v>1.3369804633721101</v>
          </cell>
          <cell r="BF373">
            <v>3.68764888105598</v>
          </cell>
          <cell r="BG373">
            <v>81.805198514710099</v>
          </cell>
          <cell r="BH373">
            <v>81.818181818181799</v>
          </cell>
          <cell r="BI373">
            <v>3.1171689042636701</v>
          </cell>
          <cell r="BJ373">
            <v>3.3982287579706498</v>
          </cell>
          <cell r="BK373">
            <v>-1.08067075021606E-2</v>
          </cell>
          <cell r="BL373">
            <v>-2343.67</v>
          </cell>
          <cell r="BM373">
            <v>-3578.47</v>
          </cell>
        </row>
        <row r="374">
          <cell r="A374">
            <v>695</v>
          </cell>
          <cell r="B374" t="str">
            <v>SPRINGFIELD TOWN CENTER</v>
          </cell>
          <cell r="C374" t="str">
            <v>SPRINGFIELD</v>
          </cell>
          <cell r="D374" t="str">
            <v>VA</v>
          </cell>
          <cell r="E374" t="str">
            <v>LORI PHILLIP</v>
          </cell>
          <cell r="F374">
            <v>38.775379450000003</v>
          </cell>
          <cell r="G374">
            <v>-77.173929450000003</v>
          </cell>
          <cell r="H374">
            <v>8</v>
          </cell>
          <cell r="I374">
            <v>1</v>
          </cell>
          <cell r="J374" t="str">
            <v>M</v>
          </cell>
          <cell r="K374" t="str">
            <v>O</v>
          </cell>
          <cell r="L374">
            <v>41928</v>
          </cell>
          <cell r="M374" t="str">
            <v>THAI WINNINGHAM</v>
          </cell>
          <cell r="N374" t="str">
            <v>GARY LEWIS</v>
          </cell>
          <cell r="O374">
            <v>5706</v>
          </cell>
          <cell r="P374">
            <v>42909</v>
          </cell>
          <cell r="Q374">
            <v>91.1</v>
          </cell>
          <cell r="R374">
            <v>42909</v>
          </cell>
          <cell r="S374">
            <v>97.3</v>
          </cell>
          <cell r="T374">
            <v>45596</v>
          </cell>
          <cell r="U374">
            <v>1.6</v>
          </cell>
          <cell r="V374" t="str">
            <v>OLD</v>
          </cell>
          <cell r="W374" t="str">
            <v>DE'SHON GITTENS</v>
          </cell>
          <cell r="Y374" t="str">
            <v>CRAIG SCHULZ</v>
          </cell>
          <cell r="Z374">
            <v>1</v>
          </cell>
          <cell r="AC374">
            <v>1.6750129511310701</v>
          </cell>
          <cell r="AD374">
            <v>1.6356896551724101</v>
          </cell>
          <cell r="AE374">
            <v>3.9323295958651597E-2</v>
          </cell>
          <cell r="AF374">
            <v>2.4040804949950401</v>
          </cell>
          <cell r="AG374">
            <v>354603.2</v>
          </cell>
          <cell r="AH374">
            <v>349599.27</v>
          </cell>
          <cell r="AI374">
            <v>5003.93</v>
          </cell>
          <cell r="AJ374">
            <v>1.43133308030077</v>
          </cell>
          <cell r="AK374">
            <v>42154</v>
          </cell>
          <cell r="AL374">
            <v>42989</v>
          </cell>
          <cell r="AM374">
            <v>-835</v>
          </cell>
          <cell r="AN374">
            <v>-1.94235734722836</v>
          </cell>
          <cell r="AO374">
            <v>5791</v>
          </cell>
          <cell r="AP374">
            <v>5800</v>
          </cell>
          <cell r="AQ374">
            <v>-9</v>
          </cell>
          <cell r="AR374">
            <v>-0.15517241379310301</v>
          </cell>
          <cell r="AS374">
            <v>9700</v>
          </cell>
          <cell r="AT374">
            <v>9487</v>
          </cell>
          <cell r="AU374">
            <v>213</v>
          </cell>
          <cell r="AV374">
            <v>2.2451776114683302</v>
          </cell>
          <cell r="AW374">
            <v>13.386629975803</v>
          </cell>
          <cell r="AX374">
            <v>13.347600548977599</v>
          </cell>
          <cell r="AY374">
            <v>3.9029426825361903E-2</v>
          </cell>
          <cell r="AZ374">
            <v>0.29240781279112599</v>
          </cell>
          <cell r="BB374">
            <v>-8.5627702133355705E-3</v>
          </cell>
          <cell r="BC374">
            <v>36.5570309278351</v>
          </cell>
          <cell r="BD374">
            <v>36.850349952566702</v>
          </cell>
          <cell r="BE374">
            <v>-0.29331902473162302</v>
          </cell>
          <cell r="BF374">
            <v>-0.795973512081107</v>
          </cell>
          <cell r="BG374">
            <v>85.408392332930404</v>
          </cell>
          <cell r="BH374">
            <v>86.913793103448299</v>
          </cell>
          <cell r="BI374">
            <v>2.8298983201505199</v>
          </cell>
          <cell r="BJ374">
            <v>3.3229331399919699</v>
          </cell>
          <cell r="BK374">
            <v>-5.02166929119647E-3</v>
          </cell>
          <cell r="BL374">
            <v>-1780.7</v>
          </cell>
          <cell r="BM374">
            <v>-6960.66</v>
          </cell>
        </row>
        <row r="375">
          <cell r="A375">
            <v>696</v>
          </cell>
          <cell r="B375" t="str">
            <v>OUTLETS AT LITTLE ROCK</v>
          </cell>
          <cell r="C375" t="str">
            <v>LITTLE ROCK</v>
          </cell>
          <cell r="D375" t="str">
            <v>AR</v>
          </cell>
          <cell r="E375" t="str">
            <v>MASONIJA PERKINS</v>
          </cell>
          <cell r="F375">
            <v>34.662438430000002</v>
          </cell>
          <cell r="G375">
            <v>-92.408390060000002</v>
          </cell>
          <cell r="H375">
            <v>3</v>
          </cell>
          <cell r="I375">
            <v>8</v>
          </cell>
          <cell r="J375" t="str">
            <v>O</v>
          </cell>
          <cell r="K375" t="str">
            <v>O</v>
          </cell>
          <cell r="L375">
            <v>42292</v>
          </cell>
          <cell r="M375" t="str">
            <v>DISTRICT 8</v>
          </cell>
          <cell r="N375" t="str">
            <v>ALLEN MCCLURE</v>
          </cell>
          <cell r="O375">
            <v>6138</v>
          </cell>
          <cell r="P375">
            <v>43241</v>
          </cell>
          <cell r="Q375">
            <v>86.4</v>
          </cell>
          <cell r="R375">
            <v>43241</v>
          </cell>
          <cell r="S375">
            <v>98.6</v>
          </cell>
          <cell r="T375">
            <v>44957</v>
          </cell>
          <cell r="U375">
            <v>1.4</v>
          </cell>
          <cell r="V375" t="str">
            <v>OLD</v>
          </cell>
          <cell r="W375" t="str">
            <v>AMALIA MURILLO</v>
          </cell>
          <cell r="X375" t="str">
            <v>KAREN SALGUERO</v>
          </cell>
          <cell r="Y375" t="str">
            <v>CRAIG SCHULZ</v>
          </cell>
          <cell r="Z375">
            <v>1</v>
          </cell>
          <cell r="AC375">
            <v>1.75700047460845</v>
          </cell>
          <cell r="AD375">
            <v>1.71620593456759</v>
          </cell>
          <cell r="AE375">
            <v>4.0794540040859799E-2</v>
          </cell>
          <cell r="AF375">
            <v>2.3770189357338598</v>
          </cell>
          <cell r="AG375">
            <v>247836.77</v>
          </cell>
          <cell r="AH375">
            <v>232905.41</v>
          </cell>
          <cell r="AI375">
            <v>14931.36</v>
          </cell>
          <cell r="AJ375">
            <v>6.4109116228772898</v>
          </cell>
          <cell r="AK375">
            <v>26772</v>
          </cell>
          <cell r="AL375">
            <v>28135</v>
          </cell>
          <cell r="AM375">
            <v>-1363</v>
          </cell>
          <cell r="AN375">
            <v>-4.8444997334281101</v>
          </cell>
          <cell r="AO375">
            <v>4214</v>
          </cell>
          <cell r="AP375">
            <v>3943</v>
          </cell>
          <cell r="AQ375">
            <v>271</v>
          </cell>
          <cell r="AR375">
            <v>6.8729393862541199</v>
          </cell>
          <cell r="AS375">
            <v>7404</v>
          </cell>
          <cell r="AT375">
            <v>6767</v>
          </cell>
          <cell r="AU375">
            <v>637</v>
          </cell>
          <cell r="AV375">
            <v>9.41332939264076</v>
          </cell>
          <cell r="AW375">
            <v>15.3219781861646</v>
          </cell>
          <cell r="AX375">
            <v>13.9257153012262</v>
          </cell>
          <cell r="AY375">
            <v>1.39626288493842</v>
          </cell>
          <cell r="AZ375">
            <v>10.026507470072101</v>
          </cell>
          <cell r="BB375">
            <v>-5.1097629152750696E-3</v>
          </cell>
          <cell r="BC375">
            <v>33.473361696380302</v>
          </cell>
          <cell r="BD375">
            <v>34.417823259937897</v>
          </cell>
          <cell r="BE375">
            <v>-0.94446156355760302</v>
          </cell>
          <cell r="BF375">
            <v>-2.7441060302525</v>
          </cell>
          <cell r="BG375">
            <v>77.432368296155701</v>
          </cell>
          <cell r="BH375">
            <v>57.037788485924402</v>
          </cell>
          <cell r="BI375">
            <v>1.68488719409957</v>
          </cell>
          <cell r="BJ375">
            <v>2.6129234181378602</v>
          </cell>
          <cell r="BK375">
            <v>-2.03726831978968E-3</v>
          </cell>
          <cell r="BL375">
            <v>-504.91</v>
          </cell>
          <cell r="BM375">
            <v>-2688.68</v>
          </cell>
        </row>
        <row r="376">
          <cell r="A376">
            <v>698</v>
          </cell>
          <cell r="B376" t="str">
            <v>MAIN STREET AT OAK RIDGE</v>
          </cell>
          <cell r="C376" t="str">
            <v>OAK RIDGE</v>
          </cell>
          <cell r="D376" t="str">
            <v>TN</v>
          </cell>
          <cell r="E376" t="str">
            <v>RICHARD FISHER</v>
          </cell>
          <cell r="F376">
            <v>36.010131000000001</v>
          </cell>
          <cell r="G376">
            <v>-84.255864000000003</v>
          </cell>
          <cell r="H376">
            <v>9</v>
          </cell>
          <cell r="I376">
            <v>4</v>
          </cell>
          <cell r="J376" t="str">
            <v>S</v>
          </cell>
          <cell r="K376" t="str">
            <v>O</v>
          </cell>
          <cell r="L376">
            <v>42943</v>
          </cell>
          <cell r="M376" t="str">
            <v>JENNIFER SCANTLAND</v>
          </cell>
          <cell r="N376" t="str">
            <v>SHAWN BROOKS</v>
          </cell>
          <cell r="O376">
            <v>6978</v>
          </cell>
          <cell r="P376">
            <v>43305</v>
          </cell>
          <cell r="Q376">
            <v>96.1</v>
          </cell>
          <cell r="R376">
            <v>43305</v>
          </cell>
          <cell r="S376">
            <v>99.7</v>
          </cell>
          <cell r="T376">
            <v>46783</v>
          </cell>
          <cell r="U376">
            <v>1.9</v>
          </cell>
          <cell r="V376" t="str">
            <v>OLD</v>
          </cell>
          <cell r="W376" t="str">
            <v>ALEXIS JUSTICE</v>
          </cell>
          <cell r="X376" t="str">
            <v>JENNIFER POWER</v>
          </cell>
          <cell r="Y376" t="str">
            <v>BRIAN BYRNE</v>
          </cell>
          <cell r="Z376">
            <v>1</v>
          </cell>
          <cell r="AC376">
            <v>1.7062706270627099</v>
          </cell>
          <cell r="AD376">
            <v>1.72367941712204</v>
          </cell>
          <cell r="AE376">
            <v>-1.7408790059333601E-2</v>
          </cell>
          <cell r="AF376">
            <v>-1.00997841515102</v>
          </cell>
          <cell r="AG376">
            <v>376694.83</v>
          </cell>
          <cell r="AH376">
            <v>339751.71</v>
          </cell>
          <cell r="AI376">
            <v>36943.120000000003</v>
          </cell>
          <cell r="AJ376">
            <v>10.8735641095081</v>
          </cell>
          <cell r="AK376">
            <v>20693</v>
          </cell>
          <cell r="AL376">
            <v>19626</v>
          </cell>
          <cell r="AM376">
            <v>1067</v>
          </cell>
          <cell r="AN376">
            <v>5.4366656476103099</v>
          </cell>
          <cell r="AO376">
            <v>6060</v>
          </cell>
          <cell r="AP376">
            <v>5490</v>
          </cell>
          <cell r="AQ376">
            <v>570</v>
          </cell>
          <cell r="AR376">
            <v>10.3825136612022</v>
          </cell>
          <cell r="AS376">
            <v>10340</v>
          </cell>
          <cell r="AT376">
            <v>9463</v>
          </cell>
          <cell r="AU376">
            <v>877</v>
          </cell>
          <cell r="AV376">
            <v>9.2676740991228996</v>
          </cell>
          <cell r="AW376">
            <v>28.888996278934901</v>
          </cell>
          <cell r="AX376">
            <v>27.917048812799401</v>
          </cell>
          <cell r="AY376">
            <v>0.97194746613555305</v>
          </cell>
          <cell r="AZ376">
            <v>3.4815552053981298</v>
          </cell>
          <cell r="BB376">
            <v>-3.3839118989660399E-3</v>
          </cell>
          <cell r="BC376">
            <v>36.430834622824001</v>
          </cell>
          <cell r="BD376">
            <v>35.9031712987425</v>
          </cell>
          <cell r="BE376">
            <v>0.52766332408151595</v>
          </cell>
          <cell r="BF376">
            <v>1.4696844456745699</v>
          </cell>
          <cell r="BG376">
            <v>87.079207920792101</v>
          </cell>
          <cell r="BH376">
            <v>83.114754098360606</v>
          </cell>
          <cell r="BI376">
            <v>3.26128447263266</v>
          </cell>
          <cell r="BJ376">
            <v>2.6833654494336501</v>
          </cell>
          <cell r="BK376">
            <v>-1.36951707035639E-3</v>
          </cell>
          <cell r="BL376">
            <v>-515.89</v>
          </cell>
          <cell r="BM376">
            <v>-4854.32</v>
          </cell>
        </row>
        <row r="377">
          <cell r="A377">
            <v>699</v>
          </cell>
          <cell r="B377" t="str">
            <v>WAKE FOREST CROSSING II</v>
          </cell>
          <cell r="C377" t="str">
            <v>WAKE FOREST</v>
          </cell>
          <cell r="D377" t="str">
            <v>NC</v>
          </cell>
          <cell r="E377" t="str">
            <v>ERIC STEPNOSKI</v>
          </cell>
          <cell r="F377">
            <v>35.988087999999998</v>
          </cell>
          <cell r="G377">
            <v>-78.529623999999998</v>
          </cell>
          <cell r="H377">
            <v>7</v>
          </cell>
          <cell r="I377">
            <v>3</v>
          </cell>
          <cell r="J377" t="str">
            <v>S</v>
          </cell>
          <cell r="K377" t="str">
            <v>O</v>
          </cell>
          <cell r="L377">
            <v>42229</v>
          </cell>
          <cell r="M377" t="str">
            <v>ERIC STEPNOSKI</v>
          </cell>
          <cell r="N377" t="str">
            <v>T. CLARK</v>
          </cell>
          <cell r="O377">
            <v>5600</v>
          </cell>
          <cell r="P377">
            <v>43221</v>
          </cell>
          <cell r="Q377">
            <v>90.9</v>
          </cell>
          <cell r="R377">
            <v>43221</v>
          </cell>
          <cell r="S377">
            <v>99</v>
          </cell>
          <cell r="T377">
            <v>45900</v>
          </cell>
          <cell r="U377">
            <v>2.2000000000000002</v>
          </cell>
          <cell r="V377" t="str">
            <v>OLD</v>
          </cell>
          <cell r="W377" t="str">
            <v>ALIYAH YARBROUGH</v>
          </cell>
          <cell r="X377" t="str">
            <v>DANNIE HUGHES</v>
          </cell>
          <cell r="Y377" t="str">
            <v>ADRIAN MUNZELL</v>
          </cell>
          <cell r="Z377">
            <v>1</v>
          </cell>
          <cell r="AC377">
            <v>1.6413969335604801</v>
          </cell>
          <cell r="AD377">
            <v>1.68160488033787</v>
          </cell>
          <cell r="AE377">
            <v>-4.0207946777392603E-2</v>
          </cell>
          <cell r="AF377">
            <v>-2.3910460327228602</v>
          </cell>
          <cell r="AG377">
            <v>581779.18000000005</v>
          </cell>
          <cell r="AH377">
            <v>532304.05000000005</v>
          </cell>
          <cell r="AI377">
            <v>49475.13</v>
          </cell>
          <cell r="AJ377">
            <v>9.2945244357994294</v>
          </cell>
          <cell r="AK377">
            <v>32275</v>
          </cell>
          <cell r="AL377">
            <v>29921</v>
          </cell>
          <cell r="AM377">
            <v>2354</v>
          </cell>
          <cell r="AN377">
            <v>7.8673841114935996</v>
          </cell>
          <cell r="AO377">
            <v>9392</v>
          </cell>
          <cell r="AP377">
            <v>8524</v>
          </cell>
          <cell r="AQ377">
            <v>868</v>
          </cell>
          <cell r="AR377">
            <v>10.1830126701079</v>
          </cell>
          <cell r="AS377">
            <v>15416</v>
          </cell>
          <cell r="AT377">
            <v>14334</v>
          </cell>
          <cell r="AU377">
            <v>1082</v>
          </cell>
          <cell r="AV377">
            <v>7.5484861169247903</v>
          </cell>
          <cell r="AW377">
            <v>28.347017815646801</v>
          </cell>
          <cell r="AX377">
            <v>28.424852110557801</v>
          </cell>
          <cell r="AY377">
            <v>-7.7834294911013999E-2</v>
          </cell>
          <cell r="AZ377">
            <v>-0.27382480164990602</v>
          </cell>
          <cell r="BB377">
            <v>-1.0452942408501599E-3</v>
          </cell>
          <cell r="BC377">
            <v>37.738659833938797</v>
          </cell>
          <cell r="BD377">
            <v>37.1357646155993</v>
          </cell>
          <cell r="BE377">
            <v>0.602895218339491</v>
          </cell>
          <cell r="BF377">
            <v>1.6234894436137099</v>
          </cell>
          <cell r="BG377">
            <v>67.206132879045995</v>
          </cell>
          <cell r="BH377">
            <v>62.329892069450999</v>
          </cell>
          <cell r="BI377">
            <v>2.6614702849971401</v>
          </cell>
          <cell r="BJ377">
            <v>2.4865807427164999</v>
          </cell>
          <cell r="BK377">
            <v>-2.0966030444747102E-3</v>
          </cell>
          <cell r="BL377">
            <v>-1219.76</v>
          </cell>
          <cell r="BM377">
            <v>-4331.25</v>
          </cell>
        </row>
        <row r="378">
          <cell r="A378">
            <v>700</v>
          </cell>
          <cell r="B378" t="str">
            <v>OLIVE PLACE SHOPPING CENTER</v>
          </cell>
          <cell r="C378" t="str">
            <v>ALBEMARLE</v>
          </cell>
          <cell r="D378" t="str">
            <v>NC</v>
          </cell>
          <cell r="E378" t="str">
            <v>HOLLY BENOY RUSSELL</v>
          </cell>
          <cell r="F378">
            <v>35.339471000000003</v>
          </cell>
          <cell r="G378">
            <v>-80.178443999999999</v>
          </cell>
          <cell r="H378">
            <v>6</v>
          </cell>
          <cell r="I378">
            <v>3</v>
          </cell>
          <cell r="J378" t="str">
            <v>S</v>
          </cell>
          <cell r="K378" t="str">
            <v>O</v>
          </cell>
          <cell r="L378">
            <v>42313</v>
          </cell>
          <cell r="M378" t="str">
            <v>DISTRICT 3</v>
          </cell>
          <cell r="N378" t="str">
            <v>BRYAN GURLEY</v>
          </cell>
          <cell r="O378">
            <v>6599</v>
          </cell>
          <cell r="P378">
            <v>42821</v>
          </cell>
          <cell r="Q378">
            <v>91.3</v>
          </cell>
          <cell r="R378">
            <v>42821</v>
          </cell>
          <cell r="S378">
            <v>98.8</v>
          </cell>
          <cell r="T378">
            <v>46053</v>
          </cell>
          <cell r="U378">
            <v>1.8</v>
          </cell>
          <cell r="V378" t="str">
            <v>OLD</v>
          </cell>
          <cell r="W378" t="str">
            <v>KEELEY SALMON</v>
          </cell>
          <cell r="X378" t="str">
            <v>MADISON CHAMLEY</v>
          </cell>
          <cell r="Y378" t="str">
            <v>ADRIAN MUNZELL</v>
          </cell>
          <cell r="Z378">
            <v>1</v>
          </cell>
          <cell r="AC378">
            <v>1.71839613885279</v>
          </cell>
          <cell r="AD378">
            <v>1.72676436559969</v>
          </cell>
          <cell r="AE378">
            <v>-8.36822674689763E-3</v>
          </cell>
          <cell r="AF378">
            <v>-0.48461891579465199</v>
          </cell>
          <cell r="AG378">
            <v>341477.83</v>
          </cell>
          <cell r="AH378">
            <v>321762.57</v>
          </cell>
          <cell r="AI378">
            <v>19715.259999999998</v>
          </cell>
          <cell r="AJ378">
            <v>6.1272695577984697</v>
          </cell>
          <cell r="AK378">
            <v>14370</v>
          </cell>
          <cell r="AL378">
            <v>14806</v>
          </cell>
          <cell r="AM378">
            <v>-436</v>
          </cell>
          <cell r="AN378">
            <v>-2.9447521275158701</v>
          </cell>
          <cell r="AO378">
            <v>5387</v>
          </cell>
          <cell r="AP378">
            <v>5186</v>
          </cell>
          <cell r="AQ378">
            <v>201</v>
          </cell>
          <cell r="AR378">
            <v>3.8758195140763601</v>
          </cell>
          <cell r="AS378">
            <v>9257</v>
          </cell>
          <cell r="AT378">
            <v>8955</v>
          </cell>
          <cell r="AU378">
            <v>302</v>
          </cell>
          <cell r="AV378">
            <v>3.3724176437744302</v>
          </cell>
          <cell r="AW378">
            <v>36.590118302018098</v>
          </cell>
          <cell r="AX378">
            <v>34.837228150749702</v>
          </cell>
          <cell r="AY378">
            <v>1.7528901512684001</v>
          </cell>
          <cell r="AZ378">
            <v>5.0316579254904799</v>
          </cell>
          <cell r="BB378">
            <v>-5.1714059663105702E-3</v>
          </cell>
          <cell r="BC378">
            <v>36.888606459976202</v>
          </cell>
          <cell r="BD378">
            <v>35.931051926298203</v>
          </cell>
          <cell r="BE378">
            <v>0.95755453367807797</v>
          </cell>
          <cell r="BF378">
            <v>2.66497773469648</v>
          </cell>
          <cell r="BG378">
            <v>66.7532949693707</v>
          </cell>
          <cell r="BH378">
            <v>64.249903586579293</v>
          </cell>
          <cell r="BI378">
            <v>3.5075952075717498</v>
          </cell>
          <cell r="BJ378">
            <v>3.3919482928048499</v>
          </cell>
          <cell r="BK378">
            <v>-2.6497767073194799E-3</v>
          </cell>
          <cell r="BL378">
            <v>-904.84</v>
          </cell>
          <cell r="BM378">
            <v>-2906.92</v>
          </cell>
        </row>
        <row r="379">
          <cell r="A379">
            <v>701</v>
          </cell>
          <cell r="B379" t="str">
            <v>NORFOLK PREMIUM OUTLETS</v>
          </cell>
          <cell r="C379" t="str">
            <v>NORFOLK</v>
          </cell>
          <cell r="D379" t="str">
            <v>VA</v>
          </cell>
          <cell r="E379" t="str">
            <v>WILLIAM ROBLE</v>
          </cell>
          <cell r="F379">
            <v>36.881494750000002</v>
          </cell>
          <cell r="G379">
            <v>-76.199957780000005</v>
          </cell>
          <cell r="H379">
            <v>8</v>
          </cell>
          <cell r="I379">
            <v>4</v>
          </cell>
          <cell r="J379" t="str">
            <v>M</v>
          </cell>
          <cell r="K379" t="str">
            <v>O</v>
          </cell>
          <cell r="L379">
            <v>42915</v>
          </cell>
          <cell r="M379" t="str">
            <v>BRADLEY JOHNSON</v>
          </cell>
          <cell r="N379" t="str">
            <v>GARY LEWIS</v>
          </cell>
          <cell r="O379">
            <v>5725</v>
          </cell>
          <cell r="P379">
            <v>43259</v>
          </cell>
          <cell r="Q379">
            <v>98.7</v>
          </cell>
          <cell r="R379">
            <v>43259</v>
          </cell>
          <cell r="S379">
            <v>96</v>
          </cell>
          <cell r="T379">
            <v>46599</v>
          </cell>
          <cell r="U379">
            <v>1.2</v>
          </cell>
          <cell r="V379" t="str">
            <v>OLD</v>
          </cell>
          <cell r="W379" t="str">
            <v>DEISHA OATES</v>
          </cell>
          <cell r="X379" t="str">
            <v>LAQUA WILLIAMS</v>
          </cell>
          <cell r="Y379" t="str">
            <v>CRAIG SCHULZ</v>
          </cell>
          <cell r="Z379">
            <v>1</v>
          </cell>
          <cell r="AC379">
            <v>1.7381408720651701</v>
          </cell>
          <cell r="AD379">
            <v>1.7565028901734101</v>
          </cell>
          <cell r="AE379">
            <v>-1.8362018108245101E-2</v>
          </cell>
          <cell r="AF379">
            <v>-1.04537363479273</v>
          </cell>
          <cell r="AG379">
            <v>252477.3</v>
          </cell>
          <cell r="AH379">
            <v>259769.72</v>
          </cell>
          <cell r="AI379">
            <v>-7292.42</v>
          </cell>
          <cell r="AJ379">
            <v>-2.8072632945825999</v>
          </cell>
          <cell r="AK379">
            <v>30076</v>
          </cell>
          <cell r="AL379">
            <v>32349</v>
          </cell>
          <cell r="AM379">
            <v>-2273</v>
          </cell>
          <cell r="AN379">
            <v>-7.0264923181551202</v>
          </cell>
          <cell r="AO379">
            <v>4174</v>
          </cell>
          <cell r="AP379">
            <v>4152</v>
          </cell>
          <cell r="AQ379">
            <v>22</v>
          </cell>
          <cell r="AR379">
            <v>0.52986512524084795</v>
          </cell>
          <cell r="AS379">
            <v>7255</v>
          </cell>
          <cell r="AT379">
            <v>7293</v>
          </cell>
          <cell r="AU379">
            <v>-38</v>
          </cell>
          <cell r="AV379">
            <v>-0.52104757987110895</v>
          </cell>
          <cell r="AW379">
            <v>13.7318792392605</v>
          </cell>
          <cell r="AX379">
            <v>12.804105227364101</v>
          </cell>
          <cell r="AY379">
            <v>0.92777401189648001</v>
          </cell>
          <cell r="AZ379">
            <v>7.2459105530756203</v>
          </cell>
          <cell r="BB379">
            <v>-3.6510178648021499E-3</v>
          </cell>
          <cell r="BC379">
            <v>34.800454858718098</v>
          </cell>
          <cell r="BD379">
            <v>35.619048402577803</v>
          </cell>
          <cell r="BE379">
            <v>-0.81859354385969096</v>
          </cell>
          <cell r="BF379">
            <v>-2.2981903800676702</v>
          </cell>
          <cell r="BG379">
            <v>81.959750838524201</v>
          </cell>
          <cell r="BH379">
            <v>88.872832369942202</v>
          </cell>
          <cell r="BI379">
            <v>2.9025381687779501</v>
          </cell>
          <cell r="BJ379">
            <v>3.6338107459175801</v>
          </cell>
          <cell r="BK379">
            <v>-1.72261030991697E-3</v>
          </cell>
          <cell r="BL379">
            <v>-434.92</v>
          </cell>
          <cell r="BM379">
            <v>-1300.73</v>
          </cell>
        </row>
        <row r="380">
          <cell r="A380">
            <v>703</v>
          </cell>
          <cell r="B380" t="str">
            <v>TUCSON PREMIUM OUTLETS</v>
          </cell>
          <cell r="C380" t="str">
            <v>TUCSON</v>
          </cell>
          <cell r="D380" t="str">
            <v>AZ</v>
          </cell>
          <cell r="E380" t="str">
            <v>POLET VILLAGOMEZ MEDINA</v>
          </cell>
          <cell r="F380">
            <v>32.374972</v>
          </cell>
          <cell r="G380">
            <v>-111.101488</v>
          </cell>
          <cell r="H380">
            <v>15</v>
          </cell>
          <cell r="I380">
            <v>3</v>
          </cell>
          <cell r="J380" t="str">
            <v>O</v>
          </cell>
          <cell r="K380" t="str">
            <v>O</v>
          </cell>
          <cell r="L380">
            <v>42278</v>
          </cell>
          <cell r="M380" t="str">
            <v>RICHARD ARMIJO</v>
          </cell>
          <cell r="N380" t="str">
            <v>DANNY LAZAR</v>
          </cell>
          <cell r="O380">
            <v>5736</v>
          </cell>
          <cell r="P380">
            <v>43347</v>
          </cell>
          <cell r="Q380">
            <v>88.8</v>
          </cell>
          <cell r="R380">
            <v>43347</v>
          </cell>
          <cell r="S380">
            <v>99.4</v>
          </cell>
          <cell r="T380">
            <v>46053</v>
          </cell>
          <cell r="U380">
            <v>1.3</v>
          </cell>
          <cell r="V380" t="str">
            <v>OLD</v>
          </cell>
          <cell r="W380" t="str">
            <v>CZARINA DEL RINCOA</v>
          </cell>
          <cell r="X380" t="str">
            <v>ISELA AGUIRRE</v>
          </cell>
          <cell r="Y380" t="str">
            <v>MARSHALL POE</v>
          </cell>
          <cell r="Z380">
            <v>1</v>
          </cell>
          <cell r="AC380">
            <v>1.78463648834019</v>
          </cell>
          <cell r="AD380">
            <v>1.80131612250063</v>
          </cell>
          <cell r="AE380">
            <v>-1.6679634160440701E-2</v>
          </cell>
          <cell r="AF380">
            <v>-0.92596929279051898</v>
          </cell>
          <cell r="AG380">
            <v>218617.31</v>
          </cell>
          <cell r="AH380">
            <v>244056.56</v>
          </cell>
          <cell r="AI380">
            <v>-25439.25</v>
          </cell>
          <cell r="AJ380">
            <v>-10.423505928297899</v>
          </cell>
          <cell r="AK380">
            <v>26046</v>
          </cell>
          <cell r="AL380">
            <v>28735</v>
          </cell>
          <cell r="AM380">
            <v>-2689</v>
          </cell>
          <cell r="AN380">
            <v>-9.3579258743692399</v>
          </cell>
          <cell r="AO380">
            <v>3645</v>
          </cell>
          <cell r="AP380">
            <v>3951</v>
          </cell>
          <cell r="AQ380">
            <v>-306</v>
          </cell>
          <cell r="AR380">
            <v>-7.7448747152619601</v>
          </cell>
          <cell r="AS380">
            <v>6505</v>
          </cell>
          <cell r="AT380">
            <v>7117</v>
          </cell>
          <cell r="AU380">
            <v>-612</v>
          </cell>
          <cell r="AV380">
            <v>-8.5991288464240494</v>
          </cell>
          <cell r="AW380">
            <v>13.9944713199724</v>
          </cell>
          <cell r="AX380">
            <v>13.7497824952149</v>
          </cell>
          <cell r="AY380">
            <v>0.24468882475746401</v>
          </cell>
          <cell r="AZ380">
            <v>1.77958323953575</v>
          </cell>
          <cell r="BB380">
            <v>-4.1166635412058202E-3</v>
          </cell>
          <cell r="BC380">
            <v>33.607580322828603</v>
          </cell>
          <cell r="BD380">
            <v>34.292055641421904</v>
          </cell>
          <cell r="BE380">
            <v>-0.68447531859334998</v>
          </cell>
          <cell r="BF380">
            <v>-1.9960171701300999</v>
          </cell>
          <cell r="BG380">
            <v>89.519890260631001</v>
          </cell>
          <cell r="BH380">
            <v>89.698810427739801</v>
          </cell>
          <cell r="BI380">
            <v>3.4755482079621198</v>
          </cell>
          <cell r="BJ380">
            <v>2.3502052147256398</v>
          </cell>
          <cell r="BK380">
            <v>-7.2716108344760097E-4</v>
          </cell>
          <cell r="BL380">
            <v>-158.97</v>
          </cell>
          <cell r="BM380">
            <v>-1802.13</v>
          </cell>
        </row>
        <row r="381">
          <cell r="A381">
            <v>704</v>
          </cell>
          <cell r="B381" t="str">
            <v>SAN FRANCISCO PREMIUM OUTLETS</v>
          </cell>
          <cell r="C381" t="str">
            <v>LIVERMORE</v>
          </cell>
          <cell r="D381" t="str">
            <v>CA</v>
          </cell>
          <cell r="E381" t="str">
            <v>MARIELA PIMENTEL</v>
          </cell>
          <cell r="F381">
            <v>37.69907585</v>
          </cell>
          <cell r="G381">
            <v>-121.84148740000001</v>
          </cell>
          <cell r="H381">
            <v>15</v>
          </cell>
          <cell r="I381">
            <v>2</v>
          </cell>
          <cell r="J381" t="str">
            <v>O</v>
          </cell>
          <cell r="K381" t="str">
            <v>O</v>
          </cell>
          <cell r="L381">
            <v>42229</v>
          </cell>
          <cell r="M381" t="str">
            <v>RICARDO CORRALES</v>
          </cell>
          <cell r="N381" t="str">
            <v>DANNY LAZAR</v>
          </cell>
          <cell r="O381">
            <v>5345</v>
          </cell>
          <cell r="P381">
            <v>43237</v>
          </cell>
          <cell r="Q381">
            <v>76.5</v>
          </cell>
          <cell r="R381">
            <v>43237</v>
          </cell>
          <cell r="S381">
            <v>94.6</v>
          </cell>
          <cell r="T381">
            <v>45869</v>
          </cell>
          <cell r="U381">
            <v>1.7</v>
          </cell>
          <cell r="V381" t="str">
            <v>OLD</v>
          </cell>
          <cell r="W381" t="str">
            <v>CAPE MARTINEZ</v>
          </cell>
          <cell r="X381" t="str">
            <v>LAURA GONZALEZ</v>
          </cell>
          <cell r="Y381" t="str">
            <v>MARSHALL POE</v>
          </cell>
          <cell r="Z381">
            <v>1</v>
          </cell>
          <cell r="AC381">
            <v>1.78666666666667</v>
          </cell>
          <cell r="AD381">
            <v>1.7824583464319399</v>
          </cell>
          <cell r="AE381">
            <v>4.2083202347269503E-3</v>
          </cell>
          <cell r="AF381">
            <v>0.23609641387418701</v>
          </cell>
          <cell r="AG381">
            <v>405245.7</v>
          </cell>
          <cell r="AH381">
            <v>422248.27</v>
          </cell>
          <cell r="AI381">
            <v>-17002.57</v>
          </cell>
          <cell r="AJ381">
            <v>-4.0266760595608799</v>
          </cell>
          <cell r="AK381">
            <v>64888</v>
          </cell>
          <cell r="AL381">
            <v>64420</v>
          </cell>
          <cell r="AM381">
            <v>468</v>
          </cell>
          <cell r="AN381">
            <v>0.72648245886370699</v>
          </cell>
          <cell r="AO381">
            <v>6000</v>
          </cell>
          <cell r="AP381">
            <v>6362</v>
          </cell>
          <cell r="AQ381">
            <v>-362</v>
          </cell>
          <cell r="AR381">
            <v>-5.69003458032065</v>
          </cell>
          <cell r="AS381">
            <v>10720</v>
          </cell>
          <cell r="AT381">
            <v>11340</v>
          </cell>
          <cell r="AU381">
            <v>-620</v>
          </cell>
          <cell r="AV381">
            <v>-5.4673721340387997</v>
          </cell>
          <cell r="AW381">
            <v>9.2467020096165697</v>
          </cell>
          <cell r="AX381">
            <v>9.8758149642968007</v>
          </cell>
          <cell r="AY381">
            <v>-0.62911295468023098</v>
          </cell>
          <cell r="AZ381">
            <v>-6.3702383748036002</v>
          </cell>
          <cell r="BB381">
            <v>-1.2823870402482101E-2</v>
          </cell>
          <cell r="BC381">
            <v>37.802770522388101</v>
          </cell>
          <cell r="BD381">
            <v>37.235297178130502</v>
          </cell>
          <cell r="BE381">
            <v>0.56747334425754303</v>
          </cell>
          <cell r="BF381">
            <v>1.52401991460629</v>
          </cell>
          <cell r="BG381">
            <v>69</v>
          </cell>
          <cell r="BH381">
            <v>75.196479094624294</v>
          </cell>
          <cell r="BI381">
            <v>3.3237169450533299</v>
          </cell>
          <cell r="BJ381">
            <v>3.1087729500940302</v>
          </cell>
          <cell r="BK381">
            <v>-6.6836736330576699E-3</v>
          </cell>
          <cell r="BL381">
            <v>-2708.53</v>
          </cell>
          <cell r="BM381">
            <v>-11668.84</v>
          </cell>
        </row>
        <row r="382">
          <cell r="A382">
            <v>705</v>
          </cell>
          <cell r="B382" t="str">
            <v>TANGER OUTLET CENTER - DAYTONA</v>
          </cell>
          <cell r="C382" t="str">
            <v>DAYTONA BEACH</v>
          </cell>
          <cell r="D382" t="str">
            <v>FL</v>
          </cell>
          <cell r="E382" t="str">
            <v>CYNTHIA THORNTON</v>
          </cell>
          <cell r="F382">
            <v>29.212765999999998</v>
          </cell>
          <cell r="G382">
            <v>-81.099393000000006</v>
          </cell>
          <cell r="H382">
            <v>1</v>
          </cell>
          <cell r="I382">
            <v>2</v>
          </cell>
          <cell r="J382" t="str">
            <v>O</v>
          </cell>
          <cell r="K382" t="str">
            <v>O</v>
          </cell>
          <cell r="L382">
            <v>42691</v>
          </cell>
          <cell r="M382" t="str">
            <v>MICHAEL JAPP</v>
          </cell>
          <cell r="N382" t="str">
            <v>BOB CORCORAN</v>
          </cell>
          <cell r="O382">
            <v>6000</v>
          </cell>
          <cell r="P382">
            <v>43279</v>
          </cell>
          <cell r="Q382">
            <v>99.2</v>
          </cell>
          <cell r="R382">
            <v>43279</v>
          </cell>
          <cell r="S382">
            <v>97.1</v>
          </cell>
          <cell r="T382">
            <v>46356</v>
          </cell>
          <cell r="U382">
            <v>1.7</v>
          </cell>
          <cell r="V382" t="str">
            <v>OLD</v>
          </cell>
          <cell r="W382" t="str">
            <v>ALEISHA COZIER</v>
          </cell>
          <cell r="X382" t="str">
            <v>RAISHAINA WHEATLEY</v>
          </cell>
          <cell r="Y382" t="str">
            <v>CRAIG SCHULZ</v>
          </cell>
          <cell r="Z382">
            <v>1</v>
          </cell>
          <cell r="AC382">
            <v>1.7696676131618501</v>
          </cell>
          <cell r="AD382">
            <v>1.8145297829767599</v>
          </cell>
          <cell r="AE382">
            <v>-4.4862169814907898E-2</v>
          </cell>
          <cell r="AF382">
            <v>-2.47238542104891</v>
          </cell>
          <cell r="AG382">
            <v>378564.28</v>
          </cell>
          <cell r="AH382">
            <v>402177.32</v>
          </cell>
          <cell r="AI382">
            <v>-23613.040000000001</v>
          </cell>
          <cell r="AJ382">
            <v>-5.87130074863496</v>
          </cell>
          <cell r="AK382">
            <v>49968</v>
          </cell>
          <cell r="AL382">
            <v>54597</v>
          </cell>
          <cell r="AM382">
            <v>-4629</v>
          </cell>
          <cell r="AN382">
            <v>-8.4784878290015904</v>
          </cell>
          <cell r="AO382">
            <v>5987</v>
          </cell>
          <cell r="AP382">
            <v>6497</v>
          </cell>
          <cell r="AQ382">
            <v>-510</v>
          </cell>
          <cell r="AR382">
            <v>-7.8497768200708</v>
          </cell>
          <cell r="AS382">
            <v>10595</v>
          </cell>
          <cell r="AT382">
            <v>11789</v>
          </cell>
          <cell r="AU382">
            <v>-1194</v>
          </cell>
          <cell r="AV382">
            <v>-10.1280855034354</v>
          </cell>
          <cell r="AW382">
            <v>11.981668267691299</v>
          </cell>
          <cell r="AX382">
            <v>11.8999212410938</v>
          </cell>
          <cell r="AY382">
            <v>8.1747026597488698E-2</v>
          </cell>
          <cell r="AZ382">
            <v>0.68695434987580295</v>
          </cell>
          <cell r="BB382">
            <v>-4.1437051758543104E-3</v>
          </cell>
          <cell r="BC382">
            <v>35.730465313827303</v>
          </cell>
          <cell r="BD382">
            <v>34.114625498345902</v>
          </cell>
          <cell r="BE382">
            <v>1.61583981548137</v>
          </cell>
          <cell r="BF382">
            <v>4.7365016964929296</v>
          </cell>
          <cell r="BG382">
            <v>60.314013696342101</v>
          </cell>
          <cell r="BH382">
            <v>61.382176389102703</v>
          </cell>
          <cell r="BI382">
            <v>1.9448031388486999</v>
          </cell>
          <cell r="BJ382">
            <v>2.3641437562913801</v>
          </cell>
          <cell r="BK382">
            <v>-3.2274043393634498E-3</v>
          </cell>
          <cell r="BL382">
            <v>-1221.78</v>
          </cell>
          <cell r="BM382">
            <v>-5544.89</v>
          </cell>
        </row>
        <row r="383">
          <cell r="A383">
            <v>706</v>
          </cell>
          <cell r="B383" t="str">
            <v>TANGER OUTLET CENTER</v>
          </cell>
          <cell r="C383" t="str">
            <v>SUNBURY</v>
          </cell>
          <cell r="D383" t="str">
            <v>OH</v>
          </cell>
          <cell r="E383" t="str">
            <v>LEAH EDWARDS</v>
          </cell>
          <cell r="F383">
            <v>40.259438109999998</v>
          </cell>
          <cell r="G383">
            <v>-82.923254499999999</v>
          </cell>
          <cell r="H383">
            <v>14</v>
          </cell>
          <cell r="I383">
            <v>5</v>
          </cell>
          <cell r="J383" t="str">
            <v>O</v>
          </cell>
          <cell r="K383" t="str">
            <v>O</v>
          </cell>
          <cell r="L383">
            <v>42544</v>
          </cell>
          <cell r="M383" t="str">
            <v>WILLIAM ROGERS</v>
          </cell>
          <cell r="N383" t="str">
            <v>OTEAL BAKER</v>
          </cell>
          <cell r="O383">
            <v>5000</v>
          </cell>
          <cell r="P383">
            <v>43236</v>
          </cell>
          <cell r="Q383">
            <v>84.7</v>
          </cell>
          <cell r="R383">
            <v>43236</v>
          </cell>
          <cell r="S383">
            <v>97.9</v>
          </cell>
          <cell r="T383">
            <v>46203</v>
          </cell>
          <cell r="U383">
            <v>1.3</v>
          </cell>
          <cell r="V383" t="str">
            <v>OLD</v>
          </cell>
          <cell r="W383" t="str">
            <v>RAE JEAN WISE</v>
          </cell>
          <cell r="X383" t="str">
            <v>SARAH JOHNSON</v>
          </cell>
          <cell r="Y383" t="str">
            <v>BRIAN BYRNE</v>
          </cell>
          <cell r="Z383">
            <v>1</v>
          </cell>
          <cell r="AC383">
            <v>1.8047499429093401</v>
          </cell>
          <cell r="AD383">
            <v>1.76600753295669</v>
          </cell>
          <cell r="AE383">
            <v>3.8742409952654502E-2</v>
          </cell>
          <cell r="AF383">
            <v>2.1937850903609202</v>
          </cell>
          <cell r="AG383">
            <v>284868.01</v>
          </cell>
          <cell r="AH383">
            <v>273896.93</v>
          </cell>
          <cell r="AI383">
            <v>10971.08</v>
          </cell>
          <cell r="AJ383">
            <v>4.0055505550938504</v>
          </cell>
          <cell r="AK383">
            <v>38150</v>
          </cell>
          <cell r="AL383">
            <v>39118</v>
          </cell>
          <cell r="AM383">
            <v>-968</v>
          </cell>
          <cell r="AN383">
            <v>-2.4745641392709201</v>
          </cell>
          <cell r="AO383">
            <v>4379</v>
          </cell>
          <cell r="AP383">
            <v>4248</v>
          </cell>
          <cell r="AQ383">
            <v>131</v>
          </cell>
          <cell r="AR383">
            <v>3.08380414312618</v>
          </cell>
          <cell r="AS383">
            <v>7903</v>
          </cell>
          <cell r="AT383">
            <v>7502</v>
          </cell>
          <cell r="AU383">
            <v>401</v>
          </cell>
          <cell r="AV383">
            <v>5.34524126899493</v>
          </cell>
          <cell r="AW383">
            <v>11.255570117955401</v>
          </cell>
          <cell r="AX383">
            <v>10.662610562912199</v>
          </cell>
          <cell r="AY383">
            <v>0.59295955504322595</v>
          </cell>
          <cell r="AZ383">
            <v>5.56111049488874</v>
          </cell>
          <cell r="BB383">
            <v>-8.2308787077125297E-3</v>
          </cell>
          <cell r="BC383">
            <v>36.045553587245401</v>
          </cell>
          <cell r="BD383">
            <v>36.509854705411897</v>
          </cell>
          <cell r="BE383">
            <v>-0.46430111816653902</v>
          </cell>
          <cell r="BF383">
            <v>-1.2717145053379699</v>
          </cell>
          <cell r="BG383">
            <v>81.411281114409704</v>
          </cell>
          <cell r="BH383">
            <v>70.150659133709993</v>
          </cell>
          <cell r="BI383">
            <v>3.7324689423708901</v>
          </cell>
          <cell r="BJ383">
            <v>2.35438199325564</v>
          </cell>
          <cell r="BK383">
            <v>-1.33711047442638E-3</v>
          </cell>
          <cell r="BL383">
            <v>-380.9</v>
          </cell>
          <cell r="BM383">
            <v>-9574.44</v>
          </cell>
        </row>
        <row r="384">
          <cell r="A384">
            <v>707</v>
          </cell>
          <cell r="B384" t="str">
            <v>TANGER OUTLETS LANCASTER</v>
          </cell>
          <cell r="C384" t="str">
            <v>LANCASTER</v>
          </cell>
          <cell r="D384" t="str">
            <v>PA</v>
          </cell>
          <cell r="E384" t="str">
            <v>DOMINIQUE WALKER</v>
          </cell>
          <cell r="F384">
            <v>40.023893039999997</v>
          </cell>
          <cell r="G384">
            <v>-76.218069470000003</v>
          </cell>
          <cell r="H384">
            <v>14</v>
          </cell>
          <cell r="I384">
            <v>2</v>
          </cell>
          <cell r="J384" t="str">
            <v>O</v>
          </cell>
          <cell r="K384" t="str">
            <v>O</v>
          </cell>
          <cell r="L384">
            <v>42978</v>
          </cell>
          <cell r="M384" t="str">
            <v>EFFIE WILLIAMS</v>
          </cell>
          <cell r="N384" t="str">
            <v>OTEAL BAKER</v>
          </cell>
          <cell r="O384">
            <v>5801</v>
          </cell>
          <cell r="P384">
            <v>43251</v>
          </cell>
          <cell r="Q384">
            <v>80.400000000000006</v>
          </cell>
          <cell r="R384">
            <v>43251</v>
          </cell>
          <cell r="S384">
            <v>97.8</v>
          </cell>
          <cell r="T384">
            <v>46630</v>
          </cell>
          <cell r="U384">
            <v>1.2</v>
          </cell>
          <cell r="V384" t="str">
            <v>OLD</v>
          </cell>
          <cell r="W384" t="str">
            <v>DARRELL PINKNEY</v>
          </cell>
          <cell r="X384" t="str">
            <v>KYLE RICHARDS</v>
          </cell>
          <cell r="Y384" t="str">
            <v>CRAIG SCHULZ</v>
          </cell>
          <cell r="Z384">
            <v>1</v>
          </cell>
          <cell r="AC384">
            <v>1.7685822054581799</v>
          </cell>
          <cell r="AD384">
            <v>1.8353993090835199</v>
          </cell>
          <cell r="AE384">
            <v>-6.6817103625343502E-2</v>
          </cell>
          <cell r="AF384">
            <v>-3.6404668616066802</v>
          </cell>
          <cell r="AG384">
            <v>294976.53999999998</v>
          </cell>
          <cell r="AH384">
            <v>326522.51</v>
          </cell>
          <cell r="AI384">
            <v>-31545.97</v>
          </cell>
          <cell r="AJ384">
            <v>-9.6611930368904702</v>
          </cell>
          <cell r="AK384">
            <v>33188</v>
          </cell>
          <cell r="AL384">
            <v>36050</v>
          </cell>
          <cell r="AM384">
            <v>-2862</v>
          </cell>
          <cell r="AN384">
            <v>-7.93897364771151</v>
          </cell>
          <cell r="AO384">
            <v>4507</v>
          </cell>
          <cell r="AP384">
            <v>4921</v>
          </cell>
          <cell r="AQ384">
            <v>-414</v>
          </cell>
          <cell r="AR384">
            <v>-8.4129242023978907</v>
          </cell>
          <cell r="AS384">
            <v>7971</v>
          </cell>
          <cell r="AT384">
            <v>9032</v>
          </cell>
          <cell r="AU384">
            <v>-1061</v>
          </cell>
          <cell r="AV384">
            <v>-11.747121346324199</v>
          </cell>
          <cell r="AW384">
            <v>13.257804025551399</v>
          </cell>
          <cell r="AX384">
            <v>13.5117891816921</v>
          </cell>
          <cell r="AY384">
            <v>-0.253985156140692</v>
          </cell>
          <cell r="AZ384">
            <v>-1.8797300100332399</v>
          </cell>
          <cell r="BB384">
            <v>-7.8170144410090493E-3</v>
          </cell>
          <cell r="BC384">
            <v>37.006215029481901</v>
          </cell>
          <cell r="BD384">
            <v>36.151739371124897</v>
          </cell>
          <cell r="BE384">
            <v>0.85447565835698203</v>
          </cell>
          <cell r="BF384">
            <v>2.36358104263019</v>
          </cell>
          <cell r="BG384">
            <v>82.7601508764145</v>
          </cell>
          <cell r="BH384">
            <v>55.049786628733997</v>
          </cell>
          <cell r="BI384">
            <v>2.3311921687060302</v>
          </cell>
          <cell r="BJ384">
            <v>4.65694386583026</v>
          </cell>
          <cell r="BK384">
            <v>-6.7654532797760802E-3</v>
          </cell>
          <cell r="BL384">
            <v>-1995.65</v>
          </cell>
          <cell r="BM384">
            <v>-6525.82</v>
          </cell>
        </row>
        <row r="385">
          <cell r="A385">
            <v>708</v>
          </cell>
          <cell r="B385" t="str">
            <v>TANGER OUTLET CENTER PITTSBURGH</v>
          </cell>
          <cell r="C385" t="str">
            <v>WASHINGTON</v>
          </cell>
          <cell r="D385" t="str">
            <v>PA</v>
          </cell>
          <cell r="E385" t="str">
            <v>VALLA COLLISON</v>
          </cell>
          <cell r="F385">
            <v>40.215829999999997</v>
          </cell>
          <cell r="G385">
            <v>-80.213358999999997</v>
          </cell>
          <cell r="H385">
            <v>14</v>
          </cell>
          <cell r="I385">
            <v>5</v>
          </cell>
          <cell r="J385" t="str">
            <v>O</v>
          </cell>
          <cell r="K385" t="str">
            <v>O</v>
          </cell>
          <cell r="L385">
            <v>42215</v>
          </cell>
          <cell r="M385" t="str">
            <v>WILLIAM ROGERS</v>
          </cell>
          <cell r="N385" t="str">
            <v>OTEAL BAKER</v>
          </cell>
          <cell r="O385">
            <v>5011</v>
          </cell>
          <cell r="P385">
            <v>43234</v>
          </cell>
          <cell r="Q385">
            <v>86.2</v>
          </cell>
          <cell r="R385">
            <v>43234</v>
          </cell>
          <cell r="S385">
            <v>98.6</v>
          </cell>
          <cell r="T385">
            <v>45869</v>
          </cell>
          <cell r="U385">
            <v>1.1000000000000001</v>
          </cell>
          <cell r="V385" t="str">
            <v>OLD</v>
          </cell>
          <cell r="W385" t="str">
            <v>AMANDA SICILIANO</v>
          </cell>
          <cell r="X385" t="str">
            <v>SPENCER GILLISPIE</v>
          </cell>
          <cell r="Y385" t="str">
            <v>BRIAN BYRNE</v>
          </cell>
          <cell r="Z385">
            <v>1</v>
          </cell>
          <cell r="AC385">
            <v>1.705078125</v>
          </cell>
          <cell r="AD385">
            <v>1.8045671800318599</v>
          </cell>
          <cell r="AE385">
            <v>-9.9489055031864101E-2</v>
          </cell>
          <cell r="AF385">
            <v>-5.5131810072101297</v>
          </cell>
          <cell r="AG385">
            <v>255291.39</v>
          </cell>
          <cell r="AH385">
            <v>250301.01</v>
          </cell>
          <cell r="AI385">
            <v>4990.38</v>
          </cell>
          <cell r="AJ385">
            <v>1.9937514435119501</v>
          </cell>
          <cell r="AK385">
            <v>28783</v>
          </cell>
          <cell r="AL385">
            <v>27636</v>
          </cell>
          <cell r="AM385">
            <v>1147</v>
          </cell>
          <cell r="AN385">
            <v>4.1503835576783903</v>
          </cell>
          <cell r="AO385">
            <v>4096</v>
          </cell>
          <cell r="AP385">
            <v>3766</v>
          </cell>
          <cell r="AQ385">
            <v>330</v>
          </cell>
          <cell r="AR385">
            <v>8.7626128518321806</v>
          </cell>
          <cell r="AS385">
            <v>6984</v>
          </cell>
          <cell r="AT385">
            <v>6796</v>
          </cell>
          <cell r="AU385">
            <v>188</v>
          </cell>
          <cell r="AV385">
            <v>2.7663331371394899</v>
          </cell>
          <cell r="AW385">
            <v>13.9770003126846</v>
          </cell>
          <cell r="AX385">
            <v>13.3738601823708</v>
          </cell>
          <cell r="AY385">
            <v>0.60314013031375102</v>
          </cell>
          <cell r="AZ385">
            <v>4.50984324711873</v>
          </cell>
          <cell r="BB385">
            <v>-6.3119792227594104E-3</v>
          </cell>
          <cell r="BC385">
            <v>36.553750000000001</v>
          </cell>
          <cell r="BD385">
            <v>36.830637139493803</v>
          </cell>
          <cell r="BE385">
            <v>-0.27688713949382299</v>
          </cell>
          <cell r="BF385">
            <v>-0.75178482100412702</v>
          </cell>
          <cell r="BG385">
            <v>83.6669921875</v>
          </cell>
          <cell r="BH385">
            <v>84.599044078597998</v>
          </cell>
          <cell r="BI385">
            <v>3.42675089825787</v>
          </cell>
          <cell r="BJ385">
            <v>3.4426628961665</v>
          </cell>
          <cell r="BK385">
            <v>-3.2311312966724001E-3</v>
          </cell>
          <cell r="BL385">
            <v>-824.88</v>
          </cell>
          <cell r="BM385">
            <v>-8204.43</v>
          </cell>
        </row>
        <row r="386">
          <cell r="A386">
            <v>712</v>
          </cell>
          <cell r="B386" t="str">
            <v>FOX MILL</v>
          </cell>
          <cell r="C386" t="str">
            <v>GLOUCESTER</v>
          </cell>
          <cell r="D386" t="str">
            <v>VA</v>
          </cell>
          <cell r="E386" t="str">
            <v>TANYA FIRTH</v>
          </cell>
          <cell r="F386">
            <v>37.397597279999999</v>
          </cell>
          <cell r="G386">
            <v>-76.529112909999995</v>
          </cell>
          <cell r="H386">
            <v>8</v>
          </cell>
          <cell r="I386">
            <v>4</v>
          </cell>
          <cell r="J386" t="str">
            <v>S</v>
          </cell>
          <cell r="K386" t="str">
            <v>O</v>
          </cell>
          <cell r="L386">
            <v>42817</v>
          </cell>
          <cell r="M386" t="str">
            <v>BRADLEY JOHNSON</v>
          </cell>
          <cell r="N386" t="str">
            <v>GARY LEWIS</v>
          </cell>
          <cell r="O386">
            <v>5983</v>
          </cell>
          <cell r="P386">
            <v>43160</v>
          </cell>
          <cell r="Q386">
            <v>99.6</v>
          </cell>
          <cell r="R386">
            <v>43160</v>
          </cell>
          <cell r="S386">
            <v>99</v>
          </cell>
          <cell r="T386">
            <v>46599</v>
          </cell>
          <cell r="U386">
            <v>1.7</v>
          </cell>
          <cell r="V386" t="str">
            <v>OLD</v>
          </cell>
          <cell r="W386" t="str">
            <v>BETHANIE JEWETT</v>
          </cell>
          <cell r="X386" t="str">
            <v>LAURA JOYCE</v>
          </cell>
          <cell r="Y386" t="str">
            <v>CRAIG SCHULZ</v>
          </cell>
          <cell r="Z386">
            <v>1</v>
          </cell>
          <cell r="AC386">
            <v>1.7783619817998</v>
          </cell>
          <cell r="AD386">
            <v>1.7340521114106</v>
          </cell>
          <cell r="AE386">
            <v>4.4309870389195802E-2</v>
          </cell>
          <cell r="AF386">
            <v>2.5552790540505099</v>
          </cell>
          <cell r="AG386">
            <v>307274.27</v>
          </cell>
          <cell r="AH386">
            <v>271378.8</v>
          </cell>
          <cell r="AI386">
            <v>35895.47</v>
          </cell>
          <cell r="AJ386">
            <v>13.2270722694625</v>
          </cell>
          <cell r="AK386">
            <v>14685</v>
          </cell>
          <cell r="AL386">
            <v>15073</v>
          </cell>
          <cell r="AM386">
            <v>-388</v>
          </cell>
          <cell r="AN386">
            <v>-2.5741391892788399</v>
          </cell>
          <cell r="AO386">
            <v>4945</v>
          </cell>
          <cell r="AP386">
            <v>4452</v>
          </cell>
          <cell r="AQ386">
            <v>493</v>
          </cell>
          <cell r="AR386">
            <v>11.073674752920001</v>
          </cell>
          <cell r="AS386">
            <v>8794</v>
          </cell>
          <cell r="AT386">
            <v>7720</v>
          </cell>
          <cell r="AU386">
            <v>1074</v>
          </cell>
          <cell r="AV386">
            <v>13.911917098445601</v>
          </cell>
          <cell r="AW386">
            <v>32.352740892066699</v>
          </cell>
          <cell r="AX386">
            <v>29.2509785709547</v>
          </cell>
          <cell r="AY386">
            <v>3.10176232111204</v>
          </cell>
          <cell r="AZ386">
            <v>10.603960867798101</v>
          </cell>
          <cell r="BB386">
            <v>-1.6176433206115601E-3</v>
          </cell>
          <cell r="BC386">
            <v>34.941354332499401</v>
          </cell>
          <cell r="BD386">
            <v>35.1526943005181</v>
          </cell>
          <cell r="BE386">
            <v>-0.211339968018699</v>
          </cell>
          <cell r="BF386">
            <v>-0.60120560379232102</v>
          </cell>
          <cell r="BG386">
            <v>94.681496461071802</v>
          </cell>
          <cell r="BH386">
            <v>92.767295597484306</v>
          </cell>
          <cell r="BI386">
            <v>3.13060055435166</v>
          </cell>
          <cell r="BJ386">
            <v>3.1965650964629502</v>
          </cell>
          <cell r="BK386">
            <v>-9.7600101694163995E-5</v>
          </cell>
          <cell r="BL386">
            <v>-29.99</v>
          </cell>
          <cell r="BM386">
            <v>-727.81</v>
          </cell>
        </row>
        <row r="387">
          <cell r="A387">
            <v>713</v>
          </cell>
          <cell r="B387" t="str">
            <v>OUTLETS AT CASTLE ROCK</v>
          </cell>
          <cell r="C387" t="str">
            <v>CASTLE ROCK</v>
          </cell>
          <cell r="D387" t="str">
            <v>CO</v>
          </cell>
          <cell r="E387" t="str">
            <v>DEREK GIRARD</v>
          </cell>
          <cell r="F387">
            <v>39.414251159999999</v>
          </cell>
          <cell r="G387">
            <v>-104.87219690000001</v>
          </cell>
          <cell r="H387">
            <v>15</v>
          </cell>
          <cell r="I387">
            <v>1</v>
          </cell>
          <cell r="J387" t="str">
            <v>O</v>
          </cell>
          <cell r="K387" t="str">
            <v>O</v>
          </cell>
          <cell r="L387">
            <v>42088</v>
          </cell>
          <cell r="M387" t="str">
            <v>JENNIFER PAGER</v>
          </cell>
          <cell r="N387" t="str">
            <v>DANNY LAZAR</v>
          </cell>
          <cell r="O387">
            <v>5575</v>
          </cell>
          <cell r="P387">
            <v>43229</v>
          </cell>
          <cell r="Q387">
            <v>100</v>
          </cell>
          <cell r="R387">
            <v>43229</v>
          </cell>
          <cell r="S387">
            <v>99.6</v>
          </cell>
          <cell r="T387">
            <v>44227</v>
          </cell>
          <cell r="U387">
            <v>1.2</v>
          </cell>
          <cell r="V387" t="str">
            <v>OLD</v>
          </cell>
          <cell r="W387" t="str">
            <v>JOEL BARSTAD</v>
          </cell>
          <cell r="X387" t="str">
            <v>MELAINE FOSTER</v>
          </cell>
          <cell r="Y387" t="str">
            <v>BRIAN BYRNE</v>
          </cell>
          <cell r="Z387">
            <v>1</v>
          </cell>
          <cell r="AC387">
            <v>1.77679919476598</v>
          </cell>
          <cell r="AD387">
            <v>1.83888663145063</v>
          </cell>
          <cell r="AE387">
            <v>-6.2087436684650901E-2</v>
          </cell>
          <cell r="AF387">
            <v>-3.3763602183388799</v>
          </cell>
          <cell r="AG387">
            <v>280372.87</v>
          </cell>
          <cell r="AH387">
            <v>335401.46000000002</v>
          </cell>
          <cell r="AI387">
            <v>-55028.59</v>
          </cell>
          <cell r="AJ387">
            <v>-16.4067830831744</v>
          </cell>
          <cell r="AK387">
            <v>30165</v>
          </cell>
          <cell r="AL387">
            <v>35199</v>
          </cell>
          <cell r="AM387">
            <v>-5034</v>
          </cell>
          <cell r="AN387">
            <v>-14.3015426574619</v>
          </cell>
          <cell r="AO387">
            <v>3974</v>
          </cell>
          <cell r="AP387">
            <v>4922</v>
          </cell>
          <cell r="AQ387">
            <v>-948</v>
          </cell>
          <cell r="AR387">
            <v>-19.260463226330799</v>
          </cell>
          <cell r="AS387">
            <v>7061</v>
          </cell>
          <cell r="AT387">
            <v>9051</v>
          </cell>
          <cell r="AU387">
            <v>-1990</v>
          </cell>
          <cell r="AV387">
            <v>-21.986520826427999</v>
          </cell>
          <cell r="AW387">
            <v>13.151002817835201</v>
          </cell>
          <cell r="AX387">
            <v>13.793005483110299</v>
          </cell>
          <cell r="AY387">
            <v>-0.64200266527507599</v>
          </cell>
          <cell r="AZ387">
            <v>-4.6545523820839101</v>
          </cell>
          <cell r="BB387">
            <v>-3.5619204723016402E-3</v>
          </cell>
          <cell r="BC387">
            <v>39.707246848888303</v>
          </cell>
          <cell r="BD387">
            <v>37.056840128162598</v>
          </cell>
          <cell r="BE387">
            <v>2.6504067207256301</v>
          </cell>
          <cell r="BF387">
            <v>7.1522739433774802</v>
          </cell>
          <cell r="BG387">
            <v>89.5319577252139</v>
          </cell>
          <cell r="BH387">
            <v>87.850467289719603</v>
          </cell>
          <cell r="BI387">
            <v>4.0841326766031196</v>
          </cell>
          <cell r="BJ387">
            <v>3.5634221747275601</v>
          </cell>
          <cell r="BK387">
            <v>-1.58688677688394E-3</v>
          </cell>
          <cell r="BL387">
            <v>-444.92</v>
          </cell>
          <cell r="BM387">
            <v>-1335.77</v>
          </cell>
        </row>
        <row r="388">
          <cell r="A388">
            <v>714</v>
          </cell>
          <cell r="B388" t="str">
            <v>SHOPS @ MILLINGTON FARMS</v>
          </cell>
          <cell r="C388" t="str">
            <v>MILLINGTON</v>
          </cell>
          <cell r="D388" t="str">
            <v>TN</v>
          </cell>
          <cell r="E388" t="str">
            <v>JAMEE COLEMAN</v>
          </cell>
          <cell r="F388">
            <v>35.358519999999999</v>
          </cell>
          <cell r="G388">
            <v>-89.890771000000001</v>
          </cell>
          <cell r="H388">
            <v>3</v>
          </cell>
          <cell r="I388">
            <v>7</v>
          </cell>
          <cell r="J388" t="str">
            <v>S</v>
          </cell>
          <cell r="K388" t="str">
            <v>O</v>
          </cell>
          <cell r="L388">
            <v>42824</v>
          </cell>
          <cell r="M388" t="str">
            <v>STEPHANIE MCGEHEE</v>
          </cell>
          <cell r="N388" t="str">
            <v>ALLEN MCCLURE</v>
          </cell>
          <cell r="O388">
            <v>7000</v>
          </cell>
          <cell r="P388">
            <v>43325</v>
          </cell>
          <cell r="Q388">
            <v>90.4</v>
          </cell>
          <cell r="R388">
            <v>43325</v>
          </cell>
          <cell r="S388">
            <v>98.9</v>
          </cell>
          <cell r="T388">
            <v>46599</v>
          </cell>
          <cell r="U388">
            <v>1.7</v>
          </cell>
          <cell r="V388" t="str">
            <v>OLD</v>
          </cell>
          <cell r="W388" t="str">
            <v>ALEX BELUE</v>
          </cell>
          <cell r="X388" t="str">
            <v>BAILEY AUTHUR</v>
          </cell>
          <cell r="Y388" t="str">
            <v>CRAIG SCHULZ</v>
          </cell>
          <cell r="Z388">
            <v>1</v>
          </cell>
          <cell r="AC388">
            <v>1.77420658985244</v>
          </cell>
          <cell r="AD388">
            <v>1.74069554606467</v>
          </cell>
          <cell r="AE388">
            <v>3.35110437877622E-2</v>
          </cell>
          <cell r="AF388">
            <v>1.92515249800709</v>
          </cell>
          <cell r="AG388">
            <v>314059.03000000003</v>
          </cell>
          <cell r="AH388">
            <v>306721.81</v>
          </cell>
          <cell r="AI388">
            <v>7337.22</v>
          </cell>
          <cell r="AJ388">
            <v>2.3921415956693801</v>
          </cell>
          <cell r="AK388">
            <v>14649</v>
          </cell>
          <cell r="AL388">
            <v>14218</v>
          </cell>
          <cell r="AM388">
            <v>431</v>
          </cell>
          <cell r="AN388">
            <v>3.0313686875791301</v>
          </cell>
          <cell r="AO388">
            <v>4947</v>
          </cell>
          <cell r="AP388">
            <v>4917</v>
          </cell>
          <cell r="AQ388">
            <v>30</v>
          </cell>
          <cell r="AR388">
            <v>0.61012812690664997</v>
          </cell>
          <cell r="AS388">
            <v>8777</v>
          </cell>
          <cell r="AT388">
            <v>8559</v>
          </cell>
          <cell r="AU388">
            <v>218</v>
          </cell>
          <cell r="AV388">
            <v>2.5470265217899302</v>
          </cell>
          <cell r="AW388">
            <v>32.643866475527297</v>
          </cell>
          <cell r="AX388">
            <v>34.357856238570797</v>
          </cell>
          <cell r="AY388">
            <v>-1.7139897630434899</v>
          </cell>
          <cell r="AZ388">
            <v>-4.9886400104303501</v>
          </cell>
          <cell r="BB388">
            <v>-8.0738981995402692E-3</v>
          </cell>
          <cell r="BC388">
            <v>35.782047396604803</v>
          </cell>
          <cell r="BD388">
            <v>35.836173618413397</v>
          </cell>
          <cell r="BE388">
            <v>-5.4126221808601799E-2</v>
          </cell>
          <cell r="BF388">
            <v>-0.15103794948909</v>
          </cell>
          <cell r="BG388">
            <v>84.515868202951296</v>
          </cell>
          <cell r="BH388">
            <v>63.738051657514802</v>
          </cell>
          <cell r="BI388">
            <v>2.6709023459697998</v>
          </cell>
          <cell r="BJ388">
            <v>2.0443834756974102</v>
          </cell>
          <cell r="BK388">
            <v>-2.56429499893698E-3</v>
          </cell>
          <cell r="BL388">
            <v>-805.34</v>
          </cell>
          <cell r="BM388">
            <v>-7521.48</v>
          </cell>
        </row>
        <row r="389">
          <cell r="A389">
            <v>715</v>
          </cell>
          <cell r="B389" t="str">
            <v>GRAND CENTRAL PLACE</v>
          </cell>
          <cell r="C389" t="str">
            <v>SOMERSET</v>
          </cell>
          <cell r="D389" t="str">
            <v>KY</v>
          </cell>
          <cell r="E389" t="str">
            <v>TYLER STEPHENS</v>
          </cell>
          <cell r="F389">
            <v>37.054555000000001</v>
          </cell>
          <cell r="G389">
            <v>-84.627381</v>
          </cell>
          <cell r="H389">
            <v>9</v>
          </cell>
          <cell r="I389">
            <v>2</v>
          </cell>
          <cell r="J389" t="str">
            <v>S</v>
          </cell>
          <cell r="K389" t="str">
            <v>O</v>
          </cell>
          <cell r="L389">
            <v>42572</v>
          </cell>
          <cell r="M389" t="str">
            <v>NICHOLAS BUCH</v>
          </cell>
          <cell r="N389" t="str">
            <v>SHAWN BROOKS</v>
          </cell>
          <cell r="O389">
            <v>6687</v>
          </cell>
          <cell r="P389">
            <v>43166</v>
          </cell>
          <cell r="Q389">
            <v>91.7</v>
          </cell>
          <cell r="R389">
            <v>43166</v>
          </cell>
          <cell r="S389">
            <v>98.7</v>
          </cell>
          <cell r="T389">
            <v>44408</v>
          </cell>
          <cell r="U389">
            <v>1.6</v>
          </cell>
          <cell r="V389" t="str">
            <v>OLD</v>
          </cell>
          <cell r="W389" t="str">
            <v>EMILEE GOWERS</v>
          </cell>
          <cell r="X389" t="str">
            <v>LONDON HOWELL</v>
          </cell>
          <cell r="Y389" t="str">
            <v>BRIAN BYRNE</v>
          </cell>
          <cell r="Z389">
            <v>1</v>
          </cell>
          <cell r="AC389">
            <v>1.69367140795712</v>
          </cell>
          <cell r="AD389">
            <v>1.7159439334209401</v>
          </cell>
          <cell r="AE389">
            <v>-2.2272525463815199E-2</v>
          </cell>
          <cell r="AF389">
            <v>-1.2979751278593501</v>
          </cell>
          <cell r="AG389">
            <v>287766.93</v>
          </cell>
          <cell r="AH389">
            <v>270990.90999999997</v>
          </cell>
          <cell r="AI389">
            <v>16776.02</v>
          </cell>
          <cell r="AJ389">
            <v>6.19062093263571</v>
          </cell>
          <cell r="AK389">
            <v>18622</v>
          </cell>
          <cell r="AL389">
            <v>17746</v>
          </cell>
          <cell r="AM389">
            <v>876</v>
          </cell>
          <cell r="AN389">
            <v>4.9363236785754498</v>
          </cell>
          <cell r="AO389">
            <v>4851</v>
          </cell>
          <cell r="AP389">
            <v>4566</v>
          </cell>
          <cell r="AQ389">
            <v>285</v>
          </cell>
          <cell r="AR389">
            <v>6.2417871222076204</v>
          </cell>
          <cell r="AS389">
            <v>8216</v>
          </cell>
          <cell r="AT389">
            <v>7835</v>
          </cell>
          <cell r="AU389">
            <v>381</v>
          </cell>
          <cell r="AV389">
            <v>4.8627951499680897</v>
          </cell>
          <cell r="AW389">
            <v>25.7168939963484</v>
          </cell>
          <cell r="AX389">
            <v>25.712836695593399</v>
          </cell>
          <cell r="AY389">
            <v>4.0573007550364099E-3</v>
          </cell>
          <cell r="AZ389">
            <v>1.5779280999096201E-2</v>
          </cell>
          <cell r="BB389">
            <v>-7.5385578131316796E-3</v>
          </cell>
          <cell r="BC389">
            <v>35.0251862220058</v>
          </cell>
          <cell r="BD389">
            <v>34.587225271218898</v>
          </cell>
          <cell r="BE389">
            <v>0.43796095078695901</v>
          </cell>
          <cell r="BF389">
            <v>1.2662506094451</v>
          </cell>
          <cell r="BG389">
            <v>66.378066378066407</v>
          </cell>
          <cell r="BH389">
            <v>61.5856329391152</v>
          </cell>
          <cell r="BI389">
            <v>2.6950907805841302</v>
          </cell>
          <cell r="BJ389">
            <v>2.26187291669673</v>
          </cell>
          <cell r="BK389">
            <v>-3.3353380807169199E-3</v>
          </cell>
          <cell r="BL389">
            <v>-959.8</v>
          </cell>
          <cell r="BM389">
            <v>-5165.1099999999997</v>
          </cell>
        </row>
        <row r="390">
          <cell r="A390">
            <v>716</v>
          </cell>
          <cell r="B390" t="str">
            <v>SHOPPES AT ALBERTVILLE</v>
          </cell>
          <cell r="C390" t="str">
            <v>ALBERTVILLE</v>
          </cell>
          <cell r="D390" t="str">
            <v>AL</v>
          </cell>
          <cell r="E390" t="str">
            <v>THERESA PHILLIPS</v>
          </cell>
          <cell r="F390">
            <v>34.279314999999997</v>
          </cell>
          <cell r="G390">
            <v>-86.206357999999994</v>
          </cell>
          <cell r="H390">
            <v>3</v>
          </cell>
          <cell r="I390">
            <v>1</v>
          </cell>
          <cell r="J390" t="str">
            <v>S</v>
          </cell>
          <cell r="K390" t="str">
            <v>O</v>
          </cell>
          <cell r="L390">
            <v>42439</v>
          </cell>
          <cell r="M390" t="str">
            <v>DISTRICT 1</v>
          </cell>
          <cell r="N390" t="str">
            <v>ALLEN MCCLURE</v>
          </cell>
          <cell r="O390">
            <v>6874</v>
          </cell>
          <cell r="P390">
            <v>43139</v>
          </cell>
          <cell r="Q390">
            <v>92.2</v>
          </cell>
          <cell r="R390">
            <v>43139</v>
          </cell>
          <cell r="S390">
            <v>99</v>
          </cell>
          <cell r="T390">
            <v>46234</v>
          </cell>
          <cell r="U390">
            <v>2.1</v>
          </cell>
          <cell r="V390" t="str">
            <v>OLD</v>
          </cell>
          <cell r="W390" t="str">
            <v>CARRON PEPPERS</v>
          </cell>
          <cell r="Y390" t="str">
            <v>BRIAN BYRNE</v>
          </cell>
          <cell r="Z390">
            <v>1</v>
          </cell>
          <cell r="AC390">
            <v>1.7305151915455701</v>
          </cell>
          <cell r="AD390">
            <v>1.7227631820687099</v>
          </cell>
          <cell r="AE390">
            <v>7.7520094768623897E-3</v>
          </cell>
          <cell r="AF390">
            <v>0.44997533947490598</v>
          </cell>
          <cell r="AG390">
            <v>399333.45</v>
          </cell>
          <cell r="AH390">
            <v>356989</v>
          </cell>
          <cell r="AI390">
            <v>42344.45</v>
          </cell>
          <cell r="AJ390">
            <v>11.8615559583068</v>
          </cell>
          <cell r="AK390">
            <v>25317</v>
          </cell>
          <cell r="AL390">
            <v>24548</v>
          </cell>
          <cell r="AM390">
            <v>769</v>
          </cell>
          <cell r="AN390">
            <v>3.1326380967899601</v>
          </cell>
          <cell r="AO390">
            <v>6056</v>
          </cell>
          <cell r="AP390">
            <v>5443</v>
          </cell>
          <cell r="AQ390">
            <v>613</v>
          </cell>
          <cell r="AR390">
            <v>11.262171596546001</v>
          </cell>
          <cell r="AS390">
            <v>10480</v>
          </cell>
          <cell r="AT390">
            <v>9377</v>
          </cell>
          <cell r="AU390">
            <v>1103</v>
          </cell>
          <cell r="AV390">
            <v>11.762823930894699</v>
          </cell>
          <cell r="AW390">
            <v>23.513844452344301</v>
          </cell>
          <cell r="AX390">
            <v>22.152517516702002</v>
          </cell>
          <cell r="AY390">
            <v>1.3613269356422999</v>
          </cell>
          <cell r="AZ390">
            <v>6.1452470791002503</v>
          </cell>
          <cell r="BB390">
            <v>-6.1162090269550797E-3</v>
          </cell>
          <cell r="BC390">
            <v>38.104336832061101</v>
          </cell>
          <cell r="BD390">
            <v>38.070704916284498</v>
          </cell>
          <cell r="BE390">
            <v>3.3631915776545902E-2</v>
          </cell>
          <cell r="BF390">
            <v>8.8340669946881001E-2</v>
          </cell>
          <cell r="BG390">
            <v>78.5006605019815</v>
          </cell>
          <cell r="BH390">
            <v>70.935146059158598</v>
          </cell>
          <cell r="BI390">
            <v>1.7017407382226599</v>
          </cell>
          <cell r="BJ390">
            <v>1.7480062410886601</v>
          </cell>
          <cell r="BK390">
            <v>-5.44314532128476E-3</v>
          </cell>
          <cell r="BL390">
            <v>-2173.63</v>
          </cell>
          <cell r="BM390">
            <v>-5942.39</v>
          </cell>
        </row>
        <row r="391">
          <cell r="A391">
            <v>718</v>
          </cell>
          <cell r="B391" t="str">
            <v>NORTH AUGUSTA PLAZA</v>
          </cell>
          <cell r="C391" t="str">
            <v>NORTH AUGUSTA</v>
          </cell>
          <cell r="D391" t="str">
            <v>SC</v>
          </cell>
          <cell r="E391" t="str">
            <v>RACHEL GLANTON</v>
          </cell>
          <cell r="F391">
            <v>33.497988999999997</v>
          </cell>
          <cell r="G391">
            <v>-81.961614999999995</v>
          </cell>
          <cell r="H391">
            <v>5</v>
          </cell>
          <cell r="I391">
            <v>3</v>
          </cell>
          <cell r="J391" t="str">
            <v>S</v>
          </cell>
          <cell r="K391" t="str">
            <v>O</v>
          </cell>
          <cell r="L391">
            <v>42936</v>
          </cell>
          <cell r="M391" t="str">
            <v>ADRIENNE PEARSON</v>
          </cell>
          <cell r="N391" t="str">
            <v>ANGIE MOLLOHAN</v>
          </cell>
          <cell r="O391">
            <v>6173</v>
          </cell>
          <cell r="P391">
            <v>43256</v>
          </cell>
          <cell r="Q391">
            <v>98.5</v>
          </cell>
          <cell r="R391">
            <v>43256</v>
          </cell>
          <cell r="S391">
            <v>89</v>
          </cell>
          <cell r="T391">
            <v>46783</v>
          </cell>
          <cell r="U391">
            <v>1.5</v>
          </cell>
          <cell r="V391" t="str">
            <v>OLD</v>
          </cell>
          <cell r="W391" t="str">
            <v>HOLLIE BARTON</v>
          </cell>
          <cell r="X391" t="str">
            <v>JORDOUN NEWMAN</v>
          </cell>
          <cell r="Y391" t="str">
            <v>ADRIAN MUNZELL</v>
          </cell>
          <cell r="Z391">
            <v>1</v>
          </cell>
          <cell r="AC391">
            <v>1.63102181896738</v>
          </cell>
          <cell r="AD391">
            <v>1.6639647985178301</v>
          </cell>
          <cell r="AE391">
            <v>-3.2942979550452799E-2</v>
          </cell>
          <cell r="AF391">
            <v>-1.9797882491142</v>
          </cell>
          <cell r="AG391">
            <v>265754.67</v>
          </cell>
          <cell r="AH391">
            <v>250918.9</v>
          </cell>
          <cell r="AI391">
            <v>14835.77</v>
          </cell>
          <cell r="AJ391">
            <v>5.91257573662247</v>
          </cell>
          <cell r="AK391">
            <v>18003</v>
          </cell>
          <cell r="AL391">
            <v>18638</v>
          </cell>
          <cell r="AM391">
            <v>-635</v>
          </cell>
          <cell r="AN391">
            <v>-3.40701792037772</v>
          </cell>
          <cell r="AO391">
            <v>4629</v>
          </cell>
          <cell r="AP391">
            <v>4318</v>
          </cell>
          <cell r="AQ391">
            <v>311</v>
          </cell>
          <cell r="AR391">
            <v>7.2024085224640997</v>
          </cell>
          <cell r="AS391">
            <v>7550</v>
          </cell>
          <cell r="AT391">
            <v>7185</v>
          </cell>
          <cell r="AU391">
            <v>365</v>
          </cell>
          <cell r="AV391">
            <v>5.0800278357689601</v>
          </cell>
          <cell r="AW391">
            <v>25.440204410376101</v>
          </cell>
          <cell r="AX391">
            <v>23.167721858568498</v>
          </cell>
          <cell r="AY391">
            <v>2.27248255180753</v>
          </cell>
          <cell r="AZ391">
            <v>9.8088304308913496</v>
          </cell>
          <cell r="BB391">
            <v>-2.83301166580243E-3</v>
          </cell>
          <cell r="BC391">
            <v>35.199294039735101</v>
          </cell>
          <cell r="BD391">
            <v>34.922602644397998</v>
          </cell>
          <cell r="BE391">
            <v>0.276691395337053</v>
          </cell>
          <cell r="BF391">
            <v>0.79229889637517503</v>
          </cell>
          <cell r="BG391">
            <v>76.366385828472701</v>
          </cell>
          <cell r="BH391">
            <v>81.449745252431697</v>
          </cell>
          <cell r="BI391">
            <v>1.6479296487997701</v>
          </cell>
          <cell r="BJ391">
            <v>1.88473247730641</v>
          </cell>
          <cell r="BK391">
            <v>-1.01730667611598E-2</v>
          </cell>
          <cell r="BL391">
            <v>-2703.54</v>
          </cell>
          <cell r="BM391">
            <v>-4385.25</v>
          </cell>
        </row>
        <row r="392">
          <cell r="A392">
            <v>719</v>
          </cell>
          <cell r="B392" t="str">
            <v>SHOPS AT FIVE HILLS</v>
          </cell>
          <cell r="C392" t="str">
            <v>COPPERAS COVE</v>
          </cell>
          <cell r="D392" t="str">
            <v>TX</v>
          </cell>
          <cell r="E392" t="str">
            <v>SYLVIA CAMACHO</v>
          </cell>
          <cell r="F392">
            <v>31.118035519999999</v>
          </cell>
          <cell r="G392">
            <v>-97.866729269999993</v>
          </cell>
          <cell r="H392">
            <v>11</v>
          </cell>
          <cell r="I392">
            <v>3</v>
          </cell>
          <cell r="J392" t="str">
            <v>S</v>
          </cell>
          <cell r="K392" t="str">
            <v>O</v>
          </cell>
          <cell r="L392">
            <v>43020</v>
          </cell>
          <cell r="M392" t="str">
            <v>MICHELLE NADING</v>
          </cell>
          <cell r="N392" t="str">
            <v>MANUEL TARIN</v>
          </cell>
          <cell r="O392">
            <v>6072</v>
          </cell>
          <cell r="P392">
            <v>43250</v>
          </cell>
          <cell r="Q392">
            <v>100</v>
          </cell>
          <cell r="R392">
            <v>43250</v>
          </cell>
          <cell r="S392">
            <v>99.4</v>
          </cell>
          <cell r="T392">
            <v>44957</v>
          </cell>
          <cell r="U392">
            <v>1.5</v>
          </cell>
          <cell r="V392" t="str">
            <v>OLD</v>
          </cell>
          <cell r="W392" t="str">
            <v>CHARNELLE ADAMS</v>
          </cell>
          <cell r="Y392" t="str">
            <v>MARSHALL POE</v>
          </cell>
          <cell r="Z392">
            <v>1</v>
          </cell>
          <cell r="AC392">
            <v>1.9318615426546699</v>
          </cell>
          <cell r="AD392">
            <v>1.89403606102635</v>
          </cell>
          <cell r="AE392">
            <v>3.7825481628322097E-2</v>
          </cell>
          <cell r="AF392">
            <v>1.9970834983904699</v>
          </cell>
          <cell r="AG392">
            <v>243681.26</v>
          </cell>
          <cell r="AH392">
            <v>242859.53</v>
          </cell>
          <cell r="AI392">
            <v>821.73</v>
          </cell>
          <cell r="AJ392">
            <v>0.33835608592341399</v>
          </cell>
          <cell r="AK392">
            <v>12566</v>
          </cell>
          <cell r="AL392">
            <v>14420</v>
          </cell>
          <cell r="AM392">
            <v>-1854</v>
          </cell>
          <cell r="AN392">
            <v>-12.8571428571429</v>
          </cell>
          <cell r="AO392">
            <v>3669</v>
          </cell>
          <cell r="AP392">
            <v>3605</v>
          </cell>
          <cell r="AQ392">
            <v>64</v>
          </cell>
          <cell r="AR392">
            <v>1.7753120665741999</v>
          </cell>
          <cell r="AS392">
            <v>7088</v>
          </cell>
          <cell r="AT392">
            <v>6828</v>
          </cell>
          <cell r="AU392">
            <v>260</v>
          </cell>
          <cell r="AV392">
            <v>3.8078500292911501</v>
          </cell>
          <cell r="AW392">
            <v>28.7760623905777</v>
          </cell>
          <cell r="AX392">
            <v>24.8682385575589</v>
          </cell>
          <cell r="AY392">
            <v>3.9078238330188002</v>
          </cell>
          <cell r="AZ392">
            <v>15.714115915262401</v>
          </cell>
          <cell r="BB392">
            <v>-2.75308135218518E-3</v>
          </cell>
          <cell r="BC392">
            <v>34.379410270880399</v>
          </cell>
          <cell r="BD392">
            <v>35.568179554774503</v>
          </cell>
          <cell r="BE392">
            <v>-1.1887692838941</v>
          </cell>
          <cell r="BF392">
            <v>-3.3422269533457798</v>
          </cell>
          <cell r="BG392">
            <v>95.366584900517907</v>
          </cell>
          <cell r="BH392">
            <v>94.507628294036095</v>
          </cell>
          <cell r="BI392">
            <v>3.9030986625725799</v>
          </cell>
          <cell r="BJ392">
            <v>1.99074749094672</v>
          </cell>
          <cell r="BK392">
            <v>-1.18162553821332E-3</v>
          </cell>
          <cell r="BL392">
            <v>-287.94</v>
          </cell>
          <cell r="BM392">
            <v>-604.87</v>
          </cell>
        </row>
        <row r="393">
          <cell r="A393">
            <v>720</v>
          </cell>
          <cell r="B393" t="str">
            <v>FOLSOM PREMIUM OUTLETS</v>
          </cell>
          <cell r="C393" t="str">
            <v>FOLSOM</v>
          </cell>
          <cell r="D393" t="str">
            <v>CA</v>
          </cell>
          <cell r="E393" t="str">
            <v>ANGELA DELSO</v>
          </cell>
          <cell r="F393">
            <v>38.643945000000002</v>
          </cell>
          <cell r="G393">
            <v>-121.1873889</v>
          </cell>
          <cell r="H393">
            <v>15</v>
          </cell>
          <cell r="I393">
            <v>2</v>
          </cell>
          <cell r="J393" t="str">
            <v>O</v>
          </cell>
          <cell r="K393" t="str">
            <v>O</v>
          </cell>
          <cell r="L393">
            <v>42222</v>
          </cell>
          <cell r="M393" t="str">
            <v>RICARDO CORRALES</v>
          </cell>
          <cell r="N393" t="str">
            <v>DANNY LAZAR</v>
          </cell>
          <cell r="O393">
            <v>4944</v>
          </cell>
          <cell r="P393">
            <v>43313</v>
          </cell>
          <cell r="Q393">
            <v>92.4</v>
          </cell>
          <cell r="R393">
            <v>43313</v>
          </cell>
          <cell r="S393">
            <v>98.7</v>
          </cell>
          <cell r="T393">
            <v>46053</v>
          </cell>
          <cell r="U393">
            <v>1.6</v>
          </cell>
          <cell r="V393" t="str">
            <v>OLD</v>
          </cell>
          <cell r="W393" t="str">
            <v>ALLISON CAMPBELL</v>
          </cell>
          <cell r="X393" t="str">
            <v>BAILEY SUMMERS</v>
          </cell>
          <cell r="Y393" t="str">
            <v>MARSHALL POE</v>
          </cell>
          <cell r="Z393">
            <v>1</v>
          </cell>
          <cell r="AC393">
            <v>1.74946921443737</v>
          </cell>
          <cell r="AD393">
            <v>1.7587571739560699</v>
          </cell>
          <cell r="AE393">
            <v>-9.2879595186983206E-3</v>
          </cell>
          <cell r="AF393">
            <v>-0.52809788959134196</v>
          </cell>
          <cell r="AG393">
            <v>313426.78000000003</v>
          </cell>
          <cell r="AH393">
            <v>340811.4</v>
          </cell>
          <cell r="AI393">
            <v>-27384.62</v>
          </cell>
          <cell r="AJ393">
            <v>-8.0351244119181402</v>
          </cell>
          <cell r="AK393">
            <v>35689</v>
          </cell>
          <cell r="AL393">
            <v>36949</v>
          </cell>
          <cell r="AM393">
            <v>-1260</v>
          </cell>
          <cell r="AN393">
            <v>-3.4101058215378002</v>
          </cell>
          <cell r="AO393">
            <v>4710</v>
          </cell>
          <cell r="AP393">
            <v>5053</v>
          </cell>
          <cell r="AQ393">
            <v>-343</v>
          </cell>
          <cell r="AR393">
            <v>-6.78804670492777</v>
          </cell>
          <cell r="AS393">
            <v>8240</v>
          </cell>
          <cell r="AT393">
            <v>8887</v>
          </cell>
          <cell r="AU393">
            <v>-647</v>
          </cell>
          <cell r="AV393">
            <v>-7.2802970631259099</v>
          </cell>
          <cell r="AW393">
            <v>13.197343719353301</v>
          </cell>
          <cell r="AX393">
            <v>13.675606917643201</v>
          </cell>
          <cell r="AY393">
            <v>-0.47826319828993602</v>
          </cell>
          <cell r="AZ393">
            <v>-3.4971990725538999</v>
          </cell>
          <cell r="BB393">
            <v>-1.6842330253701202E-2</v>
          </cell>
          <cell r="BC393">
            <v>38.037230582524302</v>
          </cell>
          <cell r="BD393">
            <v>38.349431754247803</v>
          </cell>
          <cell r="BE393">
            <v>-0.31220117172350798</v>
          </cell>
          <cell r="BF393">
            <v>-0.81409595251415201</v>
          </cell>
          <cell r="BG393">
            <v>82.887473460721907</v>
          </cell>
          <cell r="BH393">
            <v>85.236493172372803</v>
          </cell>
          <cell r="BI393">
            <v>4.6693904075459001</v>
          </cell>
          <cell r="BJ393">
            <v>4.0453312301173003</v>
          </cell>
          <cell r="BK393">
            <v>-8.5551400553583803E-3</v>
          </cell>
          <cell r="BL393">
            <v>-2681.41</v>
          </cell>
          <cell r="BM393">
            <v>-13095.28</v>
          </cell>
        </row>
        <row r="394">
          <cell r="A394">
            <v>721</v>
          </cell>
          <cell r="B394" t="str">
            <v>THE MALL AT WAYCROSS</v>
          </cell>
          <cell r="C394" t="str">
            <v>WAYCROSS</v>
          </cell>
          <cell r="D394" t="str">
            <v>GA</v>
          </cell>
          <cell r="E394" t="str">
            <v>MARIA DER</v>
          </cell>
          <cell r="F394">
            <v>31.200205</v>
          </cell>
          <cell r="G394">
            <v>-82.323476999999997</v>
          </cell>
          <cell r="H394">
            <v>5</v>
          </cell>
          <cell r="I394">
            <v>6</v>
          </cell>
          <cell r="J394" t="str">
            <v>M</v>
          </cell>
          <cell r="K394" t="str">
            <v>O</v>
          </cell>
          <cell r="L394">
            <v>42278</v>
          </cell>
          <cell r="M394" t="str">
            <v>DARRYL PEE</v>
          </cell>
          <cell r="N394" t="str">
            <v>ANGIE MOLLOHAN</v>
          </cell>
          <cell r="O394">
            <v>6305</v>
          </cell>
          <cell r="P394">
            <v>43318</v>
          </cell>
          <cell r="Q394">
            <v>82.3</v>
          </cell>
          <cell r="R394">
            <v>43318</v>
          </cell>
          <cell r="S394">
            <v>98.9</v>
          </cell>
          <cell r="T394">
            <v>46053</v>
          </cell>
          <cell r="U394">
            <v>2.2000000000000002</v>
          </cell>
          <cell r="V394" t="str">
            <v>OLD</v>
          </cell>
          <cell r="W394" t="str">
            <v>D'NETRIA CARTER</v>
          </cell>
          <cell r="X394" t="str">
            <v>ESTHER TUTEN</v>
          </cell>
          <cell r="Y394" t="str">
            <v>ADRIAN MUNZELL</v>
          </cell>
          <cell r="Z394">
            <v>1</v>
          </cell>
          <cell r="AC394">
            <v>1.69066366704162</v>
          </cell>
          <cell r="AD394">
            <v>1.69107306634057</v>
          </cell>
          <cell r="AE394">
            <v>-4.0939929894889799E-4</v>
          </cell>
          <cell r="AF394">
            <v>-2.4209438793489E-2</v>
          </cell>
          <cell r="AG394">
            <v>435172.18</v>
          </cell>
          <cell r="AH394">
            <v>410150.73</v>
          </cell>
          <cell r="AI394">
            <v>25021.45</v>
          </cell>
          <cell r="AJ394">
            <v>6.1005499124675504</v>
          </cell>
          <cell r="AK394">
            <v>37117</v>
          </cell>
          <cell r="AL394">
            <v>36791</v>
          </cell>
          <cell r="AM394">
            <v>326</v>
          </cell>
          <cell r="AN394">
            <v>0.88608627109891003</v>
          </cell>
          <cell r="AO394">
            <v>7112</v>
          </cell>
          <cell r="AP394">
            <v>6542</v>
          </cell>
          <cell r="AQ394">
            <v>570</v>
          </cell>
          <cell r="AR394">
            <v>8.7129318251299299</v>
          </cell>
          <cell r="AS394">
            <v>12024</v>
          </cell>
          <cell r="AT394">
            <v>11063</v>
          </cell>
          <cell r="AU394">
            <v>961</v>
          </cell>
          <cell r="AV394">
            <v>8.6866130344391195</v>
          </cell>
          <cell r="AW394">
            <v>18.851200258641601</v>
          </cell>
          <cell r="AX394">
            <v>17.781522654997101</v>
          </cell>
          <cell r="AY394">
            <v>1.06967760364445</v>
          </cell>
          <cell r="AZ394">
            <v>6.0156693237057404</v>
          </cell>
          <cell r="BB394">
            <v>-8.0799220658201408E-3</v>
          </cell>
          <cell r="BC394">
            <v>36.191964404524299</v>
          </cell>
          <cell r="BD394">
            <v>37.074096538009599</v>
          </cell>
          <cell r="BE394">
            <v>-0.88213213348529296</v>
          </cell>
          <cell r="BF394">
            <v>-2.37937594131499</v>
          </cell>
          <cell r="BG394">
            <v>69.192913385826799</v>
          </cell>
          <cell r="BH394">
            <v>76.1999388566188</v>
          </cell>
          <cell r="BI394">
            <v>1.5677288929637001</v>
          </cell>
          <cell r="BJ394">
            <v>1.5234862558942699</v>
          </cell>
          <cell r="BK394">
            <v>-4.7294383570199699E-3</v>
          </cell>
          <cell r="BL394">
            <v>-2058.12</v>
          </cell>
          <cell r="BM394">
            <v>-10363.15</v>
          </cell>
        </row>
        <row r="395">
          <cell r="A395">
            <v>722</v>
          </cell>
          <cell r="B395" t="str">
            <v>GATEWAY PLAZA</v>
          </cell>
          <cell r="C395" t="str">
            <v>JACKSONVILLE</v>
          </cell>
          <cell r="D395" t="str">
            <v>NC</v>
          </cell>
          <cell r="E395" t="str">
            <v>ASHLEY MOORE</v>
          </cell>
          <cell r="F395">
            <v>34.78761497</v>
          </cell>
          <cell r="G395">
            <v>-77.406181250000003</v>
          </cell>
          <cell r="H395">
            <v>7</v>
          </cell>
          <cell r="I395">
            <v>4</v>
          </cell>
          <cell r="J395" t="str">
            <v>S</v>
          </cell>
          <cell r="K395" t="str">
            <v>O</v>
          </cell>
          <cell r="L395">
            <v>42320</v>
          </cell>
          <cell r="M395" t="str">
            <v>DISTRICT 4</v>
          </cell>
          <cell r="N395" t="str">
            <v>T. CLARK</v>
          </cell>
          <cell r="O395">
            <v>6010</v>
          </cell>
          <cell r="P395">
            <v>43206</v>
          </cell>
          <cell r="Q395">
            <v>98.2</v>
          </cell>
          <cell r="R395">
            <v>43206</v>
          </cell>
          <cell r="S395">
            <v>100</v>
          </cell>
          <cell r="T395">
            <v>44895</v>
          </cell>
          <cell r="U395">
            <v>2.1</v>
          </cell>
          <cell r="V395" t="str">
            <v>OLD</v>
          </cell>
          <cell r="W395" t="str">
            <v>CAITLIN FORSYTHE</v>
          </cell>
          <cell r="X395" t="str">
            <v>SHARICE WILLIAMS</v>
          </cell>
          <cell r="Y395" t="str">
            <v>ADRIAN MUNZELL</v>
          </cell>
          <cell r="Z395">
            <v>1</v>
          </cell>
          <cell r="AC395">
            <v>1.80069524913094</v>
          </cell>
          <cell r="AD395">
            <v>1.7862371888726201</v>
          </cell>
          <cell r="AE395">
            <v>1.4458060258317799E-2</v>
          </cell>
          <cell r="AF395">
            <v>0.80941435708451004</v>
          </cell>
          <cell r="AG395">
            <v>365736.92</v>
          </cell>
          <cell r="AH395">
            <v>286480.93</v>
          </cell>
          <cell r="AI395">
            <v>79255.990000000005</v>
          </cell>
          <cell r="AJ395">
            <v>27.6653632756638</v>
          </cell>
          <cell r="AK395">
            <v>19441</v>
          </cell>
          <cell r="AL395">
            <v>17525</v>
          </cell>
          <cell r="AM395">
            <v>1916</v>
          </cell>
          <cell r="AN395">
            <v>10.9329529243937</v>
          </cell>
          <cell r="AO395">
            <v>6041</v>
          </cell>
          <cell r="AP395">
            <v>4781</v>
          </cell>
          <cell r="AQ395">
            <v>1260</v>
          </cell>
          <cell r="AR395">
            <v>26.354319180087799</v>
          </cell>
          <cell r="AS395">
            <v>10878</v>
          </cell>
          <cell r="AT395">
            <v>8540</v>
          </cell>
          <cell r="AU395">
            <v>2338</v>
          </cell>
          <cell r="AV395">
            <v>27.377049180327901</v>
          </cell>
          <cell r="AW395">
            <v>30.507689933645398</v>
          </cell>
          <cell r="AX395">
            <v>27.2810271041369</v>
          </cell>
          <cell r="AY395">
            <v>3.2266628295084399</v>
          </cell>
          <cell r="AZ395">
            <v>11.8274976128708</v>
          </cell>
          <cell r="BB395">
            <v>-2.6805553112898301E-3</v>
          </cell>
          <cell r="BC395">
            <v>33.621706195991898</v>
          </cell>
          <cell r="BD395">
            <v>33.5457763466042</v>
          </cell>
          <cell r="BE395">
            <v>7.5929849387698298E-2</v>
          </cell>
          <cell r="BF395">
            <v>0.22634697317233099</v>
          </cell>
          <cell r="BG395">
            <v>90.349279920542998</v>
          </cell>
          <cell r="BH395">
            <v>85.233214808617404</v>
          </cell>
          <cell r="BI395">
            <v>4.1560037198322801</v>
          </cell>
          <cell r="BJ395">
            <v>4.9710743399220298</v>
          </cell>
          <cell r="BK395">
            <v>-6.0961852032876502E-4</v>
          </cell>
          <cell r="BL395">
            <v>-222.96</v>
          </cell>
          <cell r="BM395">
            <v>-761.85</v>
          </cell>
        </row>
        <row r="396">
          <cell r="A396">
            <v>724</v>
          </cell>
          <cell r="B396" t="str">
            <v>GATEWAY MALL</v>
          </cell>
          <cell r="C396" t="str">
            <v>SPRINGFIELD</v>
          </cell>
          <cell r="D396" t="str">
            <v>OR</v>
          </cell>
          <cell r="E396" t="str">
            <v>GERALD BRODE</v>
          </cell>
          <cell r="F396">
            <v>44.072884600000002</v>
          </cell>
          <cell r="G396">
            <v>-123.0452047</v>
          </cell>
          <cell r="H396">
            <v>15</v>
          </cell>
          <cell r="I396">
            <v>1</v>
          </cell>
          <cell r="J396" t="str">
            <v>S</v>
          </cell>
          <cell r="K396" t="str">
            <v>O</v>
          </cell>
          <cell r="L396">
            <v>42318</v>
          </cell>
          <cell r="M396" t="str">
            <v>JENNIFER PAGER</v>
          </cell>
          <cell r="N396" t="str">
            <v>DANNY LAZAR</v>
          </cell>
          <cell r="O396">
            <v>6703</v>
          </cell>
          <cell r="P396">
            <v>43222</v>
          </cell>
          <cell r="Q396">
            <v>96.5</v>
          </cell>
          <cell r="R396">
            <v>43222</v>
          </cell>
          <cell r="S396">
            <v>99.7</v>
          </cell>
          <cell r="T396">
            <v>46053</v>
          </cell>
          <cell r="U396">
            <v>1.8</v>
          </cell>
          <cell r="V396" t="str">
            <v>OLD</v>
          </cell>
          <cell r="W396" t="str">
            <v>FAITH HARVEY</v>
          </cell>
          <cell r="X396" t="str">
            <v>MEGAN NELSON</v>
          </cell>
          <cell r="Y396" t="str">
            <v>BRIAN BYRNE</v>
          </cell>
          <cell r="Z396">
            <v>1</v>
          </cell>
          <cell r="AC396">
            <v>1.6935799127950699</v>
          </cell>
          <cell r="AD396">
            <v>1.7210003012955699</v>
          </cell>
          <cell r="AE396">
            <v>-2.7420388500502699E-2</v>
          </cell>
          <cell r="AF396">
            <v>-1.5932820278916</v>
          </cell>
          <cell r="AG396">
            <v>448476.23</v>
          </cell>
          <cell r="AH396">
            <v>442725.14</v>
          </cell>
          <cell r="AI396">
            <v>5751.09</v>
          </cell>
          <cell r="AJ396">
            <v>1.29902042608197</v>
          </cell>
          <cell r="AK396">
            <v>26305</v>
          </cell>
          <cell r="AL396">
            <v>26851</v>
          </cell>
          <cell r="AM396">
            <v>-546</v>
          </cell>
          <cell r="AN396">
            <v>-2.0334438195970401</v>
          </cell>
          <cell r="AO396">
            <v>6651</v>
          </cell>
          <cell r="AP396">
            <v>6638</v>
          </cell>
          <cell r="AQ396">
            <v>13</v>
          </cell>
          <cell r="AR396">
            <v>0.19584212112082</v>
          </cell>
          <cell r="AS396">
            <v>11264</v>
          </cell>
          <cell r="AT396">
            <v>11424</v>
          </cell>
          <cell r="AU396">
            <v>-160</v>
          </cell>
          <cell r="AV396">
            <v>-1.40056022408964</v>
          </cell>
          <cell r="AW396">
            <v>24.919216878920398</v>
          </cell>
          <cell r="AX396">
            <v>24.520502029719601</v>
          </cell>
          <cell r="AY396">
            <v>0.39871484920079697</v>
          </cell>
          <cell r="AZ396">
            <v>1.6260468432397599</v>
          </cell>
          <cell r="BB396">
            <v>-3.5529422224545599E-3</v>
          </cell>
          <cell r="BC396">
            <v>39.815006214488598</v>
          </cell>
          <cell r="BD396">
            <v>38.753951330532203</v>
          </cell>
          <cell r="BE396">
            <v>1.06105488395642</v>
          </cell>
          <cell r="BF396">
            <v>2.7379269662251602</v>
          </cell>
          <cell r="BG396">
            <v>90.497669523379898</v>
          </cell>
          <cell r="BH396">
            <v>89.966857487194901</v>
          </cell>
          <cell r="BI396">
            <v>4.2070769280235902</v>
          </cell>
          <cell r="BJ396">
            <v>4.3391685414566696</v>
          </cell>
          <cell r="BK396">
            <v>-4.6216050291004304E-3</v>
          </cell>
          <cell r="BL396">
            <v>-2072.6799999999998</v>
          </cell>
          <cell r="BM396">
            <v>-2901.55</v>
          </cell>
        </row>
        <row r="397">
          <cell r="A397">
            <v>725</v>
          </cell>
          <cell r="B397" t="str">
            <v>GLOUCESTER PREMIUM OUTLETS</v>
          </cell>
          <cell r="C397" t="str">
            <v>BLACKWOOD</v>
          </cell>
          <cell r="D397" t="str">
            <v>NJ</v>
          </cell>
          <cell r="E397" t="str">
            <v>PATRICIA ONORI</v>
          </cell>
          <cell r="F397">
            <v>39.786078000000003</v>
          </cell>
          <cell r="G397">
            <v>-75.053222000000005</v>
          </cell>
          <cell r="H397">
            <v>14</v>
          </cell>
          <cell r="I397">
            <v>4</v>
          </cell>
          <cell r="J397" t="str">
            <v>O</v>
          </cell>
          <cell r="K397" t="str">
            <v>O</v>
          </cell>
          <cell r="L397">
            <v>42229</v>
          </cell>
          <cell r="M397" t="str">
            <v>MARLENE SILVA</v>
          </cell>
          <cell r="N397" t="str">
            <v>OTEAL BAKER</v>
          </cell>
          <cell r="O397">
            <v>6444</v>
          </cell>
          <cell r="P397">
            <v>43202</v>
          </cell>
          <cell r="Q397">
            <v>95.9</v>
          </cell>
          <cell r="R397">
            <v>43202</v>
          </cell>
          <cell r="S397">
            <v>100</v>
          </cell>
          <cell r="T397">
            <v>45869</v>
          </cell>
          <cell r="U397">
            <v>1.5</v>
          </cell>
          <cell r="V397" t="str">
            <v>OLD</v>
          </cell>
          <cell r="W397" t="str">
            <v>AMY SLACK</v>
          </cell>
          <cell r="X397" t="str">
            <v>MARISSA RAPPLEYE</v>
          </cell>
          <cell r="Y397" t="str">
            <v>CRAIG SCHULZ</v>
          </cell>
          <cell r="Z397">
            <v>1</v>
          </cell>
          <cell r="AC397">
            <v>1.7713792562372499</v>
          </cell>
          <cell r="AD397">
            <v>1.78876322510033</v>
          </cell>
          <cell r="AE397">
            <v>-1.73839688630772E-2</v>
          </cell>
          <cell r="AF397">
            <v>-0.97184292583509602</v>
          </cell>
          <cell r="AG397">
            <v>414251.99</v>
          </cell>
          <cell r="AH397">
            <v>337674.26</v>
          </cell>
          <cell r="AI397">
            <v>76577.73</v>
          </cell>
          <cell r="AJ397">
            <v>22.677988544344501</v>
          </cell>
          <cell r="AK397">
            <v>41229</v>
          </cell>
          <cell r="AL397">
            <v>37231</v>
          </cell>
          <cell r="AM397">
            <v>3998</v>
          </cell>
          <cell r="AN397">
            <v>10.7383631919637</v>
          </cell>
          <cell r="AO397">
            <v>6373</v>
          </cell>
          <cell r="AP397">
            <v>5482</v>
          </cell>
          <cell r="AQ397">
            <v>891</v>
          </cell>
          <cell r="AR397">
            <v>16.2531922655965</v>
          </cell>
          <cell r="AS397">
            <v>11289</v>
          </cell>
          <cell r="AT397">
            <v>9806</v>
          </cell>
          <cell r="AU397">
            <v>1483</v>
          </cell>
          <cell r="AV397">
            <v>15.1233938405058</v>
          </cell>
          <cell r="AW397">
            <v>14.8875791311941</v>
          </cell>
          <cell r="AX397">
            <v>14.5523891380839</v>
          </cell>
          <cell r="AY397">
            <v>0.33518999311020897</v>
          </cell>
          <cell r="AZ397">
            <v>2.30333308111594</v>
          </cell>
          <cell r="BB397">
            <v>-2.99084021756558E-3</v>
          </cell>
          <cell r="BC397">
            <v>36.695189122154297</v>
          </cell>
          <cell r="BD397">
            <v>34.435474199469702</v>
          </cell>
          <cell r="BE397">
            <v>2.2597149226845898</v>
          </cell>
          <cell r="BF397">
            <v>6.56217164193834</v>
          </cell>
          <cell r="BG397">
            <v>65.228306919817996</v>
          </cell>
          <cell r="BH397">
            <v>72.820138635534505</v>
          </cell>
          <cell r="BI397">
            <v>2.42334382026747</v>
          </cell>
          <cell r="BJ397">
            <v>3.32196774489119</v>
          </cell>
          <cell r="BK397">
            <v>-2.0274615940891398E-3</v>
          </cell>
          <cell r="BL397">
            <v>-839.88</v>
          </cell>
          <cell r="BM397">
            <v>-3461.37</v>
          </cell>
        </row>
        <row r="398">
          <cell r="A398">
            <v>728</v>
          </cell>
          <cell r="B398" t="str">
            <v>CHARLESTON TOWN CENTER</v>
          </cell>
          <cell r="C398" t="str">
            <v>CHARLESTON</v>
          </cell>
          <cell r="D398" t="str">
            <v>WV</v>
          </cell>
          <cell r="E398" t="str">
            <v>JAMES LARCH</v>
          </cell>
          <cell r="F398">
            <v>38.353011000000002</v>
          </cell>
          <cell r="G398">
            <v>-81.636954529999997</v>
          </cell>
          <cell r="H398">
            <v>9</v>
          </cell>
          <cell r="I398">
            <v>7</v>
          </cell>
          <cell r="J398" t="str">
            <v>M</v>
          </cell>
          <cell r="K398" t="str">
            <v>O</v>
          </cell>
          <cell r="L398">
            <v>42215</v>
          </cell>
          <cell r="M398" t="str">
            <v>DISTRICT 7</v>
          </cell>
          <cell r="N398" t="str">
            <v>SHAWN BROOKS</v>
          </cell>
          <cell r="O398">
            <v>14977</v>
          </cell>
          <cell r="P398">
            <v>43164</v>
          </cell>
          <cell r="Q398">
            <v>98.2</v>
          </cell>
          <cell r="R398">
            <v>43164</v>
          </cell>
          <cell r="S398">
            <v>99.7</v>
          </cell>
          <cell r="T398">
            <v>45808</v>
          </cell>
          <cell r="U398">
            <v>1.4</v>
          </cell>
          <cell r="V398" t="str">
            <v>OLD</v>
          </cell>
          <cell r="W398" t="str">
            <v>AUTUMN WILSON</v>
          </cell>
          <cell r="X398" t="str">
            <v>KRISTEN MCELVAIN</v>
          </cell>
          <cell r="Y398" t="str">
            <v>BRIAN BYRNE</v>
          </cell>
          <cell r="Z398">
            <v>1</v>
          </cell>
          <cell r="AC398">
            <v>1.6545557228915699</v>
          </cell>
          <cell r="AD398">
            <v>1.7029933679870899</v>
          </cell>
          <cell r="AE398">
            <v>-4.8437645095528399E-2</v>
          </cell>
          <cell r="AF398">
            <v>-2.8442650456578602</v>
          </cell>
          <cell r="AG398">
            <v>309527</v>
          </cell>
          <cell r="AH398">
            <v>333970.62</v>
          </cell>
          <cell r="AI398">
            <v>-24443.62</v>
          </cell>
          <cell r="AJ398">
            <v>-7.3190929190118599</v>
          </cell>
          <cell r="AK398">
            <v>35022</v>
          </cell>
          <cell r="AL398">
            <v>39430</v>
          </cell>
          <cell r="AM398">
            <v>-4408</v>
          </cell>
          <cell r="AN398">
            <v>-11.1793050976414</v>
          </cell>
          <cell r="AO398">
            <v>5312</v>
          </cell>
          <cell r="AP398">
            <v>5579</v>
          </cell>
          <cell r="AQ398">
            <v>-267</v>
          </cell>
          <cell r="AR398">
            <v>-4.78580390751031</v>
          </cell>
          <cell r="AS398">
            <v>8789</v>
          </cell>
          <cell r="AT398">
            <v>9501</v>
          </cell>
          <cell r="AU398">
            <v>-712</v>
          </cell>
          <cell r="AV398">
            <v>-7.4939480054731096</v>
          </cell>
          <cell r="AW398">
            <v>15.047684312717699</v>
          </cell>
          <cell r="AX398">
            <v>14.1491250317018</v>
          </cell>
          <cell r="AY398">
            <v>0.89855928101597005</v>
          </cell>
          <cell r="AZ398">
            <v>6.3506349615450297</v>
          </cell>
          <cell r="BB398">
            <v>-7.1878482520941599E-3</v>
          </cell>
          <cell r="BC398">
            <v>35.217544658095299</v>
          </cell>
          <cell r="BD398">
            <v>35.151101989264298</v>
          </cell>
          <cell r="BE398">
            <v>6.6442668831058399E-2</v>
          </cell>
          <cell r="BF398">
            <v>0.18902015888819401</v>
          </cell>
          <cell r="BG398">
            <v>85.5421686746988</v>
          </cell>
          <cell r="BH398">
            <v>84.011471589890704</v>
          </cell>
          <cell r="BI398">
            <v>3.0577623276806198</v>
          </cell>
          <cell r="BJ398">
            <v>3.70965865200957</v>
          </cell>
          <cell r="BK398">
            <v>-8.8875606974512696E-3</v>
          </cell>
          <cell r="BL398">
            <v>-2750.94</v>
          </cell>
          <cell r="BM398">
            <v>-8138.21</v>
          </cell>
        </row>
        <row r="399">
          <cell r="A399">
            <v>729</v>
          </cell>
          <cell r="B399" t="str">
            <v>WESTFIELD BROWARD MALL</v>
          </cell>
          <cell r="C399" t="str">
            <v>PLANTATION</v>
          </cell>
          <cell r="D399" t="str">
            <v>FL</v>
          </cell>
          <cell r="E399" t="str">
            <v>DANIEL SANDOVAL</v>
          </cell>
          <cell r="F399">
            <v>26.11838414</v>
          </cell>
          <cell r="G399">
            <v>-80.25498786</v>
          </cell>
          <cell r="H399">
            <v>1</v>
          </cell>
          <cell r="I399">
            <v>4</v>
          </cell>
          <cell r="J399" t="str">
            <v>M</v>
          </cell>
          <cell r="K399" t="str">
            <v>O</v>
          </cell>
          <cell r="L399">
            <v>42327</v>
          </cell>
          <cell r="M399" t="str">
            <v>SANDRA MARRERO</v>
          </cell>
          <cell r="N399" t="str">
            <v>BOB CORCORAN</v>
          </cell>
          <cell r="O399">
            <v>7386</v>
          </cell>
          <cell r="P399">
            <v>43299</v>
          </cell>
          <cell r="Q399">
            <v>97.3</v>
          </cell>
          <cell r="R399">
            <v>43299</v>
          </cell>
          <cell r="S399">
            <v>81.599999999999994</v>
          </cell>
          <cell r="T399">
            <v>46053</v>
          </cell>
          <cell r="U399">
            <v>1.8</v>
          </cell>
          <cell r="V399" t="str">
            <v>OLD</v>
          </cell>
          <cell r="W399" t="str">
            <v>ANTHONY TOMAYO</v>
          </cell>
          <cell r="X399" t="str">
            <v>MAUREEN JOSEPH</v>
          </cell>
          <cell r="Y399" t="str">
            <v>CRAIG SCHULZ</v>
          </cell>
          <cell r="Z399">
            <v>1</v>
          </cell>
          <cell r="AC399">
            <v>1.7289208140926999</v>
          </cell>
          <cell r="AD399">
            <v>1.72464863231071</v>
          </cell>
          <cell r="AE399">
            <v>4.2721817819821898E-3</v>
          </cell>
          <cell r="AF399">
            <v>0.24771316904465601</v>
          </cell>
          <cell r="AG399">
            <v>347562.74</v>
          </cell>
          <cell r="AH399">
            <v>390215.88</v>
          </cell>
          <cell r="AI399">
            <v>-42653.14</v>
          </cell>
          <cell r="AJ399">
            <v>-10.930652027795499</v>
          </cell>
          <cell r="AK399">
            <v>37972</v>
          </cell>
          <cell r="AL399">
            <v>47373</v>
          </cell>
          <cell r="AM399">
            <v>-9401</v>
          </cell>
          <cell r="AN399">
            <v>-19.844637240622301</v>
          </cell>
          <cell r="AO399">
            <v>5847</v>
          </cell>
          <cell r="AP399">
            <v>6617</v>
          </cell>
          <cell r="AQ399">
            <v>-770</v>
          </cell>
          <cell r="AR399">
            <v>-11.6366933655735</v>
          </cell>
          <cell r="AS399">
            <v>10109</v>
          </cell>
          <cell r="AT399">
            <v>11412</v>
          </cell>
          <cell r="AU399">
            <v>-1303</v>
          </cell>
          <cell r="AV399">
            <v>-11.417805818436699</v>
          </cell>
          <cell r="AW399">
            <v>15.2428104919414</v>
          </cell>
          <cell r="AX399">
            <v>13.9678719945961</v>
          </cell>
          <cell r="AY399">
            <v>1.2749384973453499</v>
          </cell>
          <cell r="AZ399">
            <v>9.1276502092702607</v>
          </cell>
          <cell r="BB399">
            <v>-1.08221160059926E-2</v>
          </cell>
          <cell r="BC399">
            <v>34.381515481254297</v>
          </cell>
          <cell r="BD399">
            <v>34.193470031545701</v>
          </cell>
          <cell r="BE399">
            <v>0.188045449708582</v>
          </cell>
          <cell r="BF399">
            <v>0.54994549993053599</v>
          </cell>
          <cell r="BG399">
            <v>52.266119377458502</v>
          </cell>
          <cell r="BH399">
            <v>60.1481033701073</v>
          </cell>
          <cell r="BI399">
            <v>2.2222692800730002</v>
          </cell>
          <cell r="BJ399">
            <v>1.7729570616142001</v>
          </cell>
          <cell r="BK399">
            <v>-5.3647868007945798E-3</v>
          </cell>
          <cell r="BL399">
            <v>-1864.6</v>
          </cell>
          <cell r="BM399">
            <v>-6345.1</v>
          </cell>
        </row>
        <row r="400">
          <cell r="A400">
            <v>730</v>
          </cell>
          <cell r="B400" t="str">
            <v>TANGER OUTLETS SOUTHAVEN</v>
          </cell>
          <cell r="C400" t="str">
            <v>SOUTHAVEN</v>
          </cell>
          <cell r="D400" t="str">
            <v>MS</v>
          </cell>
          <cell r="E400" t="str">
            <v>STEPHANIE MCGEHEE</v>
          </cell>
          <cell r="F400">
            <v>34.935291999999997</v>
          </cell>
          <cell r="G400">
            <v>-89.991007999999994</v>
          </cell>
          <cell r="H400">
            <v>3</v>
          </cell>
          <cell r="I400">
            <v>7</v>
          </cell>
          <cell r="J400" t="str">
            <v>O</v>
          </cell>
          <cell r="K400" t="str">
            <v>O</v>
          </cell>
          <cell r="L400">
            <v>42327</v>
          </cell>
          <cell r="M400" t="str">
            <v>STEPHANIE MCGEHEE</v>
          </cell>
          <cell r="N400" t="str">
            <v>ALLEN MCCLURE</v>
          </cell>
          <cell r="O400">
            <v>6703</v>
          </cell>
          <cell r="P400">
            <v>43242</v>
          </cell>
          <cell r="Q400">
            <v>94.4</v>
          </cell>
          <cell r="R400">
            <v>43242</v>
          </cell>
          <cell r="S400">
            <v>99.9</v>
          </cell>
          <cell r="T400">
            <v>45991</v>
          </cell>
          <cell r="U400">
            <v>1.7</v>
          </cell>
          <cell r="V400" t="str">
            <v>OLD</v>
          </cell>
          <cell r="W400" t="str">
            <v>KAYLA WARREN</v>
          </cell>
          <cell r="X400" t="str">
            <v>LESLEY MAGNIFICO</v>
          </cell>
          <cell r="Y400" t="str">
            <v>CRAIG SCHULZ</v>
          </cell>
          <cell r="Z400">
            <v>1</v>
          </cell>
          <cell r="AC400">
            <v>1.7197802197802201</v>
          </cell>
          <cell r="AD400">
            <v>1.72644598035649</v>
          </cell>
          <cell r="AE400">
            <v>-6.6657605762734402E-3</v>
          </cell>
          <cell r="AF400">
            <v>-0.38609725714655901</v>
          </cell>
          <cell r="AG400">
            <v>351407.94</v>
          </cell>
          <cell r="AH400">
            <v>338583.58</v>
          </cell>
          <cell r="AI400">
            <v>12824.36</v>
          </cell>
          <cell r="AJ400">
            <v>3.7876497141414802</v>
          </cell>
          <cell r="AK400">
            <v>41581</v>
          </cell>
          <cell r="AL400">
            <v>40924</v>
          </cell>
          <cell r="AM400">
            <v>657</v>
          </cell>
          <cell r="AN400">
            <v>1.6054149154530399</v>
          </cell>
          <cell r="AO400">
            <v>5642</v>
          </cell>
          <cell r="AP400">
            <v>5498</v>
          </cell>
          <cell r="AQ400">
            <v>144</v>
          </cell>
          <cell r="AR400">
            <v>2.6191342306293199</v>
          </cell>
          <cell r="AS400">
            <v>9703</v>
          </cell>
          <cell r="AT400">
            <v>9492</v>
          </cell>
          <cell r="AU400">
            <v>211</v>
          </cell>
          <cell r="AV400">
            <v>2.22292456805731</v>
          </cell>
          <cell r="AW400">
            <v>13.2199802794546</v>
          </cell>
          <cell r="AX400">
            <v>13.3662398592513</v>
          </cell>
          <cell r="AY400">
            <v>-0.14625957979673701</v>
          </cell>
          <cell r="AZ400">
            <v>-1.0942462602562499</v>
          </cell>
          <cell r="BB400">
            <v>-1.7436115917097199E-2</v>
          </cell>
          <cell r="BC400">
            <v>36.216421725239599</v>
          </cell>
          <cell r="BD400">
            <v>35.670415086388502</v>
          </cell>
          <cell r="BE400">
            <v>0.54600663885108303</v>
          </cell>
          <cell r="BF400">
            <v>1.53069886495219</v>
          </cell>
          <cell r="BG400">
            <v>89.436370081531393</v>
          </cell>
          <cell r="BH400">
            <v>88.286649690796693</v>
          </cell>
          <cell r="BI400">
            <v>1.9779518926066399</v>
          </cell>
          <cell r="BJ400">
            <v>1.9540847196429301</v>
          </cell>
          <cell r="BK400">
            <v>-1.00944503416741E-2</v>
          </cell>
          <cell r="BL400">
            <v>-3547.27</v>
          </cell>
          <cell r="BM400">
            <v>-18565.189999999999</v>
          </cell>
        </row>
        <row r="401">
          <cell r="A401">
            <v>732</v>
          </cell>
          <cell r="B401" t="str">
            <v>MONTE VISTA CROSSINGS</v>
          </cell>
          <cell r="C401" t="str">
            <v>TURLOCK</v>
          </cell>
          <cell r="D401" t="str">
            <v>CA</v>
          </cell>
          <cell r="E401" t="str">
            <v>ANITA MILLER</v>
          </cell>
          <cell r="F401">
            <v>37.515048</v>
          </cell>
          <cell r="G401">
            <v>-120.87992300000001</v>
          </cell>
          <cell r="H401">
            <v>15</v>
          </cell>
          <cell r="I401">
            <v>2</v>
          </cell>
          <cell r="J401" t="str">
            <v>S</v>
          </cell>
          <cell r="K401" t="str">
            <v>O</v>
          </cell>
          <cell r="L401">
            <v>42795</v>
          </cell>
          <cell r="M401" t="str">
            <v>RICARDO CORRALES</v>
          </cell>
          <cell r="N401" t="str">
            <v>DANNY LAZAR</v>
          </cell>
          <cell r="O401">
            <v>5967</v>
          </cell>
          <cell r="P401">
            <v>43236</v>
          </cell>
          <cell r="Q401">
            <v>88.6</v>
          </cell>
          <cell r="R401">
            <v>43236</v>
          </cell>
          <cell r="S401">
            <v>98.4</v>
          </cell>
          <cell r="T401">
            <v>46783</v>
          </cell>
          <cell r="U401">
            <v>1.9</v>
          </cell>
          <cell r="V401" t="str">
            <v>OLD</v>
          </cell>
          <cell r="W401" t="str">
            <v>ALEXIS URENA</v>
          </cell>
          <cell r="X401" t="str">
            <v>ESMERALDA VALENZUELA</v>
          </cell>
          <cell r="Y401" t="str">
            <v>MARSHALL POE</v>
          </cell>
          <cell r="Z401">
            <v>1</v>
          </cell>
          <cell r="AC401">
            <v>1.7446664409075501</v>
          </cell>
          <cell r="AD401">
            <v>1.71912454403335</v>
          </cell>
          <cell r="AE401">
            <v>2.5541896874200901E-2</v>
          </cell>
          <cell r="AF401">
            <v>1.4857502304210899</v>
          </cell>
          <cell r="AG401">
            <v>387962.76</v>
          </cell>
          <cell r="AH401">
            <v>368057.02</v>
          </cell>
          <cell r="AI401">
            <v>19905.740000000002</v>
          </cell>
          <cell r="AJ401">
            <v>5.4083304809673196</v>
          </cell>
          <cell r="AK401">
            <v>24132</v>
          </cell>
          <cell r="AL401">
            <v>25873</v>
          </cell>
          <cell r="AM401">
            <v>-1741</v>
          </cell>
          <cell r="AN401">
            <v>-6.7290225331426603</v>
          </cell>
          <cell r="AO401">
            <v>5906</v>
          </cell>
          <cell r="AP401">
            <v>5757</v>
          </cell>
          <cell r="AQ401">
            <v>149</v>
          </cell>
          <cell r="AR401">
            <v>2.58815355219732</v>
          </cell>
          <cell r="AS401">
            <v>10304</v>
          </cell>
          <cell r="AT401">
            <v>9897</v>
          </cell>
          <cell r="AU401">
            <v>407</v>
          </cell>
          <cell r="AV401">
            <v>4.1123572799838302</v>
          </cell>
          <cell r="AW401">
            <v>24.473727830266899</v>
          </cell>
          <cell r="AX401">
            <v>22.250995246009399</v>
          </cell>
          <cell r="AY401">
            <v>2.2227325842575101</v>
          </cell>
          <cell r="AZ401">
            <v>9.9893625416874396</v>
          </cell>
          <cell r="BB401">
            <v>-1.01185150188125E-2</v>
          </cell>
          <cell r="BC401">
            <v>37.651665372670799</v>
          </cell>
          <cell r="BD401">
            <v>37.188746084672097</v>
          </cell>
          <cell r="BE401">
            <v>0.46291928799867998</v>
          </cell>
          <cell r="BF401">
            <v>1.244783265735</v>
          </cell>
          <cell r="BG401">
            <v>89.976295292922401</v>
          </cell>
          <cell r="BH401">
            <v>92.895605350008694</v>
          </cell>
          <cell r="BI401">
            <v>3.8842104329807299</v>
          </cell>
          <cell r="BJ401">
            <v>4.8066927238610999</v>
          </cell>
          <cell r="BK401">
            <v>-6.5202649862579603E-3</v>
          </cell>
          <cell r="BL401">
            <v>-2529.62</v>
          </cell>
          <cell r="BM401">
            <v>-4834.0200000000004</v>
          </cell>
        </row>
        <row r="402">
          <cell r="A402">
            <v>734</v>
          </cell>
          <cell r="B402" t="str">
            <v>SILVER LAKE VILLAGE</v>
          </cell>
          <cell r="C402" t="str">
            <v>BARTLESVILLE</v>
          </cell>
          <cell r="D402" t="str">
            <v>OK</v>
          </cell>
          <cell r="E402" t="str">
            <v>LACEY COLLINS</v>
          </cell>
          <cell r="F402">
            <v>36.741011309999998</v>
          </cell>
          <cell r="G402">
            <v>-95.947972870000001</v>
          </cell>
          <cell r="H402">
            <v>12</v>
          </cell>
          <cell r="I402">
            <v>4</v>
          </cell>
          <cell r="J402" t="str">
            <v>S</v>
          </cell>
          <cell r="K402" t="str">
            <v>O</v>
          </cell>
          <cell r="L402">
            <v>43020</v>
          </cell>
          <cell r="M402" t="str">
            <v>RICHARD MCNEW</v>
          </cell>
          <cell r="N402" t="str">
            <v>CHARLES MCGOWEN</v>
          </cell>
          <cell r="O402">
            <v>6000</v>
          </cell>
          <cell r="P402">
            <v>43210</v>
          </cell>
          <cell r="Q402">
            <v>91.1</v>
          </cell>
          <cell r="R402">
            <v>43210</v>
          </cell>
          <cell r="S402">
            <v>97.8</v>
          </cell>
          <cell r="T402">
            <v>46783</v>
          </cell>
          <cell r="U402">
            <v>1.7</v>
          </cell>
          <cell r="V402" t="str">
            <v>OLD</v>
          </cell>
          <cell r="W402" t="str">
            <v>ABRANA BROYLES</v>
          </cell>
          <cell r="X402" t="str">
            <v>MADISON PEASE</v>
          </cell>
          <cell r="Y402" t="str">
            <v>CRAIG SCHULZ</v>
          </cell>
          <cell r="Z402">
            <v>1</v>
          </cell>
          <cell r="AC402">
            <v>1.75899581589958</v>
          </cell>
          <cell r="AD402">
            <v>1.84474576271186</v>
          </cell>
          <cell r="AE402">
            <v>-8.5749946812282901E-2</v>
          </cell>
          <cell r="AF402">
            <v>-4.6483341252523802</v>
          </cell>
          <cell r="AG402">
            <v>294849.65999999997</v>
          </cell>
          <cell r="AH402">
            <v>299032.12</v>
          </cell>
          <cell r="AI402">
            <v>-4182.46</v>
          </cell>
          <cell r="AJ402">
            <v>-1.3986658021887399</v>
          </cell>
          <cell r="AK402">
            <v>16989</v>
          </cell>
          <cell r="AL402">
            <v>19335</v>
          </cell>
          <cell r="AM402">
            <v>-2346</v>
          </cell>
          <cell r="AN402">
            <v>-12.133436772692001</v>
          </cell>
          <cell r="AO402">
            <v>4780</v>
          </cell>
          <cell r="AP402">
            <v>4425</v>
          </cell>
          <cell r="AQ402">
            <v>355</v>
          </cell>
          <cell r="AR402">
            <v>8.0225988700565001</v>
          </cell>
          <cell r="AS402">
            <v>8408</v>
          </cell>
          <cell r="AT402">
            <v>8163</v>
          </cell>
          <cell r="AU402">
            <v>245</v>
          </cell>
          <cell r="AV402">
            <v>3.0013475437951702</v>
          </cell>
          <cell r="AW402">
            <v>27.870975336982799</v>
          </cell>
          <cell r="AX402">
            <v>22.8859581070597</v>
          </cell>
          <cell r="AY402">
            <v>4.9850172299230202</v>
          </cell>
          <cell r="AZ402">
            <v>21.781990540239899</v>
          </cell>
          <cell r="BB402">
            <v>-5.7948563962536004E-3</v>
          </cell>
          <cell r="BC402">
            <v>35.0677521408183</v>
          </cell>
          <cell r="BD402">
            <v>36.632625260320999</v>
          </cell>
          <cell r="BE402">
            <v>-1.5648731195026899</v>
          </cell>
          <cell r="BF402">
            <v>-4.2718017296939497</v>
          </cell>
          <cell r="BG402">
            <v>94.4142259414226</v>
          </cell>
          <cell r="BH402">
            <v>69.242937853107307</v>
          </cell>
          <cell r="BI402">
            <v>2.3082305741848201</v>
          </cell>
          <cell r="BJ402">
            <v>2.68601245912981</v>
          </cell>
          <cell r="BK402">
            <v>-2.2616949939843899E-3</v>
          </cell>
          <cell r="BL402">
            <v>-666.86</v>
          </cell>
          <cell r="BM402">
            <v>-3214.45</v>
          </cell>
        </row>
        <row r="403">
          <cell r="A403">
            <v>735</v>
          </cell>
          <cell r="B403" t="str">
            <v>FOUR SEASONS TOWN CENTRE</v>
          </cell>
          <cell r="C403" t="str">
            <v>GREENSBORO</v>
          </cell>
          <cell r="D403" t="str">
            <v>NC</v>
          </cell>
          <cell r="E403" t="str">
            <v>SEAN CHARTIER</v>
          </cell>
          <cell r="F403">
            <v>36.038905380000003</v>
          </cell>
          <cell r="G403">
            <v>-79.837817999999999</v>
          </cell>
          <cell r="H403">
            <v>7</v>
          </cell>
          <cell r="I403">
            <v>1</v>
          </cell>
          <cell r="J403" t="str">
            <v>M</v>
          </cell>
          <cell r="K403" t="str">
            <v>O</v>
          </cell>
          <cell r="L403">
            <v>42313</v>
          </cell>
          <cell r="M403" t="str">
            <v>IVEY PETERSON</v>
          </cell>
          <cell r="N403" t="str">
            <v>T. CLARK</v>
          </cell>
          <cell r="O403">
            <v>18000</v>
          </cell>
          <cell r="P403">
            <v>43278</v>
          </cell>
          <cell r="Q403">
            <v>99.3</v>
          </cell>
          <cell r="R403">
            <v>43278</v>
          </cell>
          <cell r="S403">
            <v>80</v>
          </cell>
          <cell r="T403">
            <v>44985</v>
          </cell>
          <cell r="U403">
            <v>1.9</v>
          </cell>
          <cell r="V403" t="str">
            <v>OLD</v>
          </cell>
          <cell r="W403" t="str">
            <v>LINDSEY WINSTON</v>
          </cell>
          <cell r="X403" t="str">
            <v>TATIANA CARSON</v>
          </cell>
          <cell r="Y403" t="str">
            <v>ADRIAN MUNZELL</v>
          </cell>
          <cell r="Z403">
            <v>1</v>
          </cell>
          <cell r="AC403">
            <v>1.7676256718305401</v>
          </cell>
          <cell r="AD403">
            <v>1.7191039516738</v>
          </cell>
          <cell r="AE403">
            <v>4.8521720156742498E-2</v>
          </cell>
          <cell r="AF403">
            <v>2.8225006468922098</v>
          </cell>
          <cell r="AG403">
            <v>539835.74</v>
          </cell>
          <cell r="AH403">
            <v>436265.55</v>
          </cell>
          <cell r="AI403">
            <v>103570.19</v>
          </cell>
          <cell r="AJ403">
            <v>23.740171553770399</v>
          </cell>
          <cell r="AK403">
            <v>54451</v>
          </cell>
          <cell r="AL403">
            <v>51478</v>
          </cell>
          <cell r="AM403">
            <v>2973</v>
          </cell>
          <cell r="AN403">
            <v>5.7752826450133998</v>
          </cell>
          <cell r="AO403">
            <v>9489</v>
          </cell>
          <cell r="AP403">
            <v>7946</v>
          </cell>
          <cell r="AQ403">
            <v>1543</v>
          </cell>
          <cell r="AR403">
            <v>19.418575383840899</v>
          </cell>
          <cell r="AS403">
            <v>16773</v>
          </cell>
          <cell r="AT403">
            <v>13660</v>
          </cell>
          <cell r="AU403">
            <v>3113</v>
          </cell>
          <cell r="AV403">
            <v>22.789165446559299</v>
          </cell>
          <cell r="AW403">
            <v>17.1052873225469</v>
          </cell>
          <cell r="AX403">
            <v>15.4357201134465</v>
          </cell>
          <cell r="AY403">
            <v>1.6695672091003599</v>
          </cell>
          <cell r="AZ403">
            <v>10.816257335774999</v>
          </cell>
          <cell r="BB403">
            <v>-1.40951801096955E-2</v>
          </cell>
          <cell r="BC403">
            <v>32.184805341918597</v>
          </cell>
          <cell r="BD403">
            <v>31.9374487554905</v>
          </cell>
          <cell r="BE403">
            <v>0.24735658642807901</v>
          </cell>
          <cell r="BF403">
            <v>0.77450327457842205</v>
          </cell>
          <cell r="BG403">
            <v>87.554009906207199</v>
          </cell>
          <cell r="BH403">
            <v>52.756103699974801</v>
          </cell>
          <cell r="BI403">
            <v>1.1758224825944299</v>
          </cell>
          <cell r="BJ403">
            <v>1.3009759766729201</v>
          </cell>
          <cell r="BK403">
            <v>-6.5248921829443897E-3</v>
          </cell>
          <cell r="BL403">
            <v>-3522.37</v>
          </cell>
          <cell r="BM403">
            <v>-6355.64</v>
          </cell>
        </row>
        <row r="404">
          <cell r="A404">
            <v>736</v>
          </cell>
          <cell r="B404" t="str">
            <v>THE MARKET AT CZECH HALL</v>
          </cell>
          <cell r="C404" t="str">
            <v>OKLAHOMA CITY</v>
          </cell>
          <cell r="D404" t="str">
            <v>OK</v>
          </cell>
          <cell r="E404" t="str">
            <v>RICHARD SAMANIEGO</v>
          </cell>
          <cell r="F404">
            <v>35.476570000000002</v>
          </cell>
          <cell r="G404">
            <v>-97.748175000000003</v>
          </cell>
          <cell r="H404">
            <v>12</v>
          </cell>
          <cell r="I404">
            <v>4</v>
          </cell>
          <cell r="J404" t="str">
            <v>S</v>
          </cell>
          <cell r="K404" t="str">
            <v>O</v>
          </cell>
          <cell r="L404">
            <v>42824</v>
          </cell>
          <cell r="M404" t="str">
            <v>RICHARD MCNEW</v>
          </cell>
          <cell r="N404" t="str">
            <v>CHARLES MCGOWEN</v>
          </cell>
          <cell r="O404">
            <v>6000</v>
          </cell>
          <cell r="P404">
            <v>43291</v>
          </cell>
          <cell r="Q404">
            <v>98.2</v>
          </cell>
          <cell r="R404">
            <v>43291</v>
          </cell>
          <cell r="S404">
            <v>89.7</v>
          </cell>
          <cell r="T404">
            <v>46599</v>
          </cell>
          <cell r="U404">
            <v>1.2</v>
          </cell>
          <cell r="V404" t="str">
            <v>OLD</v>
          </cell>
          <cell r="W404" t="str">
            <v>COBY KELLER</v>
          </cell>
          <cell r="X404" t="str">
            <v>NICHOLAS ALLEN</v>
          </cell>
          <cell r="Y404" t="str">
            <v>CRAIG SCHULZ</v>
          </cell>
          <cell r="Z404">
            <v>1</v>
          </cell>
          <cell r="AC404">
            <v>1.8195561273721499</v>
          </cell>
          <cell r="AD404">
            <v>1.75855062648154</v>
          </cell>
          <cell r="AE404">
            <v>6.1005500890601201E-2</v>
          </cell>
          <cell r="AF404">
            <v>3.4690784542643001</v>
          </cell>
          <cell r="AG404">
            <v>185612.5</v>
          </cell>
          <cell r="AH404">
            <v>177239.99</v>
          </cell>
          <cell r="AI404">
            <v>8372.51</v>
          </cell>
          <cell r="AJ404">
            <v>4.7238267165327601</v>
          </cell>
          <cell r="AK404">
            <v>13613</v>
          </cell>
          <cell r="AL404">
            <v>13507</v>
          </cell>
          <cell r="AM404">
            <v>106</v>
          </cell>
          <cell r="AN404">
            <v>0.78477826312282495</v>
          </cell>
          <cell r="AO404">
            <v>3109</v>
          </cell>
          <cell r="AP404">
            <v>2953</v>
          </cell>
          <cell r="AQ404">
            <v>156</v>
          </cell>
          <cell r="AR404">
            <v>5.2827632915678997</v>
          </cell>
          <cell r="AS404">
            <v>5657</v>
          </cell>
          <cell r="AT404">
            <v>5193</v>
          </cell>
          <cell r="AU404">
            <v>464</v>
          </cell>
          <cell r="AV404">
            <v>8.9351049489697694</v>
          </cell>
          <cell r="AW404">
            <v>22.081833541467699</v>
          </cell>
          <cell r="AX404">
            <v>21.3666987487969</v>
          </cell>
          <cell r="AY404">
            <v>0.71513479267079605</v>
          </cell>
          <cell r="AZ404">
            <v>3.34695968281512</v>
          </cell>
          <cell r="BB404">
            <v>-7.0026131699898698E-3</v>
          </cell>
          <cell r="BC404">
            <v>32.8111189676507</v>
          </cell>
          <cell r="BD404">
            <v>34.130558444059297</v>
          </cell>
          <cell r="BE404">
            <v>-1.3194394764086099</v>
          </cell>
          <cell r="BF404">
            <v>-3.8658596183569598</v>
          </cell>
          <cell r="BG404">
            <v>92.891605017690594</v>
          </cell>
          <cell r="BH404">
            <v>92.786996274974598</v>
          </cell>
          <cell r="BI404">
            <v>2.92688800592633</v>
          </cell>
          <cell r="BJ404">
            <v>1.91896309630801</v>
          </cell>
          <cell r="BK404">
            <v>-1.9174893932251301E-3</v>
          </cell>
          <cell r="BL404">
            <v>-355.91</v>
          </cell>
          <cell r="BM404">
            <v>-2743.52</v>
          </cell>
        </row>
        <row r="405">
          <cell r="A405">
            <v>737</v>
          </cell>
          <cell r="B405" t="str">
            <v>VERO BEACH OUTLETS</v>
          </cell>
          <cell r="C405" t="str">
            <v>VERO BEACH</v>
          </cell>
          <cell r="D405" t="str">
            <v>FL</v>
          </cell>
          <cell r="E405" t="str">
            <v>ALEXANDRA BLAIS</v>
          </cell>
          <cell r="F405">
            <v>27.63435642</v>
          </cell>
          <cell r="G405">
            <v>-80.522345029999997</v>
          </cell>
          <cell r="H405">
            <v>1</v>
          </cell>
          <cell r="I405">
            <v>3</v>
          </cell>
          <cell r="J405" t="str">
            <v>O</v>
          </cell>
          <cell r="K405" t="str">
            <v>O</v>
          </cell>
          <cell r="L405">
            <v>42516</v>
          </cell>
          <cell r="M405" t="str">
            <v>EDWIN DARDON</v>
          </cell>
          <cell r="N405" t="str">
            <v>BOB CORCORAN</v>
          </cell>
          <cell r="O405">
            <v>5507</v>
          </cell>
          <cell r="P405">
            <v>43319</v>
          </cell>
          <cell r="Q405">
            <v>96</v>
          </cell>
          <cell r="R405">
            <v>43319</v>
          </cell>
          <cell r="S405">
            <v>98.8</v>
          </cell>
          <cell r="T405">
            <v>46234</v>
          </cell>
          <cell r="U405">
            <v>1.9</v>
          </cell>
          <cell r="V405" t="str">
            <v>OLD</v>
          </cell>
          <cell r="W405" t="str">
            <v>CHARLENE RUSSO</v>
          </cell>
          <cell r="X405" t="str">
            <v>WAYNE WILDT</v>
          </cell>
          <cell r="Y405" t="str">
            <v>CRAIG SCHULZ</v>
          </cell>
          <cell r="Z405">
            <v>1</v>
          </cell>
          <cell r="AC405">
            <v>1.84105663756436</v>
          </cell>
          <cell r="AD405">
            <v>1.83947013920072</v>
          </cell>
          <cell r="AE405">
            <v>1.5864983636424399E-3</v>
          </cell>
          <cell r="AF405">
            <v>8.6247573680744996E-2</v>
          </cell>
          <cell r="AG405">
            <v>282704.07</v>
          </cell>
          <cell r="AH405">
            <v>283910.28000000003</v>
          </cell>
          <cell r="AI405">
            <v>-1206.21</v>
          </cell>
          <cell r="AJ405">
            <v>-0.42485604959425899</v>
          </cell>
          <cell r="AK405">
            <v>29246</v>
          </cell>
          <cell r="AL405">
            <v>31076</v>
          </cell>
          <cell r="AM405">
            <v>-1830</v>
          </cell>
          <cell r="AN405">
            <v>-5.8887887759042403</v>
          </cell>
          <cell r="AO405">
            <v>4467</v>
          </cell>
          <cell r="AP405">
            <v>4454</v>
          </cell>
          <cell r="AQ405">
            <v>13</v>
          </cell>
          <cell r="AR405">
            <v>0.29187247418051199</v>
          </cell>
          <cell r="AS405">
            <v>8224</v>
          </cell>
          <cell r="AT405">
            <v>8193</v>
          </cell>
          <cell r="AU405">
            <v>31</v>
          </cell>
          <cell r="AV405">
            <v>0.378371780788478</v>
          </cell>
          <cell r="AW405">
            <v>15.273883608014801</v>
          </cell>
          <cell r="AX405">
            <v>14.3326039387309</v>
          </cell>
          <cell r="AY405">
            <v>0.94127966928391704</v>
          </cell>
          <cell r="AZ405">
            <v>6.5674016620267199</v>
          </cell>
          <cell r="BB405">
            <v>-3.04731552457287E-3</v>
          </cell>
          <cell r="BC405">
            <v>34.375494892996102</v>
          </cell>
          <cell r="BD405">
            <v>34.652786525082398</v>
          </cell>
          <cell r="BE405">
            <v>-0.27729163208628199</v>
          </cell>
          <cell r="BF405">
            <v>-0.80020009901822098</v>
          </cell>
          <cell r="BG405">
            <v>73.830311170808102</v>
          </cell>
          <cell r="BH405">
            <v>61.360574764256803</v>
          </cell>
          <cell r="BI405">
            <v>3.4276266344520598</v>
          </cell>
          <cell r="BJ405">
            <v>3.7228415962958401</v>
          </cell>
          <cell r="BK405">
            <v>-3.1120881988009599E-4</v>
          </cell>
          <cell r="BL405">
            <v>-87.98</v>
          </cell>
          <cell r="BM405">
            <v>-709.86</v>
          </cell>
        </row>
        <row r="406">
          <cell r="A406">
            <v>738</v>
          </cell>
          <cell r="B406" t="str">
            <v>CYPRESS BAY PLAZA</v>
          </cell>
          <cell r="C406" t="str">
            <v>MOREHEAD CITY</v>
          </cell>
          <cell r="D406" t="str">
            <v>NC</v>
          </cell>
          <cell r="E406" t="str">
            <v>KELLY LYNCHESKY</v>
          </cell>
          <cell r="F406">
            <v>34.736398000000001</v>
          </cell>
          <cell r="G406">
            <v>-76.806858000000005</v>
          </cell>
          <cell r="H406">
            <v>7</v>
          </cell>
          <cell r="I406">
            <v>4</v>
          </cell>
          <cell r="J406" t="str">
            <v>S</v>
          </cell>
          <cell r="K406" t="str">
            <v>O</v>
          </cell>
          <cell r="L406">
            <v>42299</v>
          </cell>
          <cell r="M406" t="str">
            <v>DISTRICT 4</v>
          </cell>
          <cell r="N406" t="str">
            <v>T. CLARK</v>
          </cell>
          <cell r="O406">
            <v>7714</v>
          </cell>
          <cell r="P406">
            <v>43341</v>
          </cell>
          <cell r="Q406">
            <v>95.2</v>
          </cell>
          <cell r="R406">
            <v>43341</v>
          </cell>
          <cell r="S406">
            <v>98.5</v>
          </cell>
          <cell r="T406">
            <v>46053</v>
          </cell>
          <cell r="U406">
            <v>1.8</v>
          </cell>
          <cell r="V406" t="str">
            <v>OLD</v>
          </cell>
          <cell r="W406" t="str">
            <v>ALYSSA CORONA</v>
          </cell>
          <cell r="X406" t="str">
            <v>CHRISTINA COLLINS-MOORE</v>
          </cell>
          <cell r="Y406" t="str">
            <v>ADRIAN MUNZELL</v>
          </cell>
          <cell r="Z406">
            <v>1</v>
          </cell>
          <cell r="AC406">
            <v>1.7234379498992201</v>
          </cell>
          <cell r="AD406">
            <v>1.7514316669246199</v>
          </cell>
          <cell r="AE406">
            <v>-2.7993717025402098E-2</v>
          </cell>
          <cell r="AF406">
            <v>-1.59833338371441</v>
          </cell>
          <cell r="AG406">
            <v>451083.19</v>
          </cell>
          <cell r="AH406">
            <v>412192.79</v>
          </cell>
          <cell r="AI406">
            <v>38890.400000000001</v>
          </cell>
          <cell r="AJ406">
            <v>9.4350024899756306</v>
          </cell>
          <cell r="AK406">
            <v>21765</v>
          </cell>
          <cell r="AL406">
            <v>21212</v>
          </cell>
          <cell r="AM406">
            <v>553</v>
          </cell>
          <cell r="AN406">
            <v>2.6070148972279799</v>
          </cell>
          <cell r="AO406">
            <v>6946</v>
          </cell>
          <cell r="AP406">
            <v>6461</v>
          </cell>
          <cell r="AQ406">
            <v>485</v>
          </cell>
          <cell r="AR406">
            <v>7.5065779291131403</v>
          </cell>
          <cell r="AS406">
            <v>11971</v>
          </cell>
          <cell r="AT406">
            <v>11316</v>
          </cell>
          <cell r="AU406">
            <v>655</v>
          </cell>
          <cell r="AV406">
            <v>5.7882644043831704</v>
          </cell>
          <cell r="AW406">
            <v>30.9809326900988</v>
          </cell>
          <cell r="AX406">
            <v>30.181029605883499</v>
          </cell>
          <cell r="AY406">
            <v>0.79990308421531997</v>
          </cell>
          <cell r="AZ406">
            <v>2.6503505501992102</v>
          </cell>
          <cell r="BB406">
            <v>9.7544921765240595E-4</v>
          </cell>
          <cell r="BC406">
            <v>37.681329045192498</v>
          </cell>
          <cell r="BD406">
            <v>36.425661894662397</v>
          </cell>
          <cell r="BE406">
            <v>1.25566715053012</v>
          </cell>
          <cell r="BF406">
            <v>3.4472047595492499</v>
          </cell>
          <cell r="BG406">
            <v>61.056723293982202</v>
          </cell>
          <cell r="BH406">
            <v>62.095650828045201</v>
          </cell>
          <cell r="BI406">
            <v>2.5240488345398102</v>
          </cell>
          <cell r="BJ406">
            <v>2.7497108816483702</v>
          </cell>
          <cell r="BK406">
            <v>-3.3907271073435499E-4</v>
          </cell>
          <cell r="BL406">
            <v>-152.94999999999999</v>
          </cell>
          <cell r="BM406">
            <v>-967.76</v>
          </cell>
        </row>
        <row r="407">
          <cell r="A407">
            <v>739</v>
          </cell>
          <cell r="B407" t="str">
            <v>GULFPORT PREMIUM OUTLETS</v>
          </cell>
          <cell r="C407" t="str">
            <v>GULFPORT</v>
          </cell>
          <cell r="D407" t="str">
            <v>MS</v>
          </cell>
          <cell r="E407" t="str">
            <v>KENESHA LOVE</v>
          </cell>
          <cell r="F407">
            <v>30.428954959999999</v>
          </cell>
          <cell r="G407">
            <v>-89.09985743</v>
          </cell>
          <cell r="H407">
            <v>3</v>
          </cell>
          <cell r="I407">
            <v>4</v>
          </cell>
          <cell r="J407" t="str">
            <v>O</v>
          </cell>
          <cell r="K407" t="str">
            <v>O</v>
          </cell>
          <cell r="L407">
            <v>42446</v>
          </cell>
          <cell r="M407" t="str">
            <v>KAREN WOHLERS</v>
          </cell>
          <cell r="N407" t="str">
            <v>ALLEN MCCLURE</v>
          </cell>
          <cell r="O407">
            <v>6001</v>
          </cell>
          <cell r="P407">
            <v>43230</v>
          </cell>
          <cell r="Q407">
            <v>82.9</v>
          </cell>
          <cell r="R407">
            <v>43230</v>
          </cell>
          <cell r="S407">
            <v>99.7</v>
          </cell>
          <cell r="T407">
            <v>46234</v>
          </cell>
          <cell r="U407">
            <v>1.7</v>
          </cell>
          <cell r="V407" t="str">
            <v>OLD</v>
          </cell>
          <cell r="W407" t="str">
            <v>ADAM JOHNSON</v>
          </cell>
          <cell r="X407" t="str">
            <v>NAKISHA WELLS</v>
          </cell>
          <cell r="Y407" t="str">
            <v>BRIAN BYRNE</v>
          </cell>
          <cell r="Z407">
            <v>1</v>
          </cell>
          <cell r="AC407">
            <v>1.8104107766505899</v>
          </cell>
          <cell r="AD407">
            <v>1.8819753086419799</v>
          </cell>
          <cell r="AE407">
            <v>-7.1564531991384905E-2</v>
          </cell>
          <cell r="AF407">
            <v>-3.8026286350709602</v>
          </cell>
          <cell r="AG407">
            <v>387858.29</v>
          </cell>
          <cell r="AH407">
            <v>375722.23999999999</v>
          </cell>
          <cell r="AI407">
            <v>12136.05</v>
          </cell>
          <cell r="AJ407">
            <v>3.2300589925153198</v>
          </cell>
          <cell r="AK407">
            <v>41539</v>
          </cell>
          <cell r="AL407">
            <v>42836</v>
          </cell>
          <cell r="AM407">
            <v>-1297</v>
          </cell>
          <cell r="AN407">
            <v>-3.02782706135027</v>
          </cell>
          <cell r="AO407">
            <v>6013</v>
          </cell>
          <cell r="AP407">
            <v>6075</v>
          </cell>
          <cell r="AQ407">
            <v>-62</v>
          </cell>
          <cell r="AR407">
            <v>-1.0205761316872399</v>
          </cell>
          <cell r="AS407">
            <v>10886</v>
          </cell>
          <cell r="AT407">
            <v>11433</v>
          </cell>
          <cell r="AU407">
            <v>-547</v>
          </cell>
          <cell r="AV407">
            <v>-4.7843960465319704</v>
          </cell>
          <cell r="AW407">
            <v>14.4755530946821</v>
          </cell>
          <cell r="AX407">
            <v>14.181996451582799</v>
          </cell>
          <cell r="AY407">
            <v>0.293556643099324</v>
          </cell>
          <cell r="AZ407">
            <v>2.0699246689386999</v>
          </cell>
          <cell r="BB407">
            <v>-7.4716903236368504E-3</v>
          </cell>
          <cell r="BC407">
            <v>35.629091493661598</v>
          </cell>
          <cell r="BD407">
            <v>32.862961602379102</v>
          </cell>
          <cell r="BE407">
            <v>2.7661298912825001</v>
          </cell>
          <cell r="BF407">
            <v>8.4171655761002704</v>
          </cell>
          <cell r="BG407">
            <v>81.273906535839004</v>
          </cell>
          <cell r="BH407">
            <v>48.477366255143998</v>
          </cell>
          <cell r="BI407">
            <v>2.0018007092229499</v>
          </cell>
          <cell r="BJ407">
            <v>2.30179613535786</v>
          </cell>
          <cell r="BK407">
            <v>-4.0015903746700903E-3</v>
          </cell>
          <cell r="BL407">
            <v>-1552.05</v>
          </cell>
          <cell r="BM407">
            <v>-3837.78</v>
          </cell>
        </row>
        <row r="408">
          <cell r="A408">
            <v>741</v>
          </cell>
          <cell r="B408" t="str">
            <v>PROMENADE AT CAROLINA RESERVE</v>
          </cell>
          <cell r="C408" t="str">
            <v>INDIAN LAND</v>
          </cell>
          <cell r="D408" t="str">
            <v>SC</v>
          </cell>
          <cell r="E408" t="str">
            <v>MICHAEL PALKEWICK</v>
          </cell>
          <cell r="F408">
            <v>34.937873000000003</v>
          </cell>
          <cell r="G408">
            <v>-80.835155999999998</v>
          </cell>
          <cell r="H408">
            <v>6</v>
          </cell>
          <cell r="I408">
            <v>3</v>
          </cell>
          <cell r="J408" t="str">
            <v>S</v>
          </cell>
          <cell r="K408" t="str">
            <v>O</v>
          </cell>
          <cell r="L408">
            <v>43377</v>
          </cell>
          <cell r="M408" t="str">
            <v>DISTRICT 3</v>
          </cell>
          <cell r="N408" t="str">
            <v>BRYAN GURLEY</v>
          </cell>
          <cell r="O408">
            <v>6003</v>
          </cell>
          <cell r="Q408">
            <v>0</v>
          </cell>
          <cell r="T408">
            <v>47149</v>
          </cell>
          <cell r="U408">
            <v>1.4</v>
          </cell>
          <cell r="V408" t="str">
            <v>SECYR</v>
          </cell>
          <cell r="W408" t="str">
            <v>ASHLIE RUSS</v>
          </cell>
          <cell r="X408" t="str">
            <v>SARAH PARK</v>
          </cell>
          <cell r="Y408" t="str">
            <v>ADRIAN MUNZELL</v>
          </cell>
          <cell r="Z408">
            <v>1</v>
          </cell>
          <cell r="AC408">
            <v>1.6479867164798701</v>
          </cell>
          <cell r="AE408">
            <v>1.6479867164798701</v>
          </cell>
          <cell r="AF408">
            <v>0</v>
          </cell>
          <cell r="AG408">
            <v>285144.57</v>
          </cell>
          <cell r="AH408">
            <v>0</v>
          </cell>
          <cell r="AI408">
            <v>285144.57</v>
          </cell>
          <cell r="AJ408">
            <v>0</v>
          </cell>
          <cell r="AM408">
            <v>0</v>
          </cell>
          <cell r="AN408">
            <v>0</v>
          </cell>
          <cell r="AO408">
            <v>4818</v>
          </cell>
          <cell r="AP408">
            <v>0</v>
          </cell>
          <cell r="AQ408">
            <v>4818</v>
          </cell>
          <cell r="AR408">
            <v>0</v>
          </cell>
          <cell r="AS408">
            <v>7940</v>
          </cell>
          <cell r="AT408">
            <v>0</v>
          </cell>
          <cell r="AU408">
            <v>7940</v>
          </cell>
          <cell r="AV408">
            <v>0</v>
          </cell>
          <cell r="AW408">
            <v>0</v>
          </cell>
          <cell r="AX408">
            <v>0</v>
          </cell>
          <cell r="AY408">
            <v>0</v>
          </cell>
          <cell r="AZ408">
            <v>0</v>
          </cell>
          <cell r="BB408">
            <v>3.9365589270693802E-4</v>
          </cell>
          <cell r="BC408">
            <v>35.9124143576826</v>
          </cell>
          <cell r="BE408">
            <v>35.9124143576826</v>
          </cell>
          <cell r="BF408">
            <v>0</v>
          </cell>
          <cell r="BG408">
            <v>80.759651307596499</v>
          </cell>
          <cell r="BH408">
            <v>0</v>
          </cell>
          <cell r="BI408">
            <v>3.2017618290960299</v>
          </cell>
          <cell r="BJ408">
            <v>0</v>
          </cell>
          <cell r="BK408">
            <v>-3.5907399534208201E-3</v>
          </cell>
          <cell r="BL408">
            <v>-1023.88</v>
          </cell>
          <cell r="BM408">
            <v>-1091.82</v>
          </cell>
        </row>
        <row r="409">
          <cell r="A409">
            <v>743</v>
          </cell>
          <cell r="B409" t="str">
            <v>PARKSIDE WEST COBB</v>
          </cell>
          <cell r="C409" t="str">
            <v>MARIETTA</v>
          </cell>
          <cell r="D409" t="str">
            <v>GA</v>
          </cell>
          <cell r="E409" t="str">
            <v>KAREN KOZIARZ</v>
          </cell>
          <cell r="F409">
            <v>33.949590000000001</v>
          </cell>
          <cell r="G409">
            <v>-84.664595000000006</v>
          </cell>
          <cell r="H409">
            <v>4</v>
          </cell>
          <cell r="I409">
            <v>2</v>
          </cell>
          <cell r="J409" t="str">
            <v>S</v>
          </cell>
          <cell r="K409" t="str">
            <v>O</v>
          </cell>
          <cell r="L409">
            <v>42810</v>
          </cell>
          <cell r="M409" t="str">
            <v>NATHAN WARE</v>
          </cell>
          <cell r="N409" t="str">
            <v>JON COBB</v>
          </cell>
          <cell r="O409">
            <v>6000</v>
          </cell>
          <cell r="P409">
            <v>43214</v>
          </cell>
          <cell r="Q409">
            <v>85</v>
          </cell>
          <cell r="R409">
            <v>43214</v>
          </cell>
          <cell r="S409">
            <v>98.4</v>
          </cell>
          <cell r="T409">
            <v>46599</v>
          </cell>
          <cell r="U409">
            <v>1.1000000000000001</v>
          </cell>
          <cell r="V409" t="str">
            <v>OLD</v>
          </cell>
          <cell r="W409" t="str">
            <v>ALIYAH COLEMAN</v>
          </cell>
          <cell r="X409" t="str">
            <v>JABREA ELLIS</v>
          </cell>
          <cell r="Y409" t="str">
            <v>BRIAN BYRNE</v>
          </cell>
          <cell r="Z409">
            <v>1</v>
          </cell>
          <cell r="AC409">
            <v>1.6233413751507799</v>
          </cell>
          <cell r="AD409">
            <v>1.6778791334093499</v>
          </cell>
          <cell r="AE409">
            <v>-5.4537758258566001E-2</v>
          </cell>
          <cell r="AF409">
            <v>-3.2503985044350898</v>
          </cell>
          <cell r="AG409">
            <v>184645.58</v>
          </cell>
          <cell r="AH409">
            <v>191323.85</v>
          </cell>
          <cell r="AI409">
            <v>-6678.27</v>
          </cell>
          <cell r="AJ409">
            <v>-3.4905580250449701</v>
          </cell>
          <cell r="AK409">
            <v>11230</v>
          </cell>
          <cell r="AL409">
            <v>11471</v>
          </cell>
          <cell r="AM409">
            <v>-241</v>
          </cell>
          <cell r="AN409">
            <v>-2.1009502222997098</v>
          </cell>
          <cell r="AO409">
            <v>3316</v>
          </cell>
          <cell r="AP409">
            <v>3508</v>
          </cell>
          <cell r="AQ409">
            <v>-192</v>
          </cell>
          <cell r="AR409">
            <v>-5.47320410490308</v>
          </cell>
          <cell r="AS409">
            <v>5383</v>
          </cell>
          <cell r="AT409">
            <v>5886</v>
          </cell>
          <cell r="AU409">
            <v>-503</v>
          </cell>
          <cell r="AV409">
            <v>-8.5457016649677193</v>
          </cell>
          <cell r="AW409">
            <v>27.978628673196798</v>
          </cell>
          <cell r="AX409">
            <v>29.901490715717902</v>
          </cell>
          <cell r="AY409">
            <v>-1.92286204252111</v>
          </cell>
          <cell r="AZ409">
            <v>-6.43065611946344</v>
          </cell>
          <cell r="BB409">
            <v>-4.5429465214652199E-3</v>
          </cell>
          <cell r="BC409">
            <v>34.301612483745103</v>
          </cell>
          <cell r="BD409">
            <v>32.5049014610941</v>
          </cell>
          <cell r="BE409">
            <v>1.7967110226509999</v>
          </cell>
          <cell r="BF409">
            <v>5.5275079815317296</v>
          </cell>
          <cell r="BG409">
            <v>63.6308805790108</v>
          </cell>
          <cell r="BH409">
            <v>69.726339794754793</v>
          </cell>
          <cell r="BI409">
            <v>2.4472072388626902</v>
          </cell>
          <cell r="BJ409">
            <v>3.0659115421313099</v>
          </cell>
          <cell r="BK409">
            <v>-2.0683408722808301E-3</v>
          </cell>
          <cell r="BL409">
            <v>-381.91</v>
          </cell>
          <cell r="BM409">
            <v>-1824.63</v>
          </cell>
        </row>
        <row r="410">
          <cell r="A410">
            <v>744</v>
          </cell>
          <cell r="B410" t="str">
            <v>GATES OF PROSPER</v>
          </cell>
          <cell r="C410" t="str">
            <v>PROSPER</v>
          </cell>
          <cell r="D410" t="str">
            <v>TX</v>
          </cell>
          <cell r="E410" t="str">
            <v>EVETTE WILLIAMS</v>
          </cell>
          <cell r="F410">
            <v>33.223123999999999</v>
          </cell>
          <cell r="G410">
            <v>-96.794770999999997</v>
          </cell>
          <cell r="H410">
            <v>12</v>
          </cell>
          <cell r="I410">
            <v>1</v>
          </cell>
          <cell r="J410" t="str">
            <v>S</v>
          </cell>
          <cell r="K410" t="str">
            <v>O</v>
          </cell>
          <cell r="L410">
            <v>43202</v>
          </cell>
          <cell r="M410" t="str">
            <v>ALEXANDRA HEMMERT</v>
          </cell>
          <cell r="N410" t="str">
            <v>CHARLES MCGOWEN</v>
          </cell>
          <cell r="O410">
            <v>5993</v>
          </cell>
          <cell r="Q410">
            <v>0</v>
          </cell>
          <cell r="T410">
            <v>45322</v>
          </cell>
          <cell r="U410">
            <v>1.2</v>
          </cell>
          <cell r="V410" t="str">
            <v>SECYR</v>
          </cell>
          <cell r="W410" t="str">
            <v>ABIGAIL MELTON</v>
          </cell>
          <cell r="X410" t="str">
            <v>JENNIFER LANGLEY</v>
          </cell>
          <cell r="Y410" t="str">
            <v>MARSHALL POE</v>
          </cell>
          <cell r="Z410">
            <v>1</v>
          </cell>
          <cell r="AC410">
            <v>1.75378787878788</v>
          </cell>
          <cell r="AD410">
            <v>2.0631578947368401</v>
          </cell>
          <cell r="AE410">
            <v>-0.30937001594896302</v>
          </cell>
          <cell r="AF410">
            <v>-14.9949752628324</v>
          </cell>
          <cell r="AG410">
            <v>223239.62</v>
          </cell>
          <cell r="AH410">
            <v>13910.22</v>
          </cell>
          <cell r="AI410">
            <v>209329.4</v>
          </cell>
          <cell r="AJ410">
            <v>1504.8604551186099</v>
          </cell>
          <cell r="AK410">
            <v>554</v>
          </cell>
          <cell r="AL410">
            <v>875</v>
          </cell>
          <cell r="AM410">
            <v>-321</v>
          </cell>
          <cell r="AN410">
            <v>-36.685714285714297</v>
          </cell>
          <cell r="AO410">
            <v>3696</v>
          </cell>
          <cell r="AP410">
            <v>190</v>
          </cell>
          <cell r="AQ410">
            <v>3506</v>
          </cell>
          <cell r="AR410">
            <v>1845.2631578947401</v>
          </cell>
          <cell r="AS410">
            <v>6482</v>
          </cell>
          <cell r="AT410">
            <v>392</v>
          </cell>
          <cell r="AU410">
            <v>6090</v>
          </cell>
          <cell r="AV410">
            <v>1553.57142857143</v>
          </cell>
          <cell r="AW410">
            <v>20.216606498194899</v>
          </cell>
          <cell r="AX410">
            <v>21.714285714285701</v>
          </cell>
          <cell r="AY410">
            <v>-1.4976792160907699</v>
          </cell>
          <cell r="AZ410">
            <v>-6.89720691620749</v>
          </cell>
          <cell r="BB410">
            <v>-9.3067903527054106E-3</v>
          </cell>
          <cell r="BC410">
            <v>34.439929034248699</v>
          </cell>
          <cell r="BD410">
            <v>35.485255102040803</v>
          </cell>
          <cell r="BE410">
            <v>-1.0453260677921301</v>
          </cell>
          <cell r="BF410">
            <v>-2.94580401010563</v>
          </cell>
          <cell r="BG410">
            <v>67.532467532467507</v>
          </cell>
          <cell r="BH410">
            <v>90</v>
          </cell>
          <cell r="BI410">
            <v>3.0765193024428199</v>
          </cell>
          <cell r="BJ410">
            <v>0</v>
          </cell>
          <cell r="BK410">
            <v>-2.1721502661579501E-3</v>
          </cell>
          <cell r="BL410">
            <v>-484.91</v>
          </cell>
          <cell r="BM410">
            <v>-1564.75</v>
          </cell>
        </row>
        <row r="411">
          <cell r="A411">
            <v>745</v>
          </cell>
          <cell r="B411" t="str">
            <v>SHOPPES OF BENTON</v>
          </cell>
          <cell r="C411" t="str">
            <v>BENTON</v>
          </cell>
          <cell r="D411" t="str">
            <v>AR</v>
          </cell>
          <cell r="E411" t="str">
            <v>TAMEKA WORTHY</v>
          </cell>
          <cell r="F411">
            <v>34.606051000000001</v>
          </cell>
          <cell r="G411">
            <v>-92.541098000000005</v>
          </cell>
          <cell r="H411">
            <v>3</v>
          </cell>
          <cell r="I411">
            <v>8</v>
          </cell>
          <cell r="J411" t="str">
            <v>S</v>
          </cell>
          <cell r="K411" t="str">
            <v>O</v>
          </cell>
          <cell r="L411">
            <v>42943</v>
          </cell>
          <cell r="M411" t="str">
            <v>DISTRICT 8</v>
          </cell>
          <cell r="N411" t="str">
            <v>ALLEN MCCLURE</v>
          </cell>
          <cell r="O411">
            <v>6000</v>
          </cell>
          <cell r="P411">
            <v>43192</v>
          </cell>
          <cell r="Q411">
            <v>91.3</v>
          </cell>
          <cell r="R411">
            <v>43192</v>
          </cell>
          <cell r="S411">
            <v>99.4</v>
          </cell>
          <cell r="T411">
            <v>46599</v>
          </cell>
          <cell r="U411">
            <v>1</v>
          </cell>
          <cell r="V411" t="str">
            <v>OLD</v>
          </cell>
          <cell r="W411" t="str">
            <v>TAYLOR FEIGE</v>
          </cell>
          <cell r="Y411" t="str">
            <v>CRAIG SCHULZ</v>
          </cell>
          <cell r="Z411">
            <v>1</v>
          </cell>
          <cell r="AC411">
            <v>1.7323360916613599</v>
          </cell>
          <cell r="AD411">
            <v>1.7978371883448501</v>
          </cell>
          <cell r="AE411">
            <v>-6.5501096683486096E-2</v>
          </cell>
          <cell r="AF411">
            <v>-3.6433274997381</v>
          </cell>
          <cell r="AG411">
            <v>184295.65</v>
          </cell>
          <cell r="AH411">
            <v>208006.79</v>
          </cell>
          <cell r="AI411">
            <v>-23711.14</v>
          </cell>
          <cell r="AJ411">
            <v>-11.399214419875401</v>
          </cell>
          <cell r="AK411">
            <v>12169</v>
          </cell>
          <cell r="AL411">
            <v>13709</v>
          </cell>
          <cell r="AM411">
            <v>-1540</v>
          </cell>
          <cell r="AN411">
            <v>-11.233496243343801</v>
          </cell>
          <cell r="AO411">
            <v>3142</v>
          </cell>
          <cell r="AP411">
            <v>3329</v>
          </cell>
          <cell r="AQ411">
            <v>-187</v>
          </cell>
          <cell r="AR411">
            <v>-5.6173024932412101</v>
          </cell>
          <cell r="AS411">
            <v>5443</v>
          </cell>
          <cell r="AT411">
            <v>5985</v>
          </cell>
          <cell r="AU411">
            <v>-542</v>
          </cell>
          <cell r="AV411">
            <v>-9.0559732664995796</v>
          </cell>
          <cell r="AW411">
            <v>24.808940751088802</v>
          </cell>
          <cell r="AX411">
            <v>23.612225545262199</v>
          </cell>
          <cell r="AY411">
            <v>1.19671520582659</v>
          </cell>
          <cell r="AZ411">
            <v>5.0682016548275399</v>
          </cell>
          <cell r="BB411">
            <v>1.75275826453009E-3</v>
          </cell>
          <cell r="BC411">
            <v>33.859204482822001</v>
          </cell>
          <cell r="BD411">
            <v>34.7546850459482</v>
          </cell>
          <cell r="BE411">
            <v>-0.89548056312623503</v>
          </cell>
          <cell r="BF411">
            <v>-2.5765751061830802</v>
          </cell>
          <cell r="BG411">
            <v>88.956078930617394</v>
          </cell>
          <cell r="BH411">
            <v>85.581255632321998</v>
          </cell>
          <cell r="BI411">
            <v>2.5775866115125301</v>
          </cell>
          <cell r="BJ411">
            <v>2.20925480365328</v>
          </cell>
          <cell r="BK411">
            <v>-6.1926041119255903E-3</v>
          </cell>
          <cell r="BL411">
            <v>-1141.27</v>
          </cell>
          <cell r="BM411">
            <v>-1787.66</v>
          </cell>
        </row>
        <row r="412">
          <cell r="A412">
            <v>746</v>
          </cell>
          <cell r="B412" t="str">
            <v>HOPKINSVILLE TOWNE CENTER</v>
          </cell>
          <cell r="C412" t="str">
            <v>HOPKINSVILLE</v>
          </cell>
          <cell r="D412" t="str">
            <v>KY</v>
          </cell>
          <cell r="E412" t="str">
            <v>MERRY MORRIS</v>
          </cell>
          <cell r="F412">
            <v>36.813979000000003</v>
          </cell>
          <cell r="G412">
            <v>-87.474289999999996</v>
          </cell>
          <cell r="H412">
            <v>9</v>
          </cell>
          <cell r="I412">
            <v>3</v>
          </cell>
          <cell r="J412" t="str">
            <v>S</v>
          </cell>
          <cell r="K412" t="str">
            <v>O</v>
          </cell>
          <cell r="L412">
            <v>42999</v>
          </cell>
          <cell r="M412" t="str">
            <v>NICHOLAS JUDD</v>
          </cell>
          <cell r="N412" t="str">
            <v>SHAWN BROOKS</v>
          </cell>
          <cell r="O412">
            <v>6040</v>
          </cell>
          <cell r="P412">
            <v>43271</v>
          </cell>
          <cell r="Q412">
            <v>98.8</v>
          </cell>
          <cell r="R412">
            <v>43271</v>
          </cell>
          <cell r="S412">
            <v>98.2</v>
          </cell>
          <cell r="T412">
            <v>46783</v>
          </cell>
          <cell r="U412">
            <v>1.9</v>
          </cell>
          <cell r="V412" t="str">
            <v>OLD</v>
          </cell>
          <cell r="W412" t="str">
            <v>AUSHLIEGHA TWYMAN</v>
          </cell>
          <cell r="X412" t="str">
            <v>LESLEY WELLS</v>
          </cell>
          <cell r="Y412" t="str">
            <v>BRIAN BYRNE</v>
          </cell>
          <cell r="Z412">
            <v>1</v>
          </cell>
          <cell r="AC412">
            <v>1.8465909090909101</v>
          </cell>
          <cell r="AD412">
            <v>1.7985232067510499</v>
          </cell>
          <cell r="AE412">
            <v>4.8067702339854398E-2</v>
          </cell>
          <cell r="AF412">
            <v>2.6726206344974699</v>
          </cell>
          <cell r="AG412">
            <v>343324.79</v>
          </cell>
          <cell r="AH412">
            <v>301168.37</v>
          </cell>
          <cell r="AI412">
            <v>42156.42</v>
          </cell>
          <cell r="AJ412">
            <v>13.9976253150356</v>
          </cell>
          <cell r="AK412">
            <v>21228</v>
          </cell>
          <cell r="AL412">
            <v>20392</v>
          </cell>
          <cell r="AM412">
            <v>836</v>
          </cell>
          <cell r="AN412">
            <v>4.0996469203609296</v>
          </cell>
          <cell r="AO412">
            <v>5456</v>
          </cell>
          <cell r="AP412">
            <v>4740</v>
          </cell>
          <cell r="AQ412">
            <v>716</v>
          </cell>
          <cell r="AR412">
            <v>15.105485232067499</v>
          </cell>
          <cell r="AS412">
            <v>10075</v>
          </cell>
          <cell r="AT412">
            <v>8525</v>
          </cell>
          <cell r="AU412">
            <v>1550</v>
          </cell>
          <cell r="AV412">
            <v>18.181818181818201</v>
          </cell>
          <cell r="AW412">
            <v>25.1177689843603</v>
          </cell>
          <cell r="AX412">
            <v>23.214986269125099</v>
          </cell>
          <cell r="AY412">
            <v>1.90278271523513</v>
          </cell>
          <cell r="AZ412">
            <v>8.1963551180977703</v>
          </cell>
          <cell r="BB412">
            <v>-4.8206639176225797E-3</v>
          </cell>
          <cell r="BC412">
            <v>34.0769022332506</v>
          </cell>
          <cell r="BD412">
            <v>35.327668035190598</v>
          </cell>
          <cell r="BE412">
            <v>-1.2507658019399901</v>
          </cell>
          <cell r="BF412">
            <v>-3.5404708872775799</v>
          </cell>
          <cell r="BG412">
            <v>96.059384164222905</v>
          </cell>
          <cell r="BH412">
            <v>92.130801687763693</v>
          </cell>
          <cell r="BI412">
            <v>3.1164222076710502</v>
          </cell>
          <cell r="BJ412">
            <v>1.94697404644452</v>
          </cell>
          <cell r="BK412">
            <v>-6.1447936806427496E-3</v>
          </cell>
          <cell r="BL412">
            <v>-2109.66</v>
          </cell>
          <cell r="BM412">
            <v>-4064.73</v>
          </cell>
        </row>
        <row r="413">
          <cell r="A413">
            <v>747</v>
          </cell>
          <cell r="B413" t="str">
            <v>WESTSHORE PLAZA</v>
          </cell>
          <cell r="C413" t="str">
            <v>TAMPA</v>
          </cell>
          <cell r="D413" t="str">
            <v>FL</v>
          </cell>
          <cell r="E413" t="str">
            <v>GABRIEL BRADLEY</v>
          </cell>
          <cell r="F413">
            <v>27.946898999999998</v>
          </cell>
          <cell r="G413">
            <v>-82.527912999999998</v>
          </cell>
          <cell r="H413">
            <v>2</v>
          </cell>
          <cell r="I413">
            <v>4</v>
          </cell>
          <cell r="J413" t="str">
            <v>M</v>
          </cell>
          <cell r="K413" t="str">
            <v>O</v>
          </cell>
          <cell r="L413">
            <v>42502</v>
          </cell>
          <cell r="M413" t="str">
            <v>BRAD FLINT</v>
          </cell>
          <cell r="N413" t="str">
            <v>KEN HELM</v>
          </cell>
          <cell r="O413">
            <v>6466</v>
          </cell>
          <cell r="P413">
            <v>43174</v>
          </cell>
          <cell r="Q413">
            <v>100</v>
          </cell>
          <cell r="R413">
            <v>43174</v>
          </cell>
          <cell r="S413">
            <v>98.3</v>
          </cell>
          <cell r="T413">
            <v>46142</v>
          </cell>
          <cell r="U413">
            <v>1.9</v>
          </cell>
          <cell r="V413" t="str">
            <v>OLD</v>
          </cell>
          <cell r="W413" t="str">
            <v>ANA PERAZA</v>
          </cell>
          <cell r="X413" t="str">
            <v>ANDREW STUART</v>
          </cell>
          <cell r="Y413" t="str">
            <v>ADRIAN MUNZELL</v>
          </cell>
          <cell r="Z413">
            <v>1</v>
          </cell>
          <cell r="AC413">
            <v>1.7174937621291899</v>
          </cell>
          <cell r="AD413">
            <v>1.72097030752916</v>
          </cell>
          <cell r="AE413">
            <v>-3.4765453999689999E-3</v>
          </cell>
          <cell r="AF413">
            <v>-0.20201077175819299</v>
          </cell>
          <cell r="AG413">
            <v>442547.28</v>
          </cell>
          <cell r="AH413">
            <v>464539.73</v>
          </cell>
          <cell r="AI413">
            <v>-21992.45</v>
          </cell>
          <cell r="AJ413">
            <v>-4.7342452280669303</v>
          </cell>
          <cell r="AK413">
            <v>45027</v>
          </cell>
          <cell r="AL413">
            <v>50776</v>
          </cell>
          <cell r="AM413">
            <v>-5749</v>
          </cell>
          <cell r="AN413">
            <v>-11.322278241689</v>
          </cell>
          <cell r="AO413">
            <v>7214</v>
          </cell>
          <cell r="AP413">
            <v>7544</v>
          </cell>
          <cell r="AQ413">
            <v>-330</v>
          </cell>
          <cell r="AR413">
            <v>-4.3743372216330902</v>
          </cell>
          <cell r="AS413">
            <v>12390</v>
          </cell>
          <cell r="AT413">
            <v>12983</v>
          </cell>
          <cell r="AU413">
            <v>-593</v>
          </cell>
          <cell r="AV413">
            <v>-4.56751136101055</v>
          </cell>
          <cell r="AW413">
            <v>15.857152375241499</v>
          </cell>
          <cell r="AX413">
            <v>14.8574129510005</v>
          </cell>
          <cell r="AY413">
            <v>0.999739424241048</v>
          </cell>
          <cell r="AZ413">
            <v>6.7288930282692796</v>
          </cell>
          <cell r="BB413">
            <v>-1.3521655942749899E-2</v>
          </cell>
          <cell r="BC413">
            <v>35.718101694915298</v>
          </cell>
          <cell r="BD413">
            <v>35.7806154201648</v>
          </cell>
          <cell r="BE413">
            <v>-6.2513725249573299E-2</v>
          </cell>
          <cell r="BF413">
            <v>-0.17471394640781501</v>
          </cell>
          <cell r="BG413">
            <v>58.857776545605802</v>
          </cell>
          <cell r="BH413">
            <v>45.227995758218498</v>
          </cell>
          <cell r="BI413">
            <v>1.94604291771944</v>
          </cell>
          <cell r="BJ413">
            <v>1.4938915988951</v>
          </cell>
          <cell r="BK413">
            <v>-4.3229505331046202E-3</v>
          </cell>
          <cell r="BL413">
            <v>-1913.11</v>
          </cell>
          <cell r="BM413">
            <v>-12194.58</v>
          </cell>
        </row>
        <row r="414">
          <cell r="A414">
            <v>748</v>
          </cell>
          <cell r="B414" t="str">
            <v>RIDGEFIELD SC</v>
          </cell>
          <cell r="C414" t="str">
            <v>DANVILLE</v>
          </cell>
          <cell r="D414" t="str">
            <v>KY</v>
          </cell>
          <cell r="E414" t="str">
            <v>JAMIE BEAVERS</v>
          </cell>
          <cell r="F414">
            <v>37.618277999999997</v>
          </cell>
          <cell r="G414">
            <v>-84.779690000000002</v>
          </cell>
          <cell r="H414">
            <v>9</v>
          </cell>
          <cell r="I414">
            <v>2</v>
          </cell>
          <cell r="J414" t="str">
            <v>S</v>
          </cell>
          <cell r="K414" t="str">
            <v>O</v>
          </cell>
          <cell r="L414">
            <v>42579</v>
          </cell>
          <cell r="M414" t="str">
            <v>NICHOLAS BUCH</v>
          </cell>
          <cell r="N414" t="str">
            <v>SHAWN BROOKS</v>
          </cell>
          <cell r="O414">
            <v>7176</v>
          </cell>
          <cell r="P414">
            <v>43167</v>
          </cell>
          <cell r="Q414">
            <v>93.1</v>
          </cell>
          <cell r="R414">
            <v>43167</v>
          </cell>
          <cell r="S414">
            <v>99.4</v>
          </cell>
          <cell r="T414">
            <v>46234</v>
          </cell>
          <cell r="U414">
            <v>1.5</v>
          </cell>
          <cell r="V414" t="str">
            <v>OLD</v>
          </cell>
          <cell r="W414" t="str">
            <v>KRISTEN NEARBIN</v>
          </cell>
          <cell r="X414" t="str">
            <v>PARRIS BOWMAN</v>
          </cell>
          <cell r="Y414" t="str">
            <v>BRIAN BYRNE</v>
          </cell>
          <cell r="Z414">
            <v>1</v>
          </cell>
          <cell r="AC414">
            <v>1.7208920187793399</v>
          </cell>
          <cell r="AD414">
            <v>1.6851609526302</v>
          </cell>
          <cell r="AE414">
            <v>3.5731066149140997E-2</v>
          </cell>
          <cell r="AF414">
            <v>2.12033551414611</v>
          </cell>
          <cell r="AG414">
            <v>252356.8</v>
          </cell>
          <cell r="AH414">
            <v>216703.15</v>
          </cell>
          <cell r="AI414">
            <v>35653.65</v>
          </cell>
          <cell r="AJ414">
            <v>16.452760377502599</v>
          </cell>
          <cell r="AK414">
            <v>14196</v>
          </cell>
          <cell r="AL414">
            <v>12747</v>
          </cell>
          <cell r="AM414">
            <v>1449</v>
          </cell>
          <cell r="AN414">
            <v>11.367380560131799</v>
          </cell>
          <cell r="AO414">
            <v>4260</v>
          </cell>
          <cell r="AP414">
            <v>3821</v>
          </cell>
          <cell r="AQ414">
            <v>439</v>
          </cell>
          <cell r="AR414">
            <v>11.489138968856301</v>
          </cell>
          <cell r="AS414">
            <v>7331</v>
          </cell>
          <cell r="AT414">
            <v>6439</v>
          </cell>
          <cell r="AU414">
            <v>892</v>
          </cell>
          <cell r="AV414">
            <v>13.8530827768287</v>
          </cell>
          <cell r="AW414">
            <v>29.395604395604401</v>
          </cell>
          <cell r="AX414">
            <v>29.457911665489899</v>
          </cell>
          <cell r="AY414">
            <v>-6.23072698855189E-2</v>
          </cell>
          <cell r="AZ414">
            <v>-0.211512854655316</v>
          </cell>
          <cell r="BB414">
            <v>-1.02160799739593E-2</v>
          </cell>
          <cell r="BC414">
            <v>34.423243759378003</v>
          </cell>
          <cell r="BD414">
            <v>33.654783351452103</v>
          </cell>
          <cell r="BE414">
            <v>0.76846040792589299</v>
          </cell>
          <cell r="BF414">
            <v>2.2833616247086499</v>
          </cell>
          <cell r="BG414">
            <v>77.535211267605604</v>
          </cell>
          <cell r="BH414">
            <v>65.113844543313306</v>
          </cell>
          <cell r="BI414">
            <v>2.8799105076621698</v>
          </cell>
          <cell r="BJ414">
            <v>2.5317583062359699</v>
          </cell>
          <cell r="BK414">
            <v>-6.3731589558910203E-3</v>
          </cell>
          <cell r="BL414">
            <v>-1608.31</v>
          </cell>
          <cell r="BM414">
            <v>-4543.95</v>
          </cell>
        </row>
        <row r="415">
          <cell r="A415">
            <v>749</v>
          </cell>
          <cell r="B415" t="str">
            <v>SEMINOLE CITY CENTER</v>
          </cell>
          <cell r="C415" t="str">
            <v>SEMINOLE</v>
          </cell>
          <cell r="D415" t="str">
            <v>FL</v>
          </cell>
          <cell r="E415" t="str">
            <v>BRAD FLINT</v>
          </cell>
          <cell r="F415">
            <v>27.844459000000001</v>
          </cell>
          <cell r="G415">
            <v>-82.793203000000005</v>
          </cell>
          <cell r="H415">
            <v>2</v>
          </cell>
          <cell r="I415">
            <v>4</v>
          </cell>
          <cell r="J415" t="str">
            <v>S</v>
          </cell>
          <cell r="K415" t="str">
            <v>O</v>
          </cell>
          <cell r="L415">
            <v>42670</v>
          </cell>
          <cell r="M415" t="str">
            <v>BRAD FLINT</v>
          </cell>
          <cell r="N415" t="str">
            <v>KEN HELM</v>
          </cell>
          <cell r="O415">
            <v>6594</v>
          </cell>
          <cell r="P415">
            <v>43237</v>
          </cell>
          <cell r="Q415">
            <v>99.1</v>
          </cell>
          <cell r="R415">
            <v>43237</v>
          </cell>
          <cell r="S415">
            <v>99.6</v>
          </cell>
          <cell r="T415">
            <v>46324</v>
          </cell>
          <cell r="U415">
            <v>1.6</v>
          </cell>
          <cell r="V415" t="str">
            <v>OLD</v>
          </cell>
          <cell r="W415" t="str">
            <v>ANGELIQUE LONDOS</v>
          </cell>
          <cell r="X415" t="str">
            <v>CHELSEA COTE</v>
          </cell>
          <cell r="Y415" t="str">
            <v>ADRIAN MUNZELL</v>
          </cell>
          <cell r="Z415">
            <v>1</v>
          </cell>
          <cell r="AC415">
            <v>1.79971648440664</v>
          </cell>
          <cell r="AD415">
            <v>1.7687302472578501</v>
          </cell>
          <cell r="AE415">
            <v>3.0986237148787898E-2</v>
          </cell>
          <cell r="AF415">
            <v>1.75189162942327</v>
          </cell>
          <cell r="AG415">
            <v>299277.58</v>
          </cell>
          <cell r="AH415">
            <v>313216.55</v>
          </cell>
          <cell r="AI415">
            <v>-13938.97</v>
          </cell>
          <cell r="AJ415">
            <v>-4.4502661178025198</v>
          </cell>
          <cell r="AK415">
            <v>20480</v>
          </cell>
          <cell r="AL415">
            <v>23502</v>
          </cell>
          <cell r="AM415">
            <v>-3022</v>
          </cell>
          <cell r="AN415">
            <v>-12.858480129350699</v>
          </cell>
          <cell r="AO415">
            <v>4938</v>
          </cell>
          <cell r="AP415">
            <v>5379</v>
          </cell>
          <cell r="AQ415">
            <v>-441</v>
          </cell>
          <cell r="AR415">
            <v>-8.1985499163413298</v>
          </cell>
          <cell r="AS415">
            <v>8887</v>
          </cell>
          <cell r="AT415">
            <v>9514</v>
          </cell>
          <cell r="AU415">
            <v>-627</v>
          </cell>
          <cell r="AV415">
            <v>-6.5902879966365404</v>
          </cell>
          <cell r="AW415">
            <v>23.8330078125</v>
          </cell>
          <cell r="AX415">
            <v>22.887413837120199</v>
          </cell>
          <cell r="AY415">
            <v>0.94559397537975398</v>
          </cell>
          <cell r="AZ415">
            <v>4.1315020653234802</v>
          </cell>
          <cell r="BB415">
            <v>-1.5940276772146301E-3</v>
          </cell>
          <cell r="BC415">
            <v>33.6758838753235</v>
          </cell>
          <cell r="BD415">
            <v>32.921647046457799</v>
          </cell>
          <cell r="BE415">
            <v>0.75423682886565802</v>
          </cell>
          <cell r="BF415">
            <v>2.2910057561862098</v>
          </cell>
          <cell r="BG415">
            <v>69.461320372620506</v>
          </cell>
          <cell r="BH415">
            <v>59.155976947387998</v>
          </cell>
          <cell r="BI415">
            <v>1.66811693679159</v>
          </cell>
          <cell r="BJ415">
            <v>1.72813984446224</v>
          </cell>
          <cell r="BK415">
            <v>-1.3730397044777001E-3</v>
          </cell>
          <cell r="BL415">
            <v>-410.92</v>
          </cell>
          <cell r="BM415">
            <v>-1389.2</v>
          </cell>
        </row>
        <row r="416">
          <cell r="A416">
            <v>750</v>
          </cell>
          <cell r="B416" t="str">
            <v>WOODSTOCK SQUARE</v>
          </cell>
          <cell r="C416" t="str">
            <v>WOODSTOCK</v>
          </cell>
          <cell r="D416" t="str">
            <v>GA</v>
          </cell>
          <cell r="E416" t="str">
            <v>KIM ROBERSON</v>
          </cell>
          <cell r="F416">
            <v>34.083536000000002</v>
          </cell>
          <cell r="G416">
            <v>-84.546395000000004</v>
          </cell>
          <cell r="H416">
            <v>4</v>
          </cell>
          <cell r="I416">
            <v>2</v>
          </cell>
          <cell r="J416" t="str">
            <v>S</v>
          </cell>
          <cell r="K416" t="str">
            <v>O</v>
          </cell>
          <cell r="L416">
            <v>42838</v>
          </cell>
          <cell r="M416" t="str">
            <v>NATHAN WARE</v>
          </cell>
          <cell r="N416" t="str">
            <v>JON COBB</v>
          </cell>
          <cell r="O416">
            <v>8036</v>
          </cell>
          <cell r="P416">
            <v>43252</v>
          </cell>
          <cell r="Q416">
            <v>99</v>
          </cell>
          <cell r="R416">
            <v>43252</v>
          </cell>
          <cell r="S416">
            <v>90.8</v>
          </cell>
          <cell r="T416">
            <v>46783</v>
          </cell>
          <cell r="U416">
            <v>1.4</v>
          </cell>
          <cell r="V416" t="str">
            <v>OLD</v>
          </cell>
          <cell r="W416" t="str">
            <v>KITANA JACKSON</v>
          </cell>
          <cell r="X416" t="str">
            <v>SHELLY CASTANDEDA</v>
          </cell>
          <cell r="Y416" t="str">
            <v>BRIAN BYRNE</v>
          </cell>
          <cell r="Z416">
            <v>1</v>
          </cell>
          <cell r="AC416">
            <v>1.65269072833369</v>
          </cell>
          <cell r="AD416">
            <v>1.6825238853503199</v>
          </cell>
          <cell r="AE416">
            <v>-2.9833157016624801E-2</v>
          </cell>
          <cell r="AF416">
            <v>-1.7731193759792201</v>
          </cell>
          <cell r="AG416">
            <v>274521.64</v>
          </cell>
          <cell r="AH416">
            <v>293993.64</v>
          </cell>
          <cell r="AI416">
            <v>-19472</v>
          </cell>
          <cell r="AJ416">
            <v>-6.62327253065747</v>
          </cell>
          <cell r="AK416">
            <v>16872</v>
          </cell>
          <cell r="AL416">
            <v>18444</v>
          </cell>
          <cell r="AM416">
            <v>-1572</v>
          </cell>
          <cell r="AN416">
            <v>-8.5230969420949894</v>
          </cell>
          <cell r="AO416">
            <v>4627</v>
          </cell>
          <cell r="AP416">
            <v>5024</v>
          </cell>
          <cell r="AQ416">
            <v>-397</v>
          </cell>
          <cell r="AR416">
            <v>-7.9020700636942696</v>
          </cell>
          <cell r="AS416">
            <v>7647</v>
          </cell>
          <cell r="AT416">
            <v>8453</v>
          </cell>
          <cell r="AU416">
            <v>-806</v>
          </cell>
          <cell r="AV416">
            <v>-9.5350763042706692</v>
          </cell>
          <cell r="AW416">
            <v>26.896633475580799</v>
          </cell>
          <cell r="AX416">
            <v>27.206679679028401</v>
          </cell>
          <cell r="AY416">
            <v>-0.310046203447566</v>
          </cell>
          <cell r="AZ416">
            <v>-1.13959589007312</v>
          </cell>
          <cell r="BB416">
            <v>-5.1496205169453803E-3</v>
          </cell>
          <cell r="BC416">
            <v>35.899259840460303</v>
          </cell>
          <cell r="BD416">
            <v>34.779798887968802</v>
          </cell>
          <cell r="BE416">
            <v>1.11946095249154</v>
          </cell>
          <cell r="BF416">
            <v>3.21871025217109</v>
          </cell>
          <cell r="BG416">
            <v>52.323319645558698</v>
          </cell>
          <cell r="BH416">
            <v>54.996019108280301</v>
          </cell>
          <cell r="BI416">
            <v>2.25180790847672</v>
          </cell>
          <cell r="BJ416">
            <v>2.0333297006016902</v>
          </cell>
          <cell r="BK416">
            <v>-2.19960801632979E-3</v>
          </cell>
          <cell r="BL416">
            <v>-603.84</v>
          </cell>
          <cell r="BM416">
            <v>-4027.62</v>
          </cell>
        </row>
        <row r="417">
          <cell r="A417">
            <v>751</v>
          </cell>
          <cell r="B417" t="str">
            <v>SHOPPES AT BELMONT</v>
          </cell>
          <cell r="C417" t="str">
            <v>LANCASTER</v>
          </cell>
          <cell r="D417" t="str">
            <v>PA</v>
          </cell>
          <cell r="E417" t="str">
            <v>DAWN OLESZZUK</v>
          </cell>
          <cell r="F417">
            <v>40.068033999999997</v>
          </cell>
          <cell r="G417">
            <v>-76.312712000000005</v>
          </cell>
          <cell r="H417">
            <v>14</v>
          </cell>
          <cell r="I417">
            <v>2</v>
          </cell>
          <cell r="J417" t="str">
            <v>S</v>
          </cell>
          <cell r="K417" t="str">
            <v>O</v>
          </cell>
          <cell r="L417">
            <v>43181</v>
          </cell>
          <cell r="M417" t="str">
            <v>EFFIE WILLIAMS</v>
          </cell>
          <cell r="N417" t="str">
            <v>OTEAL BAKER</v>
          </cell>
          <cell r="O417">
            <v>6000</v>
          </cell>
          <cell r="P417">
            <v>43224</v>
          </cell>
          <cell r="Q417">
            <v>83.1</v>
          </cell>
          <cell r="R417">
            <v>43224</v>
          </cell>
          <cell r="S417">
            <v>96.3</v>
          </cell>
          <cell r="T417">
            <v>46783</v>
          </cell>
          <cell r="U417">
            <v>0.9</v>
          </cell>
          <cell r="V417" t="str">
            <v>SECYR</v>
          </cell>
          <cell r="W417" t="str">
            <v>MIRAIJA VALENTIN</v>
          </cell>
          <cell r="X417" t="str">
            <v>STEFFANI TRIVELPIECE</v>
          </cell>
          <cell r="Y417" t="str">
            <v>CRAIG SCHULZ</v>
          </cell>
          <cell r="Z417">
            <v>1</v>
          </cell>
          <cell r="AC417">
            <v>1.6895943562610201</v>
          </cell>
          <cell r="AD417">
            <v>1.99348534201954</v>
          </cell>
          <cell r="AE417">
            <v>-0.30389098575852103</v>
          </cell>
          <cell r="AF417">
            <v>-15.244204677755899</v>
          </cell>
          <cell r="AG417">
            <v>211300.45</v>
          </cell>
          <cell r="AH417">
            <v>68358.37</v>
          </cell>
          <cell r="AI417">
            <v>142942.07999999999</v>
          </cell>
          <cell r="AJ417">
            <v>209.10691697300601</v>
          </cell>
          <cell r="AK417">
            <v>3900</v>
          </cell>
          <cell r="AL417">
            <v>6828</v>
          </cell>
          <cell r="AM417">
            <v>-2928</v>
          </cell>
          <cell r="AN417">
            <v>-42.882249560632701</v>
          </cell>
          <cell r="AO417">
            <v>3402</v>
          </cell>
          <cell r="AP417">
            <v>921</v>
          </cell>
          <cell r="AQ417">
            <v>2481</v>
          </cell>
          <cell r="AR417">
            <v>269.38110749185699</v>
          </cell>
          <cell r="AS417">
            <v>5748</v>
          </cell>
          <cell r="AT417">
            <v>1836</v>
          </cell>
          <cell r="AU417">
            <v>3912</v>
          </cell>
          <cell r="AV417">
            <v>213.07189542483701</v>
          </cell>
          <cell r="AW417">
            <v>26.538461538461501</v>
          </cell>
          <cell r="AX417">
            <v>13.488576449912101</v>
          </cell>
          <cell r="AY417">
            <v>13.0498850885494</v>
          </cell>
          <cell r="AZ417">
            <v>96.747682285141593</v>
          </cell>
          <cell r="BB417">
            <v>-3.2200926857736999E-3</v>
          </cell>
          <cell r="BC417">
            <v>36.760690675017401</v>
          </cell>
          <cell r="BD417">
            <v>37.232227668845297</v>
          </cell>
          <cell r="BE417">
            <v>-0.47153699382791098</v>
          </cell>
          <cell r="BF417">
            <v>-1.2664753718791799</v>
          </cell>
          <cell r="BG417">
            <v>68.724279835390902</v>
          </cell>
          <cell r="BH417">
            <v>83.604777415852297</v>
          </cell>
          <cell r="BI417">
            <v>2.75425821383722</v>
          </cell>
          <cell r="BJ417">
            <v>1.4879962760961101</v>
          </cell>
          <cell r="BK417">
            <v>-2.1529059687284101E-3</v>
          </cell>
          <cell r="BL417">
            <v>-454.91</v>
          </cell>
          <cell r="BM417">
            <v>-1279.74</v>
          </cell>
        </row>
        <row r="418">
          <cell r="A418">
            <v>753</v>
          </cell>
          <cell r="B418" t="str">
            <v>TANGER OUTLET CENTER - FORT WORTH</v>
          </cell>
          <cell r="C418" t="str">
            <v>FORT WORTH</v>
          </cell>
          <cell r="D418" t="str">
            <v>TX</v>
          </cell>
          <cell r="E418" t="str">
            <v>MONICA COLLIER</v>
          </cell>
          <cell r="F418">
            <v>33.021532999999998</v>
          </cell>
          <cell r="G418">
            <v>-97.280541999999997</v>
          </cell>
          <cell r="H418">
            <v>12</v>
          </cell>
          <cell r="I418">
            <v>3</v>
          </cell>
          <cell r="J418" t="str">
            <v>O</v>
          </cell>
          <cell r="K418" t="str">
            <v>O</v>
          </cell>
          <cell r="L418">
            <v>43034</v>
          </cell>
          <cell r="M418" t="str">
            <v>RANDY PILCHER</v>
          </cell>
          <cell r="N418" t="str">
            <v>CHARLES MCGOWEN</v>
          </cell>
          <cell r="O418">
            <v>6011</v>
          </cell>
          <cell r="P418">
            <v>43208</v>
          </cell>
          <cell r="Q418">
            <v>89.3</v>
          </cell>
          <cell r="R418">
            <v>43208</v>
          </cell>
          <cell r="S418">
            <v>97.1</v>
          </cell>
          <cell r="T418">
            <v>46477</v>
          </cell>
          <cell r="U418">
            <v>1.3</v>
          </cell>
          <cell r="V418" t="str">
            <v>OLD</v>
          </cell>
          <cell r="W418" t="str">
            <v>AMBER BRASKET</v>
          </cell>
          <cell r="X418" t="str">
            <v>LYNN ARTBURY</v>
          </cell>
          <cell r="Y418" t="str">
            <v>MARSHALL POE</v>
          </cell>
          <cell r="Z418">
            <v>1</v>
          </cell>
          <cell r="AC418">
            <v>1.87546793112054</v>
          </cell>
          <cell r="AD418">
            <v>1.8974677259185699</v>
          </cell>
          <cell r="AE418">
            <v>-2.1999794798030801E-2</v>
          </cell>
          <cell r="AF418">
            <v>-1.1594291959501299</v>
          </cell>
          <cell r="AG418">
            <v>253434.63</v>
          </cell>
          <cell r="AH418">
            <v>270361.71999999997</v>
          </cell>
          <cell r="AI418">
            <v>-16927.09</v>
          </cell>
          <cell r="AJ418">
            <v>-6.2609048351963397</v>
          </cell>
          <cell r="AK418">
            <v>27086</v>
          </cell>
          <cell r="AL418">
            <v>31022</v>
          </cell>
          <cell r="AM418">
            <v>-3936</v>
          </cell>
          <cell r="AN418">
            <v>-12.6877699696989</v>
          </cell>
          <cell r="AO418">
            <v>4007</v>
          </cell>
          <cell r="AP418">
            <v>4028</v>
          </cell>
          <cell r="AQ418">
            <v>-21</v>
          </cell>
          <cell r="AR418">
            <v>-0.52135054617676302</v>
          </cell>
          <cell r="AS418">
            <v>7515</v>
          </cell>
          <cell r="AT418">
            <v>7643</v>
          </cell>
          <cell r="AU418">
            <v>-128</v>
          </cell>
          <cell r="AV418">
            <v>-1.67473505168128</v>
          </cell>
          <cell r="AW418">
            <v>14.232444805434501</v>
          </cell>
          <cell r="AX418">
            <v>12.9617690671137</v>
          </cell>
          <cell r="AY418">
            <v>1.27067573832088</v>
          </cell>
          <cell r="AZ418">
            <v>9.8032585809973405</v>
          </cell>
          <cell r="BB418">
            <v>-2.2946121665466399E-3</v>
          </cell>
          <cell r="BC418">
            <v>33.723836327345303</v>
          </cell>
          <cell r="BD418">
            <v>35.373769462253001</v>
          </cell>
          <cell r="BE418">
            <v>-1.64993313490773</v>
          </cell>
          <cell r="BF418">
            <v>-4.6642841856827104</v>
          </cell>
          <cell r="BG418">
            <v>68.330421761916696</v>
          </cell>
          <cell r="BH418">
            <v>78.351539225422002</v>
          </cell>
          <cell r="BI418">
            <v>2.8749662190995799</v>
          </cell>
          <cell r="BJ418">
            <v>2.6219207364119499</v>
          </cell>
          <cell r="BK418">
            <v>-3.2724809549507898E-3</v>
          </cell>
          <cell r="BL418">
            <v>-829.36</v>
          </cell>
          <cell r="BM418">
            <v>-2582.6799999999998</v>
          </cell>
        </row>
        <row r="419">
          <cell r="A419">
            <v>756</v>
          </cell>
          <cell r="B419" t="str">
            <v>HARTWELL VILLAGE</v>
          </cell>
          <cell r="C419" t="str">
            <v>SENECA</v>
          </cell>
          <cell r="D419" t="str">
            <v>SC</v>
          </cell>
          <cell r="E419" t="str">
            <v>SARAH WHITNEY DUNCAN</v>
          </cell>
          <cell r="F419">
            <v>34.690744000000002</v>
          </cell>
          <cell r="G419">
            <v>-82.858941000000002</v>
          </cell>
          <cell r="H419">
            <v>5</v>
          </cell>
          <cell r="I419">
            <v>2</v>
          </cell>
          <cell r="J419" t="str">
            <v>S</v>
          </cell>
          <cell r="K419" t="str">
            <v>O</v>
          </cell>
          <cell r="L419">
            <v>43300</v>
          </cell>
          <cell r="M419" t="str">
            <v>LAMONTE HENDRICKS</v>
          </cell>
          <cell r="N419" t="str">
            <v>ANGIE MOLLOHAN</v>
          </cell>
          <cell r="O419">
            <v>5671</v>
          </cell>
          <cell r="Q419">
            <v>0</v>
          </cell>
          <cell r="T419">
            <v>46965</v>
          </cell>
          <cell r="U419">
            <v>1.5</v>
          </cell>
          <cell r="V419" t="str">
            <v>SECYR</v>
          </cell>
          <cell r="W419" t="str">
            <v>ALLEIGH GREGSON</v>
          </cell>
          <cell r="X419" t="str">
            <v>REBECCA GUTHRIE</v>
          </cell>
          <cell r="Y419" t="str">
            <v>ADRIAN MUNZELL</v>
          </cell>
          <cell r="Z419">
            <v>1</v>
          </cell>
          <cell r="AC419">
            <v>1.64021164021164</v>
          </cell>
          <cell r="AE419">
            <v>1.64021164021164</v>
          </cell>
          <cell r="AF419">
            <v>0</v>
          </cell>
          <cell r="AG419">
            <v>340001.55</v>
          </cell>
          <cell r="AH419">
            <v>0</v>
          </cell>
          <cell r="AI419">
            <v>340001.55</v>
          </cell>
          <cell r="AJ419">
            <v>0</v>
          </cell>
          <cell r="AM419">
            <v>0</v>
          </cell>
          <cell r="AN419">
            <v>0</v>
          </cell>
          <cell r="AO419">
            <v>5481</v>
          </cell>
          <cell r="AP419">
            <v>0</v>
          </cell>
          <cell r="AQ419">
            <v>5481</v>
          </cell>
          <cell r="AR419">
            <v>0</v>
          </cell>
          <cell r="AS419">
            <v>8990</v>
          </cell>
          <cell r="AT419">
            <v>0</v>
          </cell>
          <cell r="AU419">
            <v>8990</v>
          </cell>
          <cell r="AV419">
            <v>0</v>
          </cell>
          <cell r="AW419">
            <v>0</v>
          </cell>
          <cell r="AX419">
            <v>0</v>
          </cell>
          <cell r="AY419">
            <v>0</v>
          </cell>
          <cell r="AZ419">
            <v>0</v>
          </cell>
          <cell r="BB419">
            <v>-1.3031808262927901E-2</v>
          </cell>
          <cell r="BC419">
            <v>37.8199721913237</v>
          </cell>
          <cell r="BE419">
            <v>37.8199721913237</v>
          </cell>
          <cell r="BF419">
            <v>0</v>
          </cell>
          <cell r="BG419">
            <v>80.824667031563607</v>
          </cell>
          <cell r="BH419">
            <v>0</v>
          </cell>
          <cell r="BI419">
            <v>1.9953379624298799</v>
          </cell>
          <cell r="BJ419">
            <v>0</v>
          </cell>
          <cell r="BK419">
            <v>-8.4631673002667201E-3</v>
          </cell>
          <cell r="BL419">
            <v>-2877.49</v>
          </cell>
          <cell r="BM419">
            <v>-4499.24</v>
          </cell>
        </row>
        <row r="420">
          <cell r="A420">
            <v>757</v>
          </cell>
          <cell r="B420" t="str">
            <v>CLARKSBURG PREMIUM OUTLETS</v>
          </cell>
          <cell r="C420" t="str">
            <v>CLARKSBURG</v>
          </cell>
          <cell r="D420" t="str">
            <v>MD</v>
          </cell>
          <cell r="E420" t="str">
            <v>MARYA THOMPSON</v>
          </cell>
          <cell r="F420">
            <v>39.228302999999997</v>
          </cell>
          <cell r="G420">
            <v>-77.284491000000003</v>
          </cell>
          <cell r="H420">
            <v>14</v>
          </cell>
          <cell r="I420">
            <v>1</v>
          </cell>
          <cell r="J420" t="str">
            <v>O</v>
          </cell>
          <cell r="K420" t="str">
            <v>O</v>
          </cell>
          <cell r="L420">
            <v>42670</v>
          </cell>
          <cell r="M420" t="str">
            <v>EMMANUEL HAYFORD</v>
          </cell>
          <cell r="N420" t="str">
            <v>OTEAL BAKER</v>
          </cell>
          <cell r="O420">
            <v>5037</v>
          </cell>
          <cell r="P420">
            <v>43343</v>
          </cell>
          <cell r="Q420">
            <v>88.1</v>
          </cell>
          <cell r="R420">
            <v>43343</v>
          </cell>
          <cell r="S420">
            <v>99.3</v>
          </cell>
          <cell r="T420">
            <v>46418</v>
          </cell>
          <cell r="U420">
            <v>1.1000000000000001</v>
          </cell>
          <cell r="V420" t="str">
            <v>OLD</v>
          </cell>
          <cell r="W420" t="str">
            <v>ARIELLE DEREGGI</v>
          </cell>
          <cell r="X420" t="str">
            <v>CAROLYN EVANS</v>
          </cell>
          <cell r="Y420" t="str">
            <v>CRAIG SCHULZ</v>
          </cell>
          <cell r="Z420">
            <v>1</v>
          </cell>
          <cell r="AC420">
            <v>1.7388222464558301</v>
          </cell>
          <cell r="AD420">
            <v>1.6904260915307701</v>
          </cell>
          <cell r="AE420">
            <v>4.8396154925061101E-2</v>
          </cell>
          <cell r="AF420">
            <v>2.8629559829637801</v>
          </cell>
          <cell r="AG420">
            <v>228928.48</v>
          </cell>
          <cell r="AH420">
            <v>225542.34</v>
          </cell>
          <cell r="AI420">
            <v>3386.14</v>
          </cell>
          <cell r="AJ420">
            <v>1.50133229973583</v>
          </cell>
          <cell r="AK420">
            <v>29900</v>
          </cell>
          <cell r="AL420">
            <v>31217</v>
          </cell>
          <cell r="AM420">
            <v>-1317</v>
          </cell>
          <cell r="AN420">
            <v>-4.2188551109972101</v>
          </cell>
          <cell r="AO420">
            <v>3668</v>
          </cell>
          <cell r="AP420">
            <v>3802</v>
          </cell>
          <cell r="AQ420">
            <v>-134</v>
          </cell>
          <cell r="AR420">
            <v>-3.5244608100999502</v>
          </cell>
          <cell r="AS420">
            <v>6378</v>
          </cell>
          <cell r="AT420">
            <v>6427</v>
          </cell>
          <cell r="AU420">
            <v>-49</v>
          </cell>
          <cell r="AV420">
            <v>-0.76240858876614304</v>
          </cell>
          <cell r="AW420">
            <v>12.173913043478301</v>
          </cell>
          <cell r="AX420">
            <v>12.070346285677701</v>
          </cell>
          <cell r="AY420">
            <v>0.103566757800586</v>
          </cell>
          <cell r="AZ420">
            <v>0.85802640081233605</v>
          </cell>
          <cell r="BB420">
            <v>-7.35004402569003E-3</v>
          </cell>
          <cell r="BC420">
            <v>35.893458764503002</v>
          </cell>
          <cell r="BD420">
            <v>35.092942274778302</v>
          </cell>
          <cell r="BE420">
            <v>0.80051648972470002</v>
          </cell>
          <cell r="BF420">
            <v>2.28113243813142</v>
          </cell>
          <cell r="BG420">
            <v>86.068702290076303</v>
          </cell>
          <cell r="BH420">
            <v>80.825881115202506</v>
          </cell>
          <cell r="BI420">
            <v>3.4220338159760599</v>
          </cell>
          <cell r="BJ420">
            <v>3.7331527197953198</v>
          </cell>
          <cell r="BK420">
            <v>-3.4283633036833201E-3</v>
          </cell>
          <cell r="BL420">
            <v>-784.85</v>
          </cell>
          <cell r="BM420">
            <v>-4735.12</v>
          </cell>
        </row>
        <row r="421">
          <cell r="A421">
            <v>758</v>
          </cell>
          <cell r="B421" t="str">
            <v>TITUS LANDING</v>
          </cell>
          <cell r="C421" t="str">
            <v>TITUSVILLE</v>
          </cell>
          <cell r="D421" t="str">
            <v>FL</v>
          </cell>
          <cell r="E421" t="str">
            <v>GEORGE WALKER</v>
          </cell>
          <cell r="F421">
            <v>28.586206000000001</v>
          </cell>
          <cell r="G421">
            <v>-80.804008999999994</v>
          </cell>
          <cell r="H421">
            <v>1</v>
          </cell>
          <cell r="I421">
            <v>2</v>
          </cell>
          <cell r="J421" t="str">
            <v>S</v>
          </cell>
          <cell r="K421" t="str">
            <v>O</v>
          </cell>
          <cell r="L421">
            <v>43174</v>
          </cell>
          <cell r="M421" t="str">
            <v>MICHAEL JAPP</v>
          </cell>
          <cell r="N421" t="str">
            <v>BOB CORCORAN</v>
          </cell>
          <cell r="O421">
            <v>5008</v>
          </cell>
          <cell r="P421">
            <v>43320</v>
          </cell>
          <cell r="Q421">
            <v>90.8</v>
          </cell>
          <cell r="R421">
            <v>43320</v>
          </cell>
          <cell r="S421">
            <v>98.8</v>
          </cell>
          <cell r="T421">
            <v>44957</v>
          </cell>
          <cell r="U421">
            <v>1.9</v>
          </cell>
          <cell r="V421" t="str">
            <v>SECYR</v>
          </cell>
          <cell r="W421" t="str">
            <v>IRVING CARBALIO</v>
          </cell>
          <cell r="X421" t="str">
            <v>YNONNE FALERO</v>
          </cell>
          <cell r="Y421" t="str">
            <v>CRAIG SCHULZ</v>
          </cell>
          <cell r="Z421">
            <v>1</v>
          </cell>
          <cell r="AC421">
            <v>1.7801603905160399</v>
          </cell>
          <cell r="AD421">
            <v>1.87777777777778</v>
          </cell>
          <cell r="AE421">
            <v>-9.76173872617387E-2</v>
          </cell>
          <cell r="AF421">
            <v>-5.1985590849446703</v>
          </cell>
          <cell r="AG421">
            <v>367881.41</v>
          </cell>
          <cell r="AH421">
            <v>179793.12</v>
          </cell>
          <cell r="AI421">
            <v>188088.29</v>
          </cell>
          <cell r="AJ421">
            <v>104.613730492023</v>
          </cell>
          <cell r="AK421">
            <v>5505</v>
          </cell>
          <cell r="AL421">
            <v>10761</v>
          </cell>
          <cell r="AM421">
            <v>-5256</v>
          </cell>
          <cell r="AN421">
            <v>-48.843044326735402</v>
          </cell>
          <cell r="AO421">
            <v>5736</v>
          </cell>
          <cell r="AP421">
            <v>2520</v>
          </cell>
          <cell r="AQ421">
            <v>3216</v>
          </cell>
          <cell r="AR421">
            <v>127.619047619048</v>
          </cell>
          <cell r="AS421">
            <v>10211</v>
          </cell>
          <cell r="AT421">
            <v>4732</v>
          </cell>
          <cell r="AU421">
            <v>5479</v>
          </cell>
          <cell r="AV421">
            <v>115.786136939983</v>
          </cell>
          <cell r="AW421">
            <v>30.608537693006401</v>
          </cell>
          <cell r="AX421">
            <v>23.417897964873202</v>
          </cell>
          <cell r="AY421">
            <v>7.1906397281332097</v>
          </cell>
          <cell r="AZ421">
            <v>30.705743696206898</v>
          </cell>
          <cell r="BB421">
            <v>-6.8901897373010897E-3</v>
          </cell>
          <cell r="BC421">
            <v>36.027951229066701</v>
          </cell>
          <cell r="BD421">
            <v>37.9951648351648</v>
          </cell>
          <cell r="BE421">
            <v>-1.96721360609815</v>
          </cell>
          <cell r="BF421">
            <v>-5.1775367066639904</v>
          </cell>
          <cell r="BG421">
            <v>79.445606694560695</v>
          </cell>
          <cell r="BH421">
            <v>82.103174603174594</v>
          </cell>
          <cell r="BI421">
            <v>2.6113360824620102</v>
          </cell>
          <cell r="BJ421">
            <v>1.81372902366898</v>
          </cell>
          <cell r="BK421">
            <v>-1.9023793564344599E-3</v>
          </cell>
          <cell r="BL421">
            <v>-699.85</v>
          </cell>
          <cell r="BM421">
            <v>-2433</v>
          </cell>
        </row>
        <row r="422">
          <cell r="A422">
            <v>759</v>
          </cell>
          <cell r="B422" t="str">
            <v>WEST BROAD MARKETPLACE</v>
          </cell>
          <cell r="C422" t="str">
            <v>RICHMOND</v>
          </cell>
          <cell r="D422" t="str">
            <v>VA</v>
          </cell>
          <cell r="E422" t="str">
            <v>PATRICIA VEALE</v>
          </cell>
          <cell r="F422">
            <v>37.661660390000002</v>
          </cell>
          <cell r="G422">
            <v>-77.637326590000001</v>
          </cell>
          <cell r="H422">
            <v>8</v>
          </cell>
          <cell r="I422">
            <v>2</v>
          </cell>
          <cell r="J422" t="str">
            <v>S</v>
          </cell>
          <cell r="K422" t="str">
            <v>O</v>
          </cell>
          <cell r="L422">
            <v>42691</v>
          </cell>
          <cell r="M422" t="str">
            <v>PATRICIA VEALE</v>
          </cell>
          <cell r="N422" t="str">
            <v>GARY LEWIS</v>
          </cell>
          <cell r="O422">
            <v>6117</v>
          </cell>
          <cell r="P422">
            <v>43167</v>
          </cell>
          <cell r="Q422">
            <v>98.3</v>
          </cell>
          <cell r="R422">
            <v>43167</v>
          </cell>
          <cell r="S422">
            <v>99.3</v>
          </cell>
          <cell r="T422">
            <v>45322</v>
          </cell>
          <cell r="U422">
            <v>1.2</v>
          </cell>
          <cell r="V422" t="str">
            <v>OLD</v>
          </cell>
          <cell r="W422" t="str">
            <v>ASHLEY MILLS</v>
          </cell>
          <cell r="X422" t="str">
            <v>STEPHANIE CARRION-MICHEL</v>
          </cell>
          <cell r="Y422" t="str">
            <v>CRAIG SCHULZ</v>
          </cell>
          <cell r="Z422">
            <v>1</v>
          </cell>
          <cell r="AC422">
            <v>1.7214156079854801</v>
          </cell>
          <cell r="AD422">
            <v>1.72920461445052</v>
          </cell>
          <cell r="AE422">
            <v>-7.7890064650350003E-3</v>
          </cell>
          <cell r="AF422">
            <v>-0.45043868145760702</v>
          </cell>
          <cell r="AG422">
            <v>189672.55</v>
          </cell>
          <cell r="AH422">
            <v>184370.79</v>
          </cell>
          <cell r="AI422">
            <v>5301.76</v>
          </cell>
          <cell r="AJ422">
            <v>2.8755965085358701</v>
          </cell>
          <cell r="AK422">
            <v>12288</v>
          </cell>
          <cell r="AL422">
            <v>12034</v>
          </cell>
          <cell r="AM422">
            <v>254</v>
          </cell>
          <cell r="AN422">
            <v>2.1106863885657301</v>
          </cell>
          <cell r="AO422">
            <v>3306</v>
          </cell>
          <cell r="AP422">
            <v>3294</v>
          </cell>
          <cell r="AQ422">
            <v>12</v>
          </cell>
          <cell r="AR422">
            <v>0.36429872495446303</v>
          </cell>
          <cell r="AS422">
            <v>5691</v>
          </cell>
          <cell r="AT422">
            <v>5696</v>
          </cell>
          <cell r="AU422">
            <v>-5</v>
          </cell>
          <cell r="AV422">
            <v>-8.7780898876404501E-2</v>
          </cell>
          <cell r="AW422">
            <v>25.6673177083333</v>
          </cell>
          <cell r="AX422">
            <v>26.8489280372279</v>
          </cell>
          <cell r="AY422">
            <v>-1.1816103288945199</v>
          </cell>
          <cell r="AZ422">
            <v>-4.4009590522800002</v>
          </cell>
          <cell r="BB422">
            <v>-2.58474695210382E-3</v>
          </cell>
          <cell r="BC422">
            <v>33.328509927956397</v>
          </cell>
          <cell r="BD422">
            <v>32.3684673455056</v>
          </cell>
          <cell r="BE422">
            <v>0.96004258245079699</v>
          </cell>
          <cell r="BF422">
            <v>2.96598097217012</v>
          </cell>
          <cell r="BG422">
            <v>90.320629159104698</v>
          </cell>
          <cell r="BH422">
            <v>85.519125683060096</v>
          </cell>
          <cell r="BI422">
            <v>4.1136263523635899</v>
          </cell>
          <cell r="BJ422">
            <v>2.9946880414191401</v>
          </cell>
          <cell r="BK422">
            <v>-1.21773024088093E-3</v>
          </cell>
          <cell r="BL422">
            <v>-230.97</v>
          </cell>
          <cell r="BM422">
            <v>-1221.73</v>
          </cell>
        </row>
        <row r="423">
          <cell r="A423">
            <v>760</v>
          </cell>
          <cell r="B423" t="str">
            <v>OUTLETS OF DES MOINES</v>
          </cell>
          <cell r="C423" t="str">
            <v>ALTOONA</v>
          </cell>
          <cell r="D423" t="str">
            <v>IA</v>
          </cell>
          <cell r="E423" t="str">
            <v>ANTONIO RUSCONI</v>
          </cell>
          <cell r="F423">
            <v>41.656436999999997</v>
          </cell>
          <cell r="G423">
            <v>-93.512578000000005</v>
          </cell>
          <cell r="H423">
            <v>9</v>
          </cell>
          <cell r="I423">
            <v>6</v>
          </cell>
          <cell r="J423" t="str">
            <v>O</v>
          </cell>
          <cell r="K423" t="str">
            <v>O</v>
          </cell>
          <cell r="L423">
            <v>43027</v>
          </cell>
          <cell r="M423" t="str">
            <v>STEPHANIE DOWNS</v>
          </cell>
          <cell r="N423" t="str">
            <v>SHAWN BROOKS</v>
          </cell>
          <cell r="O423">
            <v>5687</v>
          </cell>
          <cell r="P423">
            <v>43305</v>
          </cell>
          <cell r="Q423">
            <v>87</v>
          </cell>
          <cell r="R423">
            <v>43305</v>
          </cell>
          <cell r="S423">
            <v>97.9</v>
          </cell>
          <cell r="T423">
            <v>46783</v>
          </cell>
          <cell r="U423">
            <v>0.9</v>
          </cell>
          <cell r="V423" t="str">
            <v>OLD</v>
          </cell>
          <cell r="W423" t="str">
            <v>ELIZABETH SNYDER</v>
          </cell>
          <cell r="X423" t="str">
            <v>HOPE SIMPSON</v>
          </cell>
          <cell r="Y423" t="str">
            <v>CRAIG SCHULZ</v>
          </cell>
          <cell r="Z423">
            <v>1</v>
          </cell>
          <cell r="AC423">
            <v>1.7206444565811001</v>
          </cell>
          <cell r="AD423">
            <v>1.79195205479452</v>
          </cell>
          <cell r="AE423">
            <v>-7.1307598213417298E-2</v>
          </cell>
          <cell r="AF423">
            <v>-3.9793251176909399</v>
          </cell>
          <cell r="AG423">
            <v>225166.02</v>
          </cell>
          <cell r="AH423">
            <v>224228.16</v>
          </cell>
          <cell r="AI423">
            <v>937.86</v>
          </cell>
          <cell r="AJ423">
            <v>0.418261470816154</v>
          </cell>
          <cell r="AK423">
            <v>24774</v>
          </cell>
          <cell r="AL423">
            <v>26169</v>
          </cell>
          <cell r="AM423">
            <v>-1395</v>
          </cell>
          <cell r="AN423">
            <v>-5.3307348389315603</v>
          </cell>
          <cell r="AO423">
            <v>3662</v>
          </cell>
          <cell r="AP423">
            <v>3504</v>
          </cell>
          <cell r="AQ423">
            <v>158</v>
          </cell>
          <cell r="AR423">
            <v>4.5091324200913201</v>
          </cell>
          <cell r="AS423">
            <v>6301</v>
          </cell>
          <cell r="AT423">
            <v>6279</v>
          </cell>
          <cell r="AU423">
            <v>22</v>
          </cell>
          <cell r="AV423">
            <v>0.35037426341774203</v>
          </cell>
          <cell r="AW423">
            <v>14.0389117623315</v>
          </cell>
          <cell r="AX423">
            <v>12.491879704994499</v>
          </cell>
          <cell r="AY423">
            <v>1.54703205733702</v>
          </cell>
          <cell r="AZ423">
            <v>12.3843015932862</v>
          </cell>
          <cell r="BB423">
            <v>-6.2981107891072197E-3</v>
          </cell>
          <cell r="BC423">
            <v>35.734965878432</v>
          </cell>
          <cell r="BD423">
            <v>35.710807453416201</v>
          </cell>
          <cell r="BE423">
            <v>2.41584250158411E-2</v>
          </cell>
          <cell r="BF423">
            <v>6.7650178583486695E-2</v>
          </cell>
          <cell r="BG423">
            <v>78.645548880393207</v>
          </cell>
          <cell r="BH423">
            <v>70.547945205479493</v>
          </cell>
          <cell r="BI423">
            <v>3.0834270641724699</v>
          </cell>
          <cell r="BJ423">
            <v>2.7050170683289698</v>
          </cell>
          <cell r="BK423">
            <v>-4.4182066192758598E-3</v>
          </cell>
          <cell r="BL423">
            <v>-994.83</v>
          </cell>
          <cell r="BM423">
            <v>-3110.49</v>
          </cell>
        </row>
        <row r="424">
          <cell r="A424">
            <v>761</v>
          </cell>
          <cell r="B424" t="str">
            <v>WARNER ROBINS PLACE</v>
          </cell>
          <cell r="C424" t="str">
            <v>WARNER ROBINS</v>
          </cell>
          <cell r="D424" t="str">
            <v>GA</v>
          </cell>
          <cell r="E424" t="str">
            <v>MICHELLE EDDINS</v>
          </cell>
          <cell r="F424">
            <v>32.620255999999998</v>
          </cell>
          <cell r="G424">
            <v>-83.674739000000002</v>
          </cell>
          <cell r="H424">
            <v>4</v>
          </cell>
          <cell r="I424">
            <v>5</v>
          </cell>
          <cell r="J424" t="str">
            <v>S</v>
          </cell>
          <cell r="K424" t="str">
            <v>O</v>
          </cell>
          <cell r="L424">
            <v>42831</v>
          </cell>
          <cell r="M424" t="str">
            <v>MICHAEL BRADY</v>
          </cell>
          <cell r="N424" t="str">
            <v>JON COBB</v>
          </cell>
          <cell r="O424">
            <v>7196</v>
          </cell>
          <cell r="P424">
            <v>43327</v>
          </cell>
          <cell r="Q424">
            <v>95.6</v>
          </cell>
          <cell r="R424">
            <v>43327</v>
          </cell>
          <cell r="S424">
            <v>99.3</v>
          </cell>
          <cell r="T424">
            <v>46783</v>
          </cell>
          <cell r="U424">
            <v>1.5</v>
          </cell>
          <cell r="V424" t="str">
            <v>OLD</v>
          </cell>
          <cell r="W424" t="str">
            <v>JOHNATHAN EAGLE</v>
          </cell>
          <cell r="X424" t="str">
            <v>PAOLA SANCHEZ</v>
          </cell>
          <cell r="Y424" t="str">
            <v>BRIAN BYRNE</v>
          </cell>
          <cell r="Z424">
            <v>1</v>
          </cell>
          <cell r="AC424">
            <v>1.5759194575714</v>
          </cell>
          <cell r="AD424">
            <v>1.6554677206851101</v>
          </cell>
          <cell r="AE424">
            <v>-7.9548263113712797E-2</v>
          </cell>
          <cell r="AF424">
            <v>-4.8051835816401098</v>
          </cell>
          <cell r="AG424">
            <v>274360.09000000003</v>
          </cell>
          <cell r="AH424">
            <v>259888.4</v>
          </cell>
          <cell r="AI424">
            <v>14471.69</v>
          </cell>
          <cell r="AJ424">
            <v>5.5684247546254504</v>
          </cell>
          <cell r="AK424">
            <v>24326</v>
          </cell>
          <cell r="AL424">
            <v>20320</v>
          </cell>
          <cell r="AM424">
            <v>4006</v>
          </cell>
          <cell r="AN424">
            <v>19.714566929133898</v>
          </cell>
          <cell r="AO424">
            <v>4867</v>
          </cell>
          <cell r="AP424">
            <v>4554</v>
          </cell>
          <cell r="AQ424">
            <v>313</v>
          </cell>
          <cell r="AR424">
            <v>6.8730786122090501</v>
          </cell>
          <cell r="AS424">
            <v>7670</v>
          </cell>
          <cell r="AT424">
            <v>7539</v>
          </cell>
          <cell r="AU424">
            <v>131</v>
          </cell>
          <cell r="AV424">
            <v>1.7376309855418499</v>
          </cell>
          <cell r="AW424">
            <v>19.727863191646801</v>
          </cell>
          <cell r="AX424">
            <v>22.411417322834598</v>
          </cell>
          <cell r="AY424">
            <v>-2.6835541311878499</v>
          </cell>
          <cell r="AZ424">
            <v>-11.974049175612</v>
          </cell>
          <cell r="BB424">
            <v>-9.0458031046285609E-3</v>
          </cell>
          <cell r="BC424">
            <v>35.770546284224302</v>
          </cell>
          <cell r="BD424">
            <v>34.472529513197998</v>
          </cell>
          <cell r="BE424">
            <v>1.29801677102622</v>
          </cell>
          <cell r="BF424">
            <v>3.76536560953343</v>
          </cell>
          <cell r="BG424">
            <v>72.755290733511401</v>
          </cell>
          <cell r="BH424">
            <v>88.054457619675006</v>
          </cell>
          <cell r="BI424">
            <v>2.0232971931158099</v>
          </cell>
          <cell r="BJ424">
            <v>2.8842149168643201</v>
          </cell>
          <cell r="BK424">
            <v>-5.9764158846864297E-3</v>
          </cell>
          <cell r="BL424">
            <v>-1639.69</v>
          </cell>
          <cell r="BM424">
            <v>-5664.54</v>
          </cell>
        </row>
        <row r="425">
          <cell r="A425">
            <v>762</v>
          </cell>
          <cell r="B425" t="str">
            <v>TRI-LAKES VILLAGE</v>
          </cell>
          <cell r="C425" t="str">
            <v>BATESVILLE</v>
          </cell>
          <cell r="D425" t="str">
            <v>MS</v>
          </cell>
          <cell r="E425" t="str">
            <v>GEORGIA GALLOWAY</v>
          </cell>
          <cell r="F425">
            <v>34.308537999999999</v>
          </cell>
          <cell r="G425">
            <v>-89.912944999999993</v>
          </cell>
          <cell r="H425">
            <v>3</v>
          </cell>
          <cell r="I425">
            <v>6</v>
          </cell>
          <cell r="J425" t="str">
            <v>S</v>
          </cell>
          <cell r="K425" t="str">
            <v>O</v>
          </cell>
          <cell r="L425">
            <v>42795</v>
          </cell>
          <cell r="M425" t="str">
            <v>DISTRICT 6</v>
          </cell>
          <cell r="N425" t="str">
            <v>ALLEN MCCLURE</v>
          </cell>
          <cell r="O425">
            <v>6810</v>
          </cell>
          <cell r="P425">
            <v>43327</v>
          </cell>
          <cell r="Q425">
            <v>97</v>
          </cell>
          <cell r="R425">
            <v>43327</v>
          </cell>
          <cell r="S425">
            <v>99.8</v>
          </cell>
          <cell r="T425">
            <v>46599</v>
          </cell>
          <cell r="U425">
            <v>1.7</v>
          </cell>
          <cell r="V425" t="str">
            <v>OLD</v>
          </cell>
          <cell r="W425" t="str">
            <v>ASHLEY MOCKBEE</v>
          </cell>
          <cell r="X425" t="str">
            <v>DOMINIQUE BOLDEN</v>
          </cell>
          <cell r="Y425" t="str">
            <v>CRAIG SCHULZ</v>
          </cell>
          <cell r="Z425">
            <v>1</v>
          </cell>
          <cell r="AC425">
            <v>1.7063989962358801</v>
          </cell>
          <cell r="AD425">
            <v>1.6662109375</v>
          </cell>
          <cell r="AE425">
            <v>4.0188058735884498E-2</v>
          </cell>
          <cell r="AF425">
            <v>2.4119430398280199</v>
          </cell>
          <cell r="AG425">
            <v>328760.34000000003</v>
          </cell>
          <cell r="AH425">
            <v>299823.38</v>
          </cell>
          <cell r="AI425">
            <v>28936.959999999999</v>
          </cell>
          <cell r="AJ425">
            <v>9.6513353961922501</v>
          </cell>
          <cell r="AK425">
            <v>17405</v>
          </cell>
          <cell r="AL425">
            <v>17596</v>
          </cell>
          <cell r="AM425">
            <v>-191</v>
          </cell>
          <cell r="AN425">
            <v>-1.08547397135713</v>
          </cell>
          <cell r="AO425">
            <v>5579</v>
          </cell>
          <cell r="AP425">
            <v>5120</v>
          </cell>
          <cell r="AQ425">
            <v>459</v>
          </cell>
          <cell r="AR425">
            <v>8.96484375</v>
          </cell>
          <cell r="AS425">
            <v>9520</v>
          </cell>
          <cell r="AT425">
            <v>8531</v>
          </cell>
          <cell r="AU425">
            <v>989</v>
          </cell>
          <cell r="AV425">
            <v>11.593013714687601</v>
          </cell>
          <cell r="AW425">
            <v>31.2841137604137</v>
          </cell>
          <cell r="AX425">
            <v>28.8304160036372</v>
          </cell>
          <cell r="AY425">
            <v>2.4536977567764899</v>
          </cell>
          <cell r="AZ425">
            <v>8.5107955308967096</v>
          </cell>
          <cell r="BB425">
            <v>-8.8589849739802093E-3</v>
          </cell>
          <cell r="BC425">
            <v>34.533649159663902</v>
          </cell>
          <cell r="BD425">
            <v>35.145162349079797</v>
          </cell>
          <cell r="BE425">
            <v>-0.611513189415959</v>
          </cell>
          <cell r="BF425">
            <v>-1.7399640478029199</v>
          </cell>
          <cell r="BG425">
            <v>70.872916293242497</v>
          </cell>
          <cell r="BH425">
            <v>62.9296875</v>
          </cell>
          <cell r="BI425">
            <v>3.1206014691431401</v>
          </cell>
          <cell r="BJ425">
            <v>1.8462736294947999</v>
          </cell>
          <cell r="BK425">
            <v>-6.2617041946117996E-3</v>
          </cell>
          <cell r="BL425">
            <v>-2058.6</v>
          </cell>
          <cell r="BM425">
            <v>-5839.42</v>
          </cell>
        </row>
        <row r="426">
          <cell r="A426">
            <v>764</v>
          </cell>
          <cell r="B426" t="str">
            <v>RAVENWOOD VILLAGE</v>
          </cell>
          <cell r="C426" t="str">
            <v>HUNTSVILLE</v>
          </cell>
          <cell r="D426" t="str">
            <v>TX</v>
          </cell>
          <cell r="E426" t="str">
            <v>JENIFER PEREZ</v>
          </cell>
          <cell r="F426">
            <v>30.708684000000002</v>
          </cell>
          <cell r="G426">
            <v>-95.567531000000002</v>
          </cell>
          <cell r="H426">
            <v>11</v>
          </cell>
          <cell r="I426">
            <v>2</v>
          </cell>
          <cell r="J426" t="str">
            <v>S</v>
          </cell>
          <cell r="K426" t="str">
            <v>O</v>
          </cell>
          <cell r="L426">
            <v>42824</v>
          </cell>
          <cell r="M426" t="str">
            <v>JESUS GONZALEZ</v>
          </cell>
          <cell r="N426" t="str">
            <v>MANUEL TARIN</v>
          </cell>
          <cell r="O426">
            <v>6064</v>
          </cell>
          <cell r="P426">
            <v>43286</v>
          </cell>
          <cell r="Q426">
            <v>99.7</v>
          </cell>
          <cell r="R426">
            <v>43286</v>
          </cell>
          <cell r="S426">
            <v>90</v>
          </cell>
          <cell r="T426">
            <v>46477</v>
          </cell>
          <cell r="U426">
            <v>1.7</v>
          </cell>
          <cell r="V426" t="str">
            <v>OLD</v>
          </cell>
          <cell r="W426" t="str">
            <v>ADREAQUOS HOLMAN</v>
          </cell>
          <cell r="X426" t="str">
            <v>MONICA FREEMAN</v>
          </cell>
          <cell r="Y426" t="str">
            <v>MARSHALL POE</v>
          </cell>
          <cell r="Z426">
            <v>1</v>
          </cell>
          <cell r="AC426">
            <v>1.7323428079242</v>
          </cell>
          <cell r="AD426">
            <v>1.8423085662349501</v>
          </cell>
          <cell r="AE426">
            <v>-0.109965758310743</v>
          </cell>
          <cell r="AF426">
            <v>-5.9689109808285696</v>
          </cell>
          <cell r="AG426">
            <v>273348.13</v>
          </cell>
          <cell r="AH426">
            <v>270184.90999999997</v>
          </cell>
          <cell r="AI426">
            <v>3163.22</v>
          </cell>
          <cell r="AJ426">
            <v>1.1707611650110299</v>
          </cell>
          <cell r="AK426">
            <v>16136</v>
          </cell>
          <cell r="AL426">
            <v>16173</v>
          </cell>
          <cell r="AM426">
            <v>-37</v>
          </cell>
          <cell r="AN426">
            <v>-0.22877635565448601</v>
          </cell>
          <cell r="AO426">
            <v>4644</v>
          </cell>
          <cell r="AP426">
            <v>4401</v>
          </cell>
          <cell r="AQ426">
            <v>243</v>
          </cell>
          <cell r="AR426">
            <v>5.5214723926380396</v>
          </cell>
          <cell r="AS426">
            <v>8045</v>
          </cell>
          <cell r="AT426">
            <v>8108</v>
          </cell>
          <cell r="AU426">
            <v>-63</v>
          </cell>
          <cell r="AV426">
            <v>-0.77701036013813496</v>
          </cell>
          <cell r="AW426">
            <v>28.278383738225099</v>
          </cell>
          <cell r="AX426">
            <v>27.144005441167401</v>
          </cell>
          <cell r="AY426">
            <v>1.1343782970577101</v>
          </cell>
          <cell r="AZ426">
            <v>4.1791116624861804</v>
          </cell>
          <cell r="BB426">
            <v>-3.5932399759005498E-3</v>
          </cell>
          <cell r="BC426">
            <v>33.977393412057197</v>
          </cell>
          <cell r="BD426">
            <v>33.323249876665002</v>
          </cell>
          <cell r="BE426">
            <v>0.65414353539216596</v>
          </cell>
          <cell r="BF426">
            <v>1.9630244283293501</v>
          </cell>
          <cell r="BG426">
            <v>87.3815676141258</v>
          </cell>
          <cell r="BH426">
            <v>82.867530106793893</v>
          </cell>
          <cell r="BI426">
            <v>3.0415682741272101</v>
          </cell>
          <cell r="BJ426">
            <v>2.1375990243126499</v>
          </cell>
          <cell r="BK426">
            <v>-4.6450290331234399E-3</v>
          </cell>
          <cell r="BL426">
            <v>-1269.71</v>
          </cell>
          <cell r="BM426">
            <v>-4228.13</v>
          </cell>
        </row>
        <row r="427">
          <cell r="A427">
            <v>765</v>
          </cell>
          <cell r="B427" t="str">
            <v>WEST TOWNE MARKETPLACE</v>
          </cell>
          <cell r="C427" t="str">
            <v>EL PASO</v>
          </cell>
          <cell r="D427" t="str">
            <v>TX</v>
          </cell>
          <cell r="E427" t="str">
            <v>GULLERMINA FRANCO</v>
          </cell>
          <cell r="F427">
            <v>31.888459999999998</v>
          </cell>
          <cell r="G427">
            <v>-106.577851</v>
          </cell>
          <cell r="H427">
            <v>12</v>
          </cell>
          <cell r="I427">
            <v>7</v>
          </cell>
          <cell r="J427" t="str">
            <v>S</v>
          </cell>
          <cell r="K427" t="str">
            <v>O</v>
          </cell>
          <cell r="L427">
            <v>43027</v>
          </cell>
          <cell r="M427" t="str">
            <v>ALEX DOMINGUEZ</v>
          </cell>
          <cell r="N427" t="str">
            <v>CHARLES MCGOWEN</v>
          </cell>
          <cell r="O427">
            <v>6492</v>
          </cell>
          <cell r="P427">
            <v>43145</v>
          </cell>
          <cell r="Q427">
            <v>98.6</v>
          </cell>
          <cell r="R427">
            <v>43145</v>
          </cell>
          <cell r="S427">
            <v>99</v>
          </cell>
          <cell r="T427">
            <v>46783</v>
          </cell>
          <cell r="U427">
            <v>1.3</v>
          </cell>
          <cell r="V427" t="str">
            <v>OLD</v>
          </cell>
          <cell r="W427" t="str">
            <v>CLAUDIA ROBLES</v>
          </cell>
          <cell r="X427" t="str">
            <v>JOSELYN GOMEZ</v>
          </cell>
          <cell r="Y427" t="str">
            <v>MARSHALL POE</v>
          </cell>
          <cell r="Z427">
            <v>1</v>
          </cell>
          <cell r="AC427">
            <v>1.8869185299408899</v>
          </cell>
          <cell r="AD427">
            <v>1.9098389982110899</v>
          </cell>
          <cell r="AE427">
            <v>-2.2920468270201999E-2</v>
          </cell>
          <cell r="AF427">
            <v>-1.200125680315</v>
          </cell>
          <cell r="AG427">
            <v>250090.39</v>
          </cell>
          <cell r="AH427">
            <v>188449.9</v>
          </cell>
          <cell r="AI427">
            <v>61640.49</v>
          </cell>
          <cell r="AJ427">
            <v>32.709218736651003</v>
          </cell>
          <cell r="AK427">
            <v>14033</v>
          </cell>
          <cell r="AL427">
            <v>10581</v>
          </cell>
          <cell r="AM427">
            <v>3452</v>
          </cell>
          <cell r="AN427">
            <v>32.624515641243697</v>
          </cell>
          <cell r="AO427">
            <v>3891</v>
          </cell>
          <cell r="AP427">
            <v>2795</v>
          </cell>
          <cell r="AQ427">
            <v>1096</v>
          </cell>
          <cell r="AR427">
            <v>39.212880143112699</v>
          </cell>
          <cell r="AS427">
            <v>7342</v>
          </cell>
          <cell r="AT427">
            <v>5338</v>
          </cell>
          <cell r="AU427">
            <v>2004</v>
          </cell>
          <cell r="AV427">
            <v>37.542150618209099</v>
          </cell>
          <cell r="AW427">
            <v>26.124135965224799</v>
          </cell>
          <cell r="AX427">
            <v>25.375673376807502</v>
          </cell>
          <cell r="AY427">
            <v>0.74846258841734303</v>
          </cell>
          <cell r="AZ427">
            <v>2.9495279880982901</v>
          </cell>
          <cell r="BB427">
            <v>-6.4904719497357799E-3</v>
          </cell>
          <cell r="BC427">
            <v>34.0629787523836</v>
          </cell>
          <cell r="BD427">
            <v>35.303465717497197</v>
          </cell>
          <cell r="BE427">
            <v>-1.2404869651136401</v>
          </cell>
          <cell r="BF427">
            <v>-3.5137824004027598</v>
          </cell>
          <cell r="BG427">
            <v>84.040092521202794</v>
          </cell>
          <cell r="BH427">
            <v>80.930232558139494</v>
          </cell>
          <cell r="BI427">
            <v>2.38003947292817</v>
          </cell>
          <cell r="BJ427">
            <v>0.97938497181479001</v>
          </cell>
          <cell r="BK427">
            <v>-3.2522241258450598E-3</v>
          </cell>
          <cell r="BL427">
            <v>-813.35</v>
          </cell>
          <cell r="BM427">
            <v>-2665.53</v>
          </cell>
        </row>
        <row r="428">
          <cell r="A428">
            <v>766</v>
          </cell>
          <cell r="B428" t="str">
            <v>VALLEY RANCH TOWN CENTER</v>
          </cell>
          <cell r="C428" t="str">
            <v>NEW CANEY</v>
          </cell>
          <cell r="D428" t="str">
            <v>TX</v>
          </cell>
          <cell r="E428" t="str">
            <v>MARTA AGUILAR</v>
          </cell>
          <cell r="F428">
            <v>30.13507345</v>
          </cell>
          <cell r="G428">
            <v>-95.230224609999993</v>
          </cell>
          <cell r="H428">
            <v>11</v>
          </cell>
          <cell r="I428">
            <v>1</v>
          </cell>
          <cell r="J428" t="str">
            <v>S</v>
          </cell>
          <cell r="K428" t="str">
            <v>O</v>
          </cell>
          <cell r="L428">
            <v>43020</v>
          </cell>
          <cell r="M428" t="str">
            <v>MARTHA MENDEZ</v>
          </cell>
          <cell r="N428" t="str">
            <v>MANUEL TARIN</v>
          </cell>
          <cell r="O428">
            <v>6040</v>
          </cell>
          <cell r="P428">
            <v>43308</v>
          </cell>
          <cell r="Q428">
            <v>88.6</v>
          </cell>
          <cell r="R428">
            <v>43308</v>
          </cell>
          <cell r="S428">
            <v>99</v>
          </cell>
          <cell r="T428">
            <v>46783</v>
          </cell>
          <cell r="U428">
            <v>2</v>
          </cell>
          <cell r="V428" t="str">
            <v>OLD</v>
          </cell>
          <cell r="W428" t="str">
            <v>SHAKIRA GARCIA</v>
          </cell>
          <cell r="Y428" t="str">
            <v>MARSHALL POE</v>
          </cell>
          <cell r="Z428">
            <v>1</v>
          </cell>
          <cell r="AC428">
            <v>1.8276647966339401</v>
          </cell>
          <cell r="AD428">
            <v>1.84892392925634</v>
          </cell>
          <cell r="AE428">
            <v>-2.12591326223983E-2</v>
          </cell>
          <cell r="AF428">
            <v>-1.1498111028802001</v>
          </cell>
          <cell r="AG428">
            <v>359404.07</v>
          </cell>
          <cell r="AH428">
            <v>303888.98</v>
          </cell>
          <cell r="AI428">
            <v>55515.09</v>
          </cell>
          <cell r="AJ428">
            <v>18.268214266933899</v>
          </cell>
          <cell r="AK428">
            <v>20787</v>
          </cell>
          <cell r="AL428">
            <v>19160</v>
          </cell>
          <cell r="AM428">
            <v>1627</v>
          </cell>
          <cell r="AN428">
            <v>8.4916492693110595</v>
          </cell>
          <cell r="AO428">
            <v>5704</v>
          </cell>
          <cell r="AP428">
            <v>4693</v>
          </cell>
          <cell r="AQ428">
            <v>1011</v>
          </cell>
          <cell r="AR428">
            <v>21.5427232047731</v>
          </cell>
          <cell r="AS428">
            <v>10425</v>
          </cell>
          <cell r="AT428">
            <v>8677</v>
          </cell>
          <cell r="AU428">
            <v>1748</v>
          </cell>
          <cell r="AV428">
            <v>20.145211478621601</v>
          </cell>
          <cell r="AW428">
            <v>26.959157165536201</v>
          </cell>
          <cell r="AX428">
            <v>24.488517745302701</v>
          </cell>
          <cell r="AY428">
            <v>2.4706394202334399</v>
          </cell>
          <cell r="AZ428">
            <v>10.0889708635278</v>
          </cell>
          <cell r="BB428">
            <v>-2.2485822787238E-3</v>
          </cell>
          <cell r="BC428">
            <v>34.475210551558803</v>
          </cell>
          <cell r="BD428">
            <v>35.022355652875397</v>
          </cell>
          <cell r="BE428">
            <v>-0.54714510131666605</v>
          </cell>
          <cell r="BF428">
            <v>-1.5622738422843501</v>
          </cell>
          <cell r="BG428">
            <v>71.037868162692803</v>
          </cell>
          <cell r="BH428">
            <v>67.121244406562994</v>
          </cell>
          <cell r="BI428">
            <v>2.1857710181189698</v>
          </cell>
          <cell r="BJ428">
            <v>2.18168161280478</v>
          </cell>
          <cell r="BK428">
            <v>-2.4730382157330602E-3</v>
          </cell>
          <cell r="BL428">
            <v>-888.82</v>
          </cell>
          <cell r="BM428">
            <v>-4278.24</v>
          </cell>
        </row>
        <row r="429">
          <cell r="A429">
            <v>767</v>
          </cell>
          <cell r="B429" t="str">
            <v>ENTERPRISE SHOPPING CENTER</v>
          </cell>
          <cell r="C429" t="str">
            <v>ENTERPRISE</v>
          </cell>
          <cell r="D429" t="str">
            <v>AL</v>
          </cell>
          <cell r="E429" t="str">
            <v>NATISHA HARRIS</v>
          </cell>
          <cell r="F429">
            <v>31.319772</v>
          </cell>
          <cell r="G429">
            <v>-85.829031000000001</v>
          </cell>
          <cell r="H429">
            <v>4</v>
          </cell>
          <cell r="I429">
            <v>6</v>
          </cell>
          <cell r="J429" t="str">
            <v>S</v>
          </cell>
          <cell r="K429" t="str">
            <v>O</v>
          </cell>
          <cell r="L429">
            <v>42943</v>
          </cell>
          <cell r="M429" t="str">
            <v>DIANA WEAVER</v>
          </cell>
          <cell r="N429" t="str">
            <v>JON COBB</v>
          </cell>
          <cell r="O429">
            <v>6312</v>
          </cell>
          <cell r="P429">
            <v>43326</v>
          </cell>
          <cell r="Q429">
            <v>96.8</v>
          </cell>
          <cell r="R429">
            <v>43326</v>
          </cell>
          <cell r="S429">
            <v>98.8</v>
          </cell>
          <cell r="T429">
            <v>46783</v>
          </cell>
          <cell r="U429">
            <v>2.2000000000000002</v>
          </cell>
          <cell r="V429" t="str">
            <v>OLD</v>
          </cell>
          <cell r="W429" t="str">
            <v>JORDAN BLOUNT</v>
          </cell>
          <cell r="X429" t="str">
            <v>SADA JAMES</v>
          </cell>
          <cell r="Y429" t="str">
            <v>BRIAN BYRNE</v>
          </cell>
          <cell r="Z429">
            <v>1</v>
          </cell>
          <cell r="AC429">
            <v>1.7410887397464601</v>
          </cell>
          <cell r="AD429">
            <v>1.7179251074278701</v>
          </cell>
          <cell r="AE429">
            <v>2.3163632318588E-2</v>
          </cell>
          <cell r="AF429">
            <v>1.3483493674103899</v>
          </cell>
          <cell r="AG429">
            <v>419773.18</v>
          </cell>
          <cell r="AH429">
            <v>400141.21</v>
          </cell>
          <cell r="AI429">
            <v>19631.97</v>
          </cell>
          <cell r="AJ429">
            <v>4.9062604673985</v>
          </cell>
          <cell r="AK429">
            <v>21950</v>
          </cell>
          <cell r="AL429">
            <v>22886</v>
          </cell>
          <cell r="AM429">
            <v>-936</v>
          </cell>
          <cell r="AN429">
            <v>-4.0898365813160904</v>
          </cell>
          <cell r="AO429">
            <v>6705</v>
          </cell>
          <cell r="AP429">
            <v>6516</v>
          </cell>
          <cell r="AQ429">
            <v>189</v>
          </cell>
          <cell r="AR429">
            <v>2.9005524861878502</v>
          </cell>
          <cell r="AS429">
            <v>11674</v>
          </cell>
          <cell r="AT429">
            <v>11194</v>
          </cell>
          <cell r="AU429">
            <v>480</v>
          </cell>
          <cell r="AV429">
            <v>4.2880114346971601</v>
          </cell>
          <cell r="AW429">
            <v>30.3553530751708</v>
          </cell>
          <cell r="AX429">
            <v>28.471554662238901</v>
          </cell>
          <cell r="AY429">
            <v>1.8837984129319201</v>
          </cell>
          <cell r="AZ429">
            <v>6.6164227253468297</v>
          </cell>
          <cell r="BB429">
            <v>-4.5475390108337503E-3</v>
          </cell>
          <cell r="BC429">
            <v>35.9579561418537</v>
          </cell>
          <cell r="BD429">
            <v>35.746043416115803</v>
          </cell>
          <cell r="BE429">
            <v>0.211912725737918</v>
          </cell>
          <cell r="BF429">
            <v>0.59282847970351504</v>
          </cell>
          <cell r="BG429">
            <v>84.071588366890396</v>
          </cell>
          <cell r="BH429">
            <v>71.408839779005504</v>
          </cell>
          <cell r="BI429">
            <v>2.0030031456511801</v>
          </cell>
          <cell r="BJ429">
            <v>2.0089907760312902</v>
          </cell>
          <cell r="BK429">
            <v>-4.64662844824912E-3</v>
          </cell>
          <cell r="BL429">
            <v>-1950.53</v>
          </cell>
          <cell r="BM429">
            <v>-4087.36</v>
          </cell>
        </row>
        <row r="430">
          <cell r="A430">
            <v>770</v>
          </cell>
          <cell r="B430" t="str">
            <v>GREENEVILLE COMMONS</v>
          </cell>
          <cell r="C430" t="str">
            <v>GREENEVILLE</v>
          </cell>
          <cell r="D430" t="str">
            <v>TN</v>
          </cell>
          <cell r="E430" t="str">
            <v>MARK LAMB</v>
          </cell>
          <cell r="F430">
            <v>36.174334000000002</v>
          </cell>
          <cell r="G430">
            <v>-82.795612000000006</v>
          </cell>
          <cell r="H430">
            <v>6</v>
          </cell>
          <cell r="I430">
            <v>4</v>
          </cell>
          <cell r="J430" t="str">
            <v>S</v>
          </cell>
          <cell r="K430" t="str">
            <v>O</v>
          </cell>
          <cell r="L430">
            <v>43538</v>
          </cell>
          <cell r="M430" t="str">
            <v>JOHN LAMB</v>
          </cell>
          <cell r="N430" t="str">
            <v>BRYAN GURLEY</v>
          </cell>
          <cell r="O430">
            <v>5437</v>
          </cell>
          <cell r="Q430">
            <v>0</v>
          </cell>
          <cell r="U430">
            <v>2.6</v>
          </cell>
          <cell r="V430" t="str">
            <v>NEW</v>
          </cell>
          <cell r="Y430" t="str">
            <v>ADRIAN MUNZELL</v>
          </cell>
          <cell r="Z430">
            <v>1</v>
          </cell>
          <cell r="AC430">
            <v>1.8960437710437701</v>
          </cell>
          <cell r="AE430">
            <v>1.8960437710437701</v>
          </cell>
          <cell r="AF430">
            <v>0</v>
          </cell>
          <cell r="AG430">
            <v>159742.75</v>
          </cell>
          <cell r="AH430">
            <v>0</v>
          </cell>
          <cell r="AI430">
            <v>159742.75</v>
          </cell>
          <cell r="AJ430">
            <v>0</v>
          </cell>
          <cell r="AM430">
            <v>0</v>
          </cell>
          <cell r="AN430">
            <v>0</v>
          </cell>
          <cell r="AO430">
            <v>2376</v>
          </cell>
          <cell r="AP430">
            <v>0</v>
          </cell>
          <cell r="AQ430">
            <v>2376</v>
          </cell>
          <cell r="AR430">
            <v>0</v>
          </cell>
          <cell r="AS430">
            <v>4505</v>
          </cell>
          <cell r="AT430">
            <v>0</v>
          </cell>
          <cell r="AU430">
            <v>4505</v>
          </cell>
          <cell r="AV430">
            <v>0</v>
          </cell>
          <cell r="AW430">
            <v>0</v>
          </cell>
          <cell r="AX430">
            <v>0</v>
          </cell>
          <cell r="AY430">
            <v>0</v>
          </cell>
          <cell r="AZ430">
            <v>0</v>
          </cell>
          <cell r="BC430">
            <v>35.458990011098798</v>
          </cell>
          <cell r="BE430">
            <v>35.458990011098798</v>
          </cell>
          <cell r="BF430">
            <v>0</v>
          </cell>
          <cell r="BG430">
            <v>93.686868686868706</v>
          </cell>
          <cell r="BH430">
            <v>0</v>
          </cell>
          <cell r="BI430">
            <v>1.93879847442216</v>
          </cell>
          <cell r="BJ430">
            <v>0</v>
          </cell>
          <cell r="BK430">
            <v>-7.1978227493892501E-4</v>
          </cell>
          <cell r="BL430">
            <v>-114.98</v>
          </cell>
        </row>
        <row r="431">
          <cell r="A431">
            <v>771</v>
          </cell>
          <cell r="B431" t="str">
            <v>VISTA RIDGE VILLAGE</v>
          </cell>
          <cell r="C431" t="str">
            <v>LEWISVILLE</v>
          </cell>
          <cell r="D431" t="str">
            <v>TX</v>
          </cell>
          <cell r="E431" t="str">
            <v>JEREMY O'DANIEL</v>
          </cell>
          <cell r="F431">
            <v>33.005935999999998</v>
          </cell>
          <cell r="G431">
            <v>-96.975582000000003</v>
          </cell>
          <cell r="H431">
            <v>12</v>
          </cell>
          <cell r="I431">
            <v>2</v>
          </cell>
          <cell r="J431" t="str">
            <v>S</v>
          </cell>
          <cell r="K431" t="str">
            <v>O</v>
          </cell>
          <cell r="L431">
            <v>42943</v>
          </cell>
          <cell r="M431" t="str">
            <v>JAMES NORWINE</v>
          </cell>
          <cell r="N431" t="str">
            <v>CHARLES MCGOWEN</v>
          </cell>
          <cell r="O431">
            <v>5862</v>
          </cell>
          <cell r="P431">
            <v>43291</v>
          </cell>
          <cell r="Q431">
            <v>98.8</v>
          </cell>
          <cell r="R431">
            <v>43291</v>
          </cell>
          <cell r="S431">
            <v>88.6</v>
          </cell>
          <cell r="T431">
            <v>44957</v>
          </cell>
          <cell r="U431">
            <v>1.2</v>
          </cell>
          <cell r="V431" t="str">
            <v>OLD</v>
          </cell>
          <cell r="W431" t="str">
            <v>MITCH TOBAK</v>
          </cell>
          <cell r="X431" t="str">
            <v>RAYLON BRITT</v>
          </cell>
          <cell r="Y431" t="str">
            <v>MARSHALL POE</v>
          </cell>
          <cell r="Z431">
            <v>1</v>
          </cell>
          <cell r="AC431">
            <v>1.6889055472263901</v>
          </cell>
          <cell r="AD431">
            <v>1.6298011441024201</v>
          </cell>
          <cell r="AE431">
            <v>5.9104403123962299E-2</v>
          </cell>
          <cell r="AF431">
            <v>3.6264794228324502</v>
          </cell>
          <cell r="AG431">
            <v>229554.1</v>
          </cell>
          <cell r="AH431">
            <v>209994.41</v>
          </cell>
          <cell r="AI431">
            <v>19559.689999999999</v>
          </cell>
          <cell r="AJ431">
            <v>9.3143860353235102</v>
          </cell>
          <cell r="AK431">
            <v>15869</v>
          </cell>
          <cell r="AL431">
            <v>16777</v>
          </cell>
          <cell r="AM431">
            <v>-908</v>
          </cell>
          <cell r="AN431">
            <v>-5.4121714251653996</v>
          </cell>
          <cell r="AO431">
            <v>4002</v>
          </cell>
          <cell r="AP431">
            <v>3671</v>
          </cell>
          <cell r="AQ431">
            <v>331</v>
          </cell>
          <cell r="AR431">
            <v>9.01661672568782</v>
          </cell>
          <cell r="AS431">
            <v>6759</v>
          </cell>
          <cell r="AT431">
            <v>5983</v>
          </cell>
          <cell r="AU431">
            <v>776</v>
          </cell>
          <cell r="AV431">
            <v>12.970081898713</v>
          </cell>
          <cell r="AW431">
            <v>24.9354086583906</v>
          </cell>
          <cell r="AX431">
            <v>21.8811468081302</v>
          </cell>
          <cell r="AY431">
            <v>3.0542618502604002</v>
          </cell>
          <cell r="AZ431">
            <v>13.958417614224601</v>
          </cell>
          <cell r="BB431">
            <v>-8.3560470796373802E-3</v>
          </cell>
          <cell r="BC431">
            <v>33.962731173250504</v>
          </cell>
          <cell r="BD431">
            <v>35.098514123349503</v>
          </cell>
          <cell r="BE431">
            <v>-1.13578295009901</v>
          </cell>
          <cell r="BF431">
            <v>-3.2359858485958499</v>
          </cell>
          <cell r="BG431">
            <v>71.414292853573201</v>
          </cell>
          <cell r="BH431">
            <v>75.837646417869806</v>
          </cell>
          <cell r="BI431">
            <v>2.1039223433604501</v>
          </cell>
          <cell r="BJ431">
            <v>1.94824709857753</v>
          </cell>
          <cell r="BK431">
            <v>-3.34496312633928E-3</v>
          </cell>
          <cell r="BL431">
            <v>-767.85</v>
          </cell>
          <cell r="BM431">
            <v>-4607.74</v>
          </cell>
        </row>
        <row r="432">
          <cell r="A432">
            <v>773</v>
          </cell>
          <cell r="B432" t="str">
            <v>THE MARKET CENTER AT ALIANA</v>
          </cell>
          <cell r="C432" t="str">
            <v>RICHMOND</v>
          </cell>
          <cell r="D432" t="str">
            <v>TX</v>
          </cell>
          <cell r="E432" t="str">
            <v>EVONNE GARCIA CONTRERAS</v>
          </cell>
          <cell r="F432">
            <v>29.658860000000001</v>
          </cell>
          <cell r="G432">
            <v>-95.709614000000002</v>
          </cell>
          <cell r="H432">
            <v>11</v>
          </cell>
          <cell r="I432">
            <v>2</v>
          </cell>
          <cell r="J432" t="str">
            <v>S</v>
          </cell>
          <cell r="K432" t="str">
            <v>O</v>
          </cell>
          <cell r="L432">
            <v>43181</v>
          </cell>
          <cell r="M432" t="str">
            <v>JESUS GONZALEZ</v>
          </cell>
          <cell r="N432" t="str">
            <v>MANUEL TARIN</v>
          </cell>
          <cell r="O432">
            <v>5862</v>
          </cell>
          <cell r="P432">
            <v>43306</v>
          </cell>
          <cell r="Q432">
            <v>82.2</v>
          </cell>
          <cell r="R432">
            <v>43306</v>
          </cell>
          <cell r="S432">
            <v>0</v>
          </cell>
          <cell r="T432">
            <v>46752</v>
          </cell>
          <cell r="U432">
            <v>1</v>
          </cell>
          <cell r="V432" t="str">
            <v>SECYR</v>
          </cell>
          <cell r="W432" t="str">
            <v>ANNUM ASIF</v>
          </cell>
          <cell r="X432" t="str">
            <v>DANIELA YBARBO</v>
          </cell>
          <cell r="Y432" t="str">
            <v>MARSHALL POE</v>
          </cell>
          <cell r="Z432">
            <v>1</v>
          </cell>
          <cell r="AC432">
            <v>1.6564434440067499</v>
          </cell>
          <cell r="AD432">
            <v>1.9057527539779699</v>
          </cell>
          <cell r="AE432">
            <v>-0.249309309971215</v>
          </cell>
          <cell r="AF432">
            <v>-13.081933606068301</v>
          </cell>
          <cell r="AG432">
            <v>194132.74</v>
          </cell>
          <cell r="AH432">
            <v>53449.919999999998</v>
          </cell>
          <cell r="AI432">
            <v>140682.82</v>
          </cell>
          <cell r="AJ432">
            <v>263.20492154150998</v>
          </cell>
          <cell r="AK432">
            <v>3026</v>
          </cell>
          <cell r="AL432">
            <v>3729</v>
          </cell>
          <cell r="AM432">
            <v>-703</v>
          </cell>
          <cell r="AN432">
            <v>-18.852239206221501</v>
          </cell>
          <cell r="AO432">
            <v>3554</v>
          </cell>
          <cell r="AP432">
            <v>817</v>
          </cell>
          <cell r="AQ432">
            <v>2737</v>
          </cell>
          <cell r="AR432">
            <v>335.00611995103998</v>
          </cell>
          <cell r="AS432">
            <v>5887</v>
          </cell>
          <cell r="AT432">
            <v>1557</v>
          </cell>
          <cell r="AU432">
            <v>4330</v>
          </cell>
          <cell r="AV432">
            <v>278.09890815671201</v>
          </cell>
          <cell r="AW432">
            <v>28.0568407138136</v>
          </cell>
          <cell r="AX432">
            <v>21.909359077500699</v>
          </cell>
          <cell r="AY432">
            <v>6.1474816363129401</v>
          </cell>
          <cell r="AZ432">
            <v>28.058701373085601</v>
          </cell>
          <cell r="BB432">
            <v>-3.7216347706724502E-2</v>
          </cell>
          <cell r="BC432">
            <v>32.976514353660598</v>
          </cell>
          <cell r="BD432">
            <v>34.328786127167596</v>
          </cell>
          <cell r="BE432">
            <v>-1.35227177350703</v>
          </cell>
          <cell r="BF432">
            <v>-3.9391773670576899</v>
          </cell>
          <cell r="BG432">
            <v>86.1001688238604</v>
          </cell>
          <cell r="BH432">
            <v>73.929008567931405</v>
          </cell>
          <cell r="BI432">
            <v>2.2245449170500602</v>
          </cell>
          <cell r="BJ432">
            <v>0.56795220647664202</v>
          </cell>
          <cell r="BK432">
            <v>-1.17404204978511E-3</v>
          </cell>
          <cell r="BL432">
            <v>-227.92</v>
          </cell>
          <cell r="BM432">
            <v>-1516.67</v>
          </cell>
        </row>
        <row r="433">
          <cell r="A433">
            <v>775</v>
          </cell>
          <cell r="B433" t="str">
            <v>VILLAGE MARKETPLACE</v>
          </cell>
          <cell r="C433" t="str">
            <v>ASHEBORO</v>
          </cell>
          <cell r="D433" t="str">
            <v>NC</v>
          </cell>
          <cell r="E433" t="str">
            <v>LOUISA SALE</v>
          </cell>
          <cell r="F433">
            <v>35.699100000000001</v>
          </cell>
          <cell r="G433">
            <v>-79.784300000000002</v>
          </cell>
          <cell r="H433">
            <v>7</v>
          </cell>
          <cell r="I433">
            <v>4</v>
          </cell>
          <cell r="J433" t="str">
            <v>S</v>
          </cell>
          <cell r="K433" t="str">
            <v>O</v>
          </cell>
          <cell r="L433">
            <v>43174</v>
          </cell>
          <cell r="M433" t="str">
            <v>DISTRICT 4</v>
          </cell>
          <cell r="N433" t="str">
            <v>T. CLARK</v>
          </cell>
          <cell r="O433">
            <v>4635</v>
          </cell>
          <cell r="P433">
            <v>43224</v>
          </cell>
          <cell r="Q433">
            <v>92.7</v>
          </cell>
          <cell r="R433">
            <v>43224</v>
          </cell>
          <cell r="S433">
            <v>98.2</v>
          </cell>
          <cell r="T433">
            <v>45138</v>
          </cell>
          <cell r="U433">
            <v>1.3</v>
          </cell>
          <cell r="V433" t="str">
            <v>SECYR</v>
          </cell>
          <cell r="W433" t="str">
            <v>PATRICIA HARDEE</v>
          </cell>
          <cell r="X433" t="str">
            <v>SUSAN RAYNOR</v>
          </cell>
          <cell r="Y433" t="str">
            <v>ADRIAN MUNZELL</v>
          </cell>
          <cell r="Z433">
            <v>1</v>
          </cell>
          <cell r="AC433">
            <v>1.6482903000697799</v>
          </cell>
          <cell r="AD433">
            <v>1.7470010905125399</v>
          </cell>
          <cell r="AE433">
            <v>-9.8710790442757101E-2</v>
          </cell>
          <cell r="AF433">
            <v>-5.6502993031216198</v>
          </cell>
          <cell r="AG433">
            <v>258525.49</v>
          </cell>
          <cell r="AH433">
            <v>124718.43</v>
          </cell>
          <cell r="AI433">
            <v>133807.06</v>
          </cell>
          <cell r="AJ433">
            <v>107.287319123565</v>
          </cell>
          <cell r="AK433">
            <v>5954</v>
          </cell>
          <cell r="AL433">
            <v>10589</v>
          </cell>
          <cell r="AM433">
            <v>-4635</v>
          </cell>
          <cell r="AN433">
            <v>-43.771838700538297</v>
          </cell>
          <cell r="AO433">
            <v>4299</v>
          </cell>
          <cell r="AP433">
            <v>1834</v>
          </cell>
          <cell r="AQ433">
            <v>2465</v>
          </cell>
          <cell r="AR433">
            <v>134.40567066521299</v>
          </cell>
          <cell r="AS433">
            <v>7086</v>
          </cell>
          <cell r="AT433">
            <v>3204</v>
          </cell>
          <cell r="AU433">
            <v>3882</v>
          </cell>
          <cell r="AV433">
            <v>121.16104868913899</v>
          </cell>
          <cell r="AW433">
            <v>24.235807860262</v>
          </cell>
          <cell r="AX433">
            <v>17.3198602323166</v>
          </cell>
          <cell r="AY433">
            <v>6.9159476279454504</v>
          </cell>
          <cell r="AZ433">
            <v>39.930735786431001</v>
          </cell>
          <cell r="BB433">
            <v>-9.3053461932966902E-3</v>
          </cell>
          <cell r="BC433">
            <v>36.483981089472202</v>
          </cell>
          <cell r="BD433">
            <v>38.925852059925099</v>
          </cell>
          <cell r="BE433">
            <v>-2.4418709704529</v>
          </cell>
          <cell r="BF433">
            <v>-6.2731342828249899</v>
          </cell>
          <cell r="BG433">
            <v>56.431728308909001</v>
          </cell>
          <cell r="BH433">
            <v>59.487459105779699</v>
          </cell>
          <cell r="BI433">
            <v>2.3760016855591299</v>
          </cell>
          <cell r="BJ433">
            <v>0.93302168733201696</v>
          </cell>
          <cell r="BK433">
            <v>-7.8467697711355304E-3</v>
          </cell>
          <cell r="BL433">
            <v>-2028.59</v>
          </cell>
          <cell r="BM433">
            <v>-4289.2299999999996</v>
          </cell>
        </row>
        <row r="434">
          <cell r="A434">
            <v>776</v>
          </cell>
          <cell r="B434" t="str">
            <v>WEST END</v>
          </cell>
          <cell r="C434" t="str">
            <v>LUBBOCK</v>
          </cell>
          <cell r="D434" t="str">
            <v>TX</v>
          </cell>
          <cell r="E434" t="str">
            <v>BARBARA MENDEZ SALAZAR</v>
          </cell>
          <cell r="F434">
            <v>33.568218999999999</v>
          </cell>
          <cell r="G434">
            <v>-101.946718</v>
          </cell>
          <cell r="H434">
            <v>12</v>
          </cell>
          <cell r="I434">
            <v>6</v>
          </cell>
          <cell r="J434" t="str">
            <v>S</v>
          </cell>
          <cell r="K434" t="str">
            <v>O</v>
          </cell>
          <cell r="L434">
            <v>43174</v>
          </cell>
          <cell r="M434" t="str">
            <v>ANTHONY MARQUEZ</v>
          </cell>
          <cell r="N434" t="str">
            <v>CHARLES MCGOWEN</v>
          </cell>
          <cell r="O434">
            <v>5500</v>
          </cell>
          <cell r="P434">
            <v>43319</v>
          </cell>
          <cell r="Q434">
            <v>92.3</v>
          </cell>
          <cell r="R434">
            <v>43319</v>
          </cell>
          <cell r="S434">
            <v>98.9</v>
          </cell>
          <cell r="T434">
            <v>45138</v>
          </cell>
          <cell r="U434">
            <v>1.4</v>
          </cell>
          <cell r="V434" t="str">
            <v>SECYR</v>
          </cell>
          <cell r="W434" t="str">
            <v>ENRIQUE SALAS</v>
          </cell>
          <cell r="X434" t="str">
            <v>RICARDO VIDALES</v>
          </cell>
          <cell r="Y434" t="str">
            <v>MARSHALL POE</v>
          </cell>
          <cell r="Z434">
            <v>1</v>
          </cell>
          <cell r="AC434">
            <v>1.8845861807137401</v>
          </cell>
          <cell r="AD434">
            <v>2.0070360598065098</v>
          </cell>
          <cell r="AE434">
            <v>-0.122449879092765</v>
          </cell>
          <cell r="AF434">
            <v>-6.1010303474353096</v>
          </cell>
          <cell r="AG434">
            <v>252204.87</v>
          </cell>
          <cell r="AH434">
            <v>79769.009999999995</v>
          </cell>
          <cell r="AI434">
            <v>172435.86</v>
          </cell>
          <cell r="AJ434">
            <v>216.16898592573699</v>
          </cell>
          <cell r="AK434">
            <v>6156</v>
          </cell>
          <cell r="AL434">
            <v>6562</v>
          </cell>
          <cell r="AM434">
            <v>-406</v>
          </cell>
          <cell r="AN434">
            <v>-6.1871380676622998</v>
          </cell>
          <cell r="AO434">
            <v>3951</v>
          </cell>
          <cell r="AP434">
            <v>1137</v>
          </cell>
          <cell r="AQ434">
            <v>2814</v>
          </cell>
          <cell r="AR434">
            <v>247.49340369393099</v>
          </cell>
          <cell r="AS434">
            <v>7446</v>
          </cell>
          <cell r="AT434">
            <v>2282</v>
          </cell>
          <cell r="AU434">
            <v>5164</v>
          </cell>
          <cell r="AV434">
            <v>226.29272567922899</v>
          </cell>
          <cell r="AW434">
            <v>21.0201429499675</v>
          </cell>
          <cell r="AX434">
            <v>17.327034440719299</v>
          </cell>
          <cell r="AY434">
            <v>3.6931085092482201</v>
          </cell>
          <cell r="AZ434">
            <v>21.314140754341899</v>
          </cell>
          <cell r="BB434">
            <v>-6.8771377084043597E-3</v>
          </cell>
          <cell r="BC434">
            <v>33.871188557614801</v>
          </cell>
          <cell r="BD434">
            <v>34.955744960560899</v>
          </cell>
          <cell r="BE434">
            <v>-1.0845564029460799</v>
          </cell>
          <cell r="BF434">
            <v>-3.1026556698183301</v>
          </cell>
          <cell r="BG434">
            <v>65.072133637053895</v>
          </cell>
          <cell r="BH434">
            <v>78.979771328056302</v>
          </cell>
          <cell r="BI434">
            <v>2.6521295960700502</v>
          </cell>
          <cell r="BJ434">
            <v>1.28719160486008</v>
          </cell>
          <cell r="BK434">
            <v>-5.8274449656741398E-3</v>
          </cell>
          <cell r="BL434">
            <v>-1469.71</v>
          </cell>
          <cell r="BM434">
            <v>-3929.22</v>
          </cell>
        </row>
        <row r="435">
          <cell r="A435">
            <v>778</v>
          </cell>
          <cell r="B435" t="str">
            <v>THE SHOPPES AT WEBB GIN</v>
          </cell>
          <cell r="C435" t="str">
            <v>SNELLVILLE</v>
          </cell>
          <cell r="D435" t="str">
            <v>GA</v>
          </cell>
          <cell r="E435" t="str">
            <v>CLIFTON RILEY</v>
          </cell>
          <cell r="F435">
            <v>33.898735000000002</v>
          </cell>
          <cell r="G435">
            <v>-84.002196999999995</v>
          </cell>
          <cell r="H435">
            <v>4</v>
          </cell>
          <cell r="I435">
            <v>4</v>
          </cell>
          <cell r="J435" t="str">
            <v>S</v>
          </cell>
          <cell r="K435" t="str">
            <v>O</v>
          </cell>
          <cell r="L435">
            <v>43174</v>
          </cell>
          <cell r="M435" t="str">
            <v>DISTRICT 4</v>
          </cell>
          <cell r="N435" t="str">
            <v>JON COBB</v>
          </cell>
          <cell r="O435">
            <v>5373</v>
          </cell>
          <cell r="P435">
            <v>43199</v>
          </cell>
          <cell r="Q435">
            <v>0</v>
          </cell>
          <cell r="R435">
            <v>43199</v>
          </cell>
          <cell r="S435">
            <v>98.2</v>
          </cell>
          <cell r="T435">
            <v>47149</v>
          </cell>
          <cell r="U435">
            <v>1.2</v>
          </cell>
          <cell r="V435" t="str">
            <v>SECYR</v>
          </cell>
          <cell r="W435" t="str">
            <v>NAHITA STONE</v>
          </cell>
          <cell r="X435" t="str">
            <v>THEODORE SWILLEY</v>
          </cell>
          <cell r="Y435" t="str">
            <v>BRIAN BYRNE</v>
          </cell>
          <cell r="Z435">
            <v>1</v>
          </cell>
          <cell r="AC435">
            <v>1.66360387953037</v>
          </cell>
          <cell r="AD435">
            <v>1.82145428365731</v>
          </cell>
          <cell r="AE435">
            <v>-0.15785040412693499</v>
          </cell>
          <cell r="AF435">
            <v>-8.6661743609609605</v>
          </cell>
          <cell r="AG435">
            <v>220652.51</v>
          </cell>
          <cell r="AH435">
            <v>89158.26</v>
          </cell>
          <cell r="AI435">
            <v>131494.25</v>
          </cell>
          <cell r="AJ435">
            <v>147.48409177119399</v>
          </cell>
          <cell r="AK435">
            <v>6496</v>
          </cell>
          <cell r="AL435">
            <v>8744</v>
          </cell>
          <cell r="AM435">
            <v>-2248</v>
          </cell>
          <cell r="AN435">
            <v>-25.7090576395242</v>
          </cell>
          <cell r="AO435">
            <v>3918</v>
          </cell>
          <cell r="AP435">
            <v>1389</v>
          </cell>
          <cell r="AQ435">
            <v>2529</v>
          </cell>
          <cell r="AR435">
            <v>182.07343412527001</v>
          </cell>
          <cell r="AS435">
            <v>6518</v>
          </cell>
          <cell r="AT435">
            <v>2530</v>
          </cell>
          <cell r="AU435">
            <v>3988</v>
          </cell>
          <cell r="AV435">
            <v>157.628458498024</v>
          </cell>
          <cell r="AW435">
            <v>21.767241379310299</v>
          </cell>
          <cell r="AX435">
            <v>15.8851784080512</v>
          </cell>
          <cell r="AY435">
            <v>5.8820629712591099</v>
          </cell>
          <cell r="AZ435">
            <v>37.0286239169832</v>
          </cell>
          <cell r="BB435">
            <v>-6.7893520194500104E-3</v>
          </cell>
          <cell r="BC435">
            <v>33.852793801779697</v>
          </cell>
          <cell r="BD435">
            <v>35.240418972332002</v>
          </cell>
          <cell r="BE435">
            <v>-1.3876251705523299</v>
          </cell>
          <cell r="BF435">
            <v>-3.9375955536788001</v>
          </cell>
          <cell r="BG435">
            <v>54.900459418070398</v>
          </cell>
          <cell r="BH435">
            <v>49.028077753779698</v>
          </cell>
          <cell r="BI435">
            <v>2.6704205630835598</v>
          </cell>
          <cell r="BJ435">
            <v>1.3407843535753201</v>
          </cell>
          <cell r="BK435">
            <v>-4.9704850400296803E-3</v>
          </cell>
          <cell r="BL435">
            <v>-1096.75</v>
          </cell>
          <cell r="BM435">
            <v>-2038.58</v>
          </cell>
        </row>
        <row r="436">
          <cell r="A436">
            <v>781</v>
          </cell>
          <cell r="B436" t="str">
            <v>LUTON RANCH</v>
          </cell>
          <cell r="C436" t="str">
            <v>GRANBURY</v>
          </cell>
          <cell r="D436" t="str">
            <v>TX</v>
          </cell>
          <cell r="E436" t="str">
            <v>EVA AVERY</v>
          </cell>
          <cell r="F436">
            <v>32.456733</v>
          </cell>
          <cell r="G436">
            <v>-97.731112999999993</v>
          </cell>
          <cell r="H436">
            <v>12</v>
          </cell>
          <cell r="I436">
            <v>3</v>
          </cell>
          <cell r="J436" t="str">
            <v>S</v>
          </cell>
          <cell r="K436" t="str">
            <v>O</v>
          </cell>
          <cell r="L436">
            <v>43125</v>
          </cell>
          <cell r="M436" t="str">
            <v>RANDY PILCHER</v>
          </cell>
          <cell r="N436" t="str">
            <v>CHARLES MCGOWEN</v>
          </cell>
          <cell r="O436">
            <v>6850</v>
          </cell>
          <cell r="P436">
            <v>43206</v>
          </cell>
          <cell r="Q436">
            <v>84.9</v>
          </cell>
          <cell r="R436">
            <v>43206</v>
          </cell>
          <cell r="S436">
            <v>96.9</v>
          </cell>
          <cell r="T436">
            <v>45688</v>
          </cell>
          <cell r="U436">
            <v>1.7</v>
          </cell>
          <cell r="V436" t="str">
            <v>SECYR</v>
          </cell>
          <cell r="W436" t="str">
            <v>DANIEL SWICK</v>
          </cell>
          <cell r="X436" t="str">
            <v>REBECCA RODRIGUEZ</v>
          </cell>
          <cell r="Y436" t="str">
            <v>MARSHALL POE</v>
          </cell>
          <cell r="Z436">
            <v>1</v>
          </cell>
          <cell r="AC436">
            <v>1.864241701451</v>
          </cell>
          <cell r="AD436">
            <v>1.9438444924406</v>
          </cell>
          <cell r="AE436">
            <v>-7.9602790989600894E-2</v>
          </cell>
          <cell r="AF436">
            <v>-4.0951213586872504</v>
          </cell>
          <cell r="AG436">
            <v>335770.46</v>
          </cell>
          <cell r="AH436">
            <v>304215.21000000002</v>
          </cell>
          <cell r="AI436">
            <v>31555.25</v>
          </cell>
          <cell r="AJ436">
            <v>10.372673345293901</v>
          </cell>
          <cell r="AK436">
            <v>13630</v>
          </cell>
          <cell r="AL436">
            <v>15588</v>
          </cell>
          <cell r="AM436">
            <v>-1958</v>
          </cell>
          <cell r="AN436">
            <v>-12.560944316140599</v>
          </cell>
          <cell r="AO436">
            <v>5031</v>
          </cell>
          <cell r="AP436">
            <v>4167</v>
          </cell>
          <cell r="AQ436">
            <v>864</v>
          </cell>
          <cell r="AR436">
            <v>20.734341252699799</v>
          </cell>
          <cell r="AS436">
            <v>9379</v>
          </cell>
          <cell r="AT436">
            <v>8100</v>
          </cell>
          <cell r="AU436">
            <v>1279</v>
          </cell>
          <cell r="AV436">
            <v>15.7901234567901</v>
          </cell>
          <cell r="AW436">
            <v>29.2516507703595</v>
          </cell>
          <cell r="AX436">
            <v>26.732101616628199</v>
          </cell>
          <cell r="AY436">
            <v>2.5195491537313299</v>
          </cell>
          <cell r="AZ436">
            <v>9.4251817154700994</v>
          </cell>
          <cell r="BB436">
            <v>-3.31485615867257E-3</v>
          </cell>
          <cell r="BC436">
            <v>35.800240963855401</v>
          </cell>
          <cell r="BD436">
            <v>37.5574333333333</v>
          </cell>
          <cell r="BE436">
            <v>-1.7571923694779099</v>
          </cell>
          <cell r="BF436">
            <v>-4.6786806592514196</v>
          </cell>
          <cell r="BG436">
            <v>61.717352415026802</v>
          </cell>
          <cell r="BH436">
            <v>61.867050635949099</v>
          </cell>
          <cell r="BI436">
            <v>2.5616726379086501</v>
          </cell>
          <cell r="BJ436">
            <v>1.69311061074165</v>
          </cell>
          <cell r="BK436">
            <v>-2.0605743578514901E-3</v>
          </cell>
          <cell r="BL436">
            <v>-691.88</v>
          </cell>
          <cell r="BM436">
            <v>-977.86</v>
          </cell>
        </row>
        <row r="437">
          <cell r="A437">
            <v>782</v>
          </cell>
          <cell r="B437" t="str">
            <v>VILLAGES OF AMELIA</v>
          </cell>
          <cell r="C437" t="str">
            <v>YULEE</v>
          </cell>
          <cell r="D437" t="str">
            <v>FL</v>
          </cell>
          <cell r="E437" t="str">
            <v>JULIE WILGENBUSCH</v>
          </cell>
          <cell r="F437">
            <v>30.627559000000002</v>
          </cell>
          <cell r="G437">
            <v>-81.544672000000006</v>
          </cell>
          <cell r="H437">
            <v>2</v>
          </cell>
          <cell r="I437">
            <v>1</v>
          </cell>
          <cell r="J437" t="str">
            <v>S</v>
          </cell>
          <cell r="K437" t="str">
            <v>O</v>
          </cell>
          <cell r="L437">
            <v>43419</v>
          </cell>
          <cell r="M437" t="str">
            <v>PAUL BARBARISI</v>
          </cell>
          <cell r="N437" t="str">
            <v>KEN HELM</v>
          </cell>
          <cell r="O437">
            <v>6139</v>
          </cell>
          <cell r="Q437">
            <v>0</v>
          </cell>
          <cell r="U437">
            <v>1.8</v>
          </cell>
          <cell r="V437" t="str">
            <v>SECYR</v>
          </cell>
          <cell r="W437" t="str">
            <v>ELISA CORADO</v>
          </cell>
          <cell r="Y437" t="str">
            <v>ADRIAN MUNZELL</v>
          </cell>
          <cell r="Z437">
            <v>1</v>
          </cell>
          <cell r="AC437">
            <v>1.7650382186772999</v>
          </cell>
          <cell r="AE437">
            <v>1.7650382186772999</v>
          </cell>
          <cell r="AF437">
            <v>0</v>
          </cell>
          <cell r="AG437">
            <v>393222.48</v>
          </cell>
          <cell r="AH437">
            <v>0</v>
          </cell>
          <cell r="AI437">
            <v>393222.48</v>
          </cell>
          <cell r="AJ437">
            <v>0</v>
          </cell>
          <cell r="AM437">
            <v>0</v>
          </cell>
          <cell r="AN437">
            <v>0</v>
          </cell>
          <cell r="AO437">
            <v>6018</v>
          </cell>
          <cell r="AP437">
            <v>0</v>
          </cell>
          <cell r="AQ437">
            <v>6018</v>
          </cell>
          <cell r="AR437">
            <v>0</v>
          </cell>
          <cell r="AS437">
            <v>10622</v>
          </cell>
          <cell r="AT437">
            <v>0</v>
          </cell>
          <cell r="AU437">
            <v>10622</v>
          </cell>
          <cell r="AV437">
            <v>0</v>
          </cell>
          <cell r="AW437">
            <v>0</v>
          </cell>
          <cell r="AX437">
            <v>0</v>
          </cell>
          <cell r="AY437">
            <v>0</v>
          </cell>
          <cell r="AZ437">
            <v>0</v>
          </cell>
          <cell r="BB437">
            <v>-7.9383733981515103E-3</v>
          </cell>
          <cell r="BC437">
            <v>37.019627188853299</v>
          </cell>
          <cell r="BE437">
            <v>37.019627188853299</v>
          </cell>
          <cell r="BF437">
            <v>0</v>
          </cell>
          <cell r="BG437">
            <v>61.698238617480897</v>
          </cell>
          <cell r="BH437">
            <v>0</v>
          </cell>
          <cell r="BI437">
            <v>2.8488325489427799</v>
          </cell>
          <cell r="BJ437">
            <v>0</v>
          </cell>
          <cell r="BK437">
            <v>-9.6622146322865397E-4</v>
          </cell>
          <cell r="BL437">
            <v>-379.94</v>
          </cell>
          <cell r="BM437">
            <v>-322.94</v>
          </cell>
        </row>
        <row r="438">
          <cell r="A438">
            <v>786</v>
          </cell>
          <cell r="B438" t="str">
            <v>KINGSPORT PAVILLION</v>
          </cell>
          <cell r="C438" t="str">
            <v>KINGSPORT</v>
          </cell>
          <cell r="D438" t="str">
            <v>TN</v>
          </cell>
          <cell r="E438" t="str">
            <v>DIANE CLARK</v>
          </cell>
          <cell r="F438">
            <v>36.551186000000001</v>
          </cell>
          <cell r="G438">
            <v>-82.495769999999993</v>
          </cell>
          <cell r="H438">
            <v>6</v>
          </cell>
          <cell r="I438">
            <v>4</v>
          </cell>
          <cell r="J438" t="str">
            <v>S</v>
          </cell>
          <cell r="K438" t="str">
            <v>O</v>
          </cell>
          <cell r="L438">
            <v>43181</v>
          </cell>
          <cell r="M438" t="str">
            <v>JOHN LAMB</v>
          </cell>
          <cell r="N438" t="str">
            <v>BRYAN GURLEY</v>
          </cell>
          <cell r="O438">
            <v>7978</v>
          </cell>
          <cell r="P438">
            <v>43334</v>
          </cell>
          <cell r="Q438">
            <v>92.2</v>
          </cell>
          <cell r="R438">
            <v>43334</v>
          </cell>
          <cell r="S438">
            <v>99.6</v>
          </cell>
          <cell r="T438">
            <v>46965</v>
          </cell>
          <cell r="U438">
            <v>1.1000000000000001</v>
          </cell>
          <cell r="V438" t="str">
            <v>SECYR</v>
          </cell>
          <cell r="W438" t="str">
            <v>NATASHA LONGMIRE</v>
          </cell>
          <cell r="X438" t="str">
            <v>RACHEAL ROBERTS</v>
          </cell>
          <cell r="Y438" t="str">
            <v>ADRIAN MUNZELL</v>
          </cell>
          <cell r="Z438">
            <v>1</v>
          </cell>
          <cell r="AC438">
            <v>1.7124874118831801</v>
          </cell>
          <cell r="AD438">
            <v>1.7408312958435199</v>
          </cell>
          <cell r="AE438">
            <v>-2.83438839603385E-2</v>
          </cell>
          <cell r="AF438">
            <v>-1.6281809746879801</v>
          </cell>
          <cell r="AG438">
            <v>244984.56</v>
          </cell>
          <cell r="AH438">
            <v>52912.26</v>
          </cell>
          <cell r="AI438">
            <v>192072.3</v>
          </cell>
          <cell r="AJ438">
            <v>363.001504755231</v>
          </cell>
          <cell r="AK438">
            <v>3681</v>
          </cell>
          <cell r="AL438">
            <v>4276</v>
          </cell>
          <cell r="AM438">
            <v>-595</v>
          </cell>
          <cell r="AN438">
            <v>-13.9148737137512</v>
          </cell>
          <cell r="AO438">
            <v>3972</v>
          </cell>
          <cell r="AP438">
            <v>818</v>
          </cell>
          <cell r="AQ438">
            <v>3154</v>
          </cell>
          <cell r="AR438">
            <v>385.57457212713899</v>
          </cell>
          <cell r="AS438">
            <v>6802</v>
          </cell>
          <cell r="AT438">
            <v>1424</v>
          </cell>
          <cell r="AU438">
            <v>5378</v>
          </cell>
          <cell r="AV438">
            <v>377.66853932584303</v>
          </cell>
          <cell r="AW438">
            <v>26.5145340939962</v>
          </cell>
          <cell r="AX438">
            <v>19.130028063610901</v>
          </cell>
          <cell r="AY438">
            <v>7.3845060303853396</v>
          </cell>
          <cell r="AZ438">
            <v>38.601647660058298</v>
          </cell>
          <cell r="BB438">
            <v>-8.5225863299441297E-3</v>
          </cell>
          <cell r="BC438">
            <v>36.016548074095901</v>
          </cell>
          <cell r="BD438">
            <v>37.157485955056202</v>
          </cell>
          <cell r="BE438">
            <v>-1.1409378809603301</v>
          </cell>
          <cell r="BF438">
            <v>-3.0705464905250901</v>
          </cell>
          <cell r="BG438">
            <v>71.903323262839905</v>
          </cell>
          <cell r="BH438">
            <v>61.124694376528097</v>
          </cell>
          <cell r="BI438">
            <v>2.59686977824235</v>
          </cell>
          <cell r="BJ438">
            <v>0.85859118472731999</v>
          </cell>
          <cell r="BK438">
            <v>-3.7057845604637298E-3</v>
          </cell>
          <cell r="BL438">
            <v>-907.86</v>
          </cell>
          <cell r="BM438">
            <v>-3925.81</v>
          </cell>
        </row>
        <row r="439">
          <cell r="A439">
            <v>788</v>
          </cell>
          <cell r="B439" t="str">
            <v>DOGWOOD PROMENADE</v>
          </cell>
          <cell r="C439" t="str">
            <v>FLOWOOD</v>
          </cell>
          <cell r="D439" t="str">
            <v>MS</v>
          </cell>
          <cell r="E439" t="str">
            <v>DENISE SINGER</v>
          </cell>
          <cell r="F439">
            <v>32.342604999999999</v>
          </cell>
          <cell r="G439">
            <v>-90.062938000000003</v>
          </cell>
          <cell r="H439">
            <v>3</v>
          </cell>
          <cell r="I439">
            <v>5</v>
          </cell>
          <cell r="J439" t="str">
            <v>S</v>
          </cell>
          <cell r="K439" t="str">
            <v>O</v>
          </cell>
          <cell r="L439">
            <v>43342</v>
          </cell>
          <cell r="M439" t="str">
            <v>JOEL TALBERT</v>
          </cell>
          <cell r="N439" t="str">
            <v>ALLEN MCCLURE</v>
          </cell>
          <cell r="O439">
            <v>5600</v>
          </cell>
          <cell r="Q439">
            <v>0</v>
          </cell>
          <cell r="T439">
            <v>47149</v>
          </cell>
          <cell r="U439">
            <v>0.6</v>
          </cell>
          <cell r="V439" t="str">
            <v>SECYR</v>
          </cell>
          <cell r="W439" t="str">
            <v>JASMINE BANKS</v>
          </cell>
          <cell r="X439" t="str">
            <v>JOE LAMPLEY</v>
          </cell>
          <cell r="Y439" t="str">
            <v>BRIAN BYRNE</v>
          </cell>
          <cell r="Z439">
            <v>1</v>
          </cell>
          <cell r="AC439">
            <v>1.59917510311211</v>
          </cell>
          <cell r="AE439">
            <v>1.59917510311211</v>
          </cell>
          <cell r="AF439">
            <v>0</v>
          </cell>
          <cell r="AG439">
            <v>148740.23000000001</v>
          </cell>
          <cell r="AH439">
            <v>0</v>
          </cell>
          <cell r="AI439">
            <v>148740.23000000001</v>
          </cell>
          <cell r="AJ439">
            <v>0</v>
          </cell>
          <cell r="AM439">
            <v>0</v>
          </cell>
          <cell r="AN439">
            <v>0</v>
          </cell>
          <cell r="AO439">
            <v>2667</v>
          </cell>
          <cell r="AP439">
            <v>0</v>
          </cell>
          <cell r="AQ439">
            <v>2667</v>
          </cell>
          <cell r="AR439">
            <v>0</v>
          </cell>
          <cell r="AS439">
            <v>4265</v>
          </cell>
          <cell r="AT439">
            <v>0</v>
          </cell>
          <cell r="AU439">
            <v>4265</v>
          </cell>
          <cell r="AV439">
            <v>0</v>
          </cell>
          <cell r="AW439">
            <v>0</v>
          </cell>
          <cell r="AX439">
            <v>0</v>
          </cell>
          <cell r="AY439">
            <v>0</v>
          </cell>
          <cell r="AZ439">
            <v>0</v>
          </cell>
          <cell r="BB439">
            <v>1.8551503116968002E-2</v>
          </cell>
          <cell r="BC439">
            <v>34.8746143024619</v>
          </cell>
          <cell r="BE439">
            <v>34.8746143024619</v>
          </cell>
          <cell r="BF439">
            <v>0</v>
          </cell>
          <cell r="BG439">
            <v>87.326584176977903</v>
          </cell>
          <cell r="BH439">
            <v>0</v>
          </cell>
          <cell r="BI439">
            <v>0.94072733382219498</v>
          </cell>
          <cell r="BJ439">
            <v>0</v>
          </cell>
          <cell r="BK439">
            <v>-2.1831349864122199E-3</v>
          </cell>
          <cell r="BL439">
            <v>-324.72000000000003</v>
          </cell>
          <cell r="BM439">
            <v>-349.93</v>
          </cell>
        </row>
        <row r="440">
          <cell r="A440">
            <v>792</v>
          </cell>
          <cell r="B440" t="str">
            <v>MARBLE CITY SQUARE</v>
          </cell>
          <cell r="C440" t="str">
            <v>SYLACAUGA</v>
          </cell>
          <cell r="D440" t="str">
            <v>AL</v>
          </cell>
          <cell r="E440" t="str">
            <v>DORIAN DODD</v>
          </cell>
          <cell r="F440">
            <v>33.173811999999998</v>
          </cell>
          <cell r="G440">
            <v>-86.284352999999996</v>
          </cell>
          <cell r="H440">
            <v>3</v>
          </cell>
          <cell r="I440">
            <v>2</v>
          </cell>
          <cell r="J440" t="str">
            <v>S</v>
          </cell>
          <cell r="K440" t="str">
            <v>O</v>
          </cell>
          <cell r="L440">
            <v>43314</v>
          </cell>
          <cell r="M440" t="str">
            <v>COURTNEY O'DELL</v>
          </cell>
          <cell r="N440" t="str">
            <v>ALLEN MCCLURE</v>
          </cell>
          <cell r="O440">
            <v>5000</v>
          </cell>
          <cell r="Q440">
            <v>0</v>
          </cell>
          <cell r="T440">
            <v>47149</v>
          </cell>
          <cell r="U440">
            <v>1</v>
          </cell>
          <cell r="V440" t="str">
            <v>SECYR</v>
          </cell>
          <cell r="W440" t="str">
            <v>LAUREN BRYANT</v>
          </cell>
          <cell r="X440" t="str">
            <v>LYNETTE KEELEY</v>
          </cell>
          <cell r="Y440" t="str">
            <v>BRIAN BYRNE</v>
          </cell>
          <cell r="Z440">
            <v>1</v>
          </cell>
          <cell r="AC440">
            <v>1.6277193840136901</v>
          </cell>
          <cell r="AE440">
            <v>1.6277193840136901</v>
          </cell>
          <cell r="AF440">
            <v>0</v>
          </cell>
          <cell r="AG440">
            <v>249190.58</v>
          </cell>
          <cell r="AH440">
            <v>0</v>
          </cell>
          <cell r="AI440">
            <v>249190.58</v>
          </cell>
          <cell r="AJ440">
            <v>0</v>
          </cell>
          <cell r="AM440">
            <v>0</v>
          </cell>
          <cell r="AN440">
            <v>0</v>
          </cell>
          <cell r="AO440">
            <v>4091</v>
          </cell>
          <cell r="AP440">
            <v>0</v>
          </cell>
          <cell r="AQ440">
            <v>4091</v>
          </cell>
          <cell r="AR440">
            <v>0</v>
          </cell>
          <cell r="AS440">
            <v>6659</v>
          </cell>
          <cell r="AT440">
            <v>0</v>
          </cell>
          <cell r="AU440">
            <v>6659</v>
          </cell>
          <cell r="AV440">
            <v>0</v>
          </cell>
          <cell r="AW440">
            <v>0</v>
          </cell>
          <cell r="AX440">
            <v>0</v>
          </cell>
          <cell r="AY440">
            <v>0</v>
          </cell>
          <cell r="AZ440">
            <v>0</v>
          </cell>
          <cell r="BB440">
            <v>-1.9445006063150898E-2</v>
          </cell>
          <cell r="BC440">
            <v>37.4216218651449</v>
          </cell>
          <cell r="BE440">
            <v>37.4216218651449</v>
          </cell>
          <cell r="BF440">
            <v>0</v>
          </cell>
          <cell r="BG440">
            <v>87.044732339281396</v>
          </cell>
          <cell r="BH440">
            <v>0</v>
          </cell>
          <cell r="BI440">
            <v>1.5648705500825899</v>
          </cell>
          <cell r="BJ440">
            <v>0</v>
          </cell>
          <cell r="BK440">
            <v>-1.13306450027124E-2</v>
          </cell>
          <cell r="BL440">
            <v>-2823.49</v>
          </cell>
          <cell r="BM440">
            <v>-6253.99</v>
          </cell>
        </row>
        <row r="441">
          <cell r="A441">
            <v>793</v>
          </cell>
          <cell r="B441" t="str">
            <v>LEGENDS OUTLETS</v>
          </cell>
          <cell r="C441" t="str">
            <v>KANSAS CITY</v>
          </cell>
          <cell r="D441" t="str">
            <v>KS</v>
          </cell>
          <cell r="E441" t="str">
            <v>STEPHANIE DOWNS</v>
          </cell>
          <cell r="F441">
            <v>39.127125999999997</v>
          </cell>
          <cell r="G441">
            <v>-94.823625000000007</v>
          </cell>
          <cell r="H441">
            <v>9</v>
          </cell>
          <cell r="I441">
            <v>6</v>
          </cell>
          <cell r="J441" t="str">
            <v>O</v>
          </cell>
          <cell r="K441" t="str">
            <v>O</v>
          </cell>
          <cell r="L441">
            <v>43313</v>
          </cell>
          <cell r="M441" t="str">
            <v>STEPHANIE DOWNS</v>
          </cell>
          <cell r="N441" t="str">
            <v>SHAWN BROOKS</v>
          </cell>
          <cell r="O441">
            <v>5600</v>
          </cell>
          <cell r="Q441">
            <v>0</v>
          </cell>
          <cell r="T441">
            <v>47177</v>
          </cell>
          <cell r="U441">
            <v>0.9</v>
          </cell>
          <cell r="V441" t="str">
            <v>SECYR</v>
          </cell>
          <cell r="W441" t="str">
            <v>CHRISTINE GOETZ</v>
          </cell>
          <cell r="X441" t="str">
            <v>JAMES CASE</v>
          </cell>
          <cell r="Y441" t="str">
            <v>CRAIG SCHULZ</v>
          </cell>
          <cell r="Z441">
            <v>1</v>
          </cell>
          <cell r="AC441">
            <v>1.67939344706201</v>
          </cell>
          <cell r="AE441">
            <v>1.67939344706201</v>
          </cell>
          <cell r="AF441">
            <v>0</v>
          </cell>
          <cell r="AG441">
            <v>230584.65</v>
          </cell>
          <cell r="AH441">
            <v>0</v>
          </cell>
          <cell r="AI441">
            <v>230584.65</v>
          </cell>
          <cell r="AJ441">
            <v>0</v>
          </cell>
          <cell r="AM441">
            <v>0</v>
          </cell>
          <cell r="AN441">
            <v>0</v>
          </cell>
          <cell r="AO441">
            <v>3693</v>
          </cell>
          <cell r="AP441">
            <v>0</v>
          </cell>
          <cell r="AQ441">
            <v>3693</v>
          </cell>
          <cell r="AR441">
            <v>0</v>
          </cell>
          <cell r="AS441">
            <v>6202</v>
          </cell>
          <cell r="AT441">
            <v>0</v>
          </cell>
          <cell r="AU441">
            <v>6202</v>
          </cell>
          <cell r="AV441">
            <v>0</v>
          </cell>
          <cell r="AW441">
            <v>0</v>
          </cell>
          <cell r="AX441">
            <v>0</v>
          </cell>
          <cell r="AY441">
            <v>0</v>
          </cell>
          <cell r="AZ441">
            <v>0</v>
          </cell>
          <cell r="BB441">
            <v>-1.1846771198778101E-2</v>
          </cell>
          <cell r="BC441">
            <v>37.179079329248601</v>
          </cell>
          <cell r="BE441">
            <v>37.179079329248601</v>
          </cell>
          <cell r="BF441">
            <v>0</v>
          </cell>
          <cell r="BG441">
            <v>84.023828865421095</v>
          </cell>
          <cell r="BH441">
            <v>0</v>
          </cell>
          <cell r="BI441">
            <v>2.5502651629239002</v>
          </cell>
          <cell r="BJ441">
            <v>0</v>
          </cell>
          <cell r="BK441">
            <v>-1.0120144597656399E-2</v>
          </cell>
          <cell r="BL441">
            <v>-2333.5500000000002</v>
          </cell>
          <cell r="BM441">
            <v>-3366.32</v>
          </cell>
        </row>
        <row r="442">
          <cell r="A442">
            <v>795</v>
          </cell>
          <cell r="B442" t="str">
            <v>RUSTON MARKETPLACE</v>
          </cell>
          <cell r="C442" t="str">
            <v>RUSTON</v>
          </cell>
          <cell r="D442" t="str">
            <v>LA</v>
          </cell>
          <cell r="E442" t="str">
            <v>DONNA PIQUIET</v>
          </cell>
          <cell r="F442">
            <v>32.542420999999997</v>
          </cell>
          <cell r="G442">
            <v>-92.654888</v>
          </cell>
          <cell r="H442">
            <v>3</v>
          </cell>
          <cell r="I442">
            <v>4</v>
          </cell>
          <cell r="J442" t="str">
            <v>S</v>
          </cell>
          <cell r="K442" t="str">
            <v>O</v>
          </cell>
          <cell r="L442">
            <v>43545</v>
          </cell>
          <cell r="M442" t="str">
            <v>KAREN WOHLERS</v>
          </cell>
          <cell r="N442" t="str">
            <v>ALLEN MCCLURE</v>
          </cell>
          <cell r="O442">
            <v>5150</v>
          </cell>
          <cell r="Q442">
            <v>0</v>
          </cell>
          <cell r="U442">
            <v>2.4</v>
          </cell>
          <cell r="V442" t="str">
            <v>NEW</v>
          </cell>
          <cell r="Y442" t="str">
            <v>BRIAN BYRNE</v>
          </cell>
          <cell r="Z442">
            <v>1</v>
          </cell>
          <cell r="AC442">
            <v>1.79181286549708</v>
          </cell>
          <cell r="AE442">
            <v>1.79181286549708</v>
          </cell>
          <cell r="AF442">
            <v>0</v>
          </cell>
          <cell r="AG442">
            <v>109706.53</v>
          </cell>
          <cell r="AH442">
            <v>0</v>
          </cell>
          <cell r="AI442">
            <v>109706.53</v>
          </cell>
          <cell r="AJ442">
            <v>0</v>
          </cell>
          <cell r="AM442">
            <v>0</v>
          </cell>
          <cell r="AN442">
            <v>0</v>
          </cell>
          <cell r="AO442">
            <v>1710</v>
          </cell>
          <cell r="AP442">
            <v>0</v>
          </cell>
          <cell r="AQ442">
            <v>1710</v>
          </cell>
          <cell r="AR442">
            <v>0</v>
          </cell>
          <cell r="AS442">
            <v>3064</v>
          </cell>
          <cell r="AT442">
            <v>0</v>
          </cell>
          <cell r="AU442">
            <v>3064</v>
          </cell>
          <cell r="AV442">
            <v>0</v>
          </cell>
          <cell r="AW442">
            <v>0</v>
          </cell>
          <cell r="AX442">
            <v>0</v>
          </cell>
          <cell r="AY442">
            <v>0</v>
          </cell>
          <cell r="AZ442">
            <v>0</v>
          </cell>
          <cell r="BA442">
            <v>0</v>
          </cell>
          <cell r="BC442">
            <v>35.805003263707597</v>
          </cell>
          <cell r="BE442">
            <v>35.805003263707597</v>
          </cell>
          <cell r="BF442">
            <v>0</v>
          </cell>
          <cell r="BG442">
            <v>63.274853801169598</v>
          </cell>
          <cell r="BH442">
            <v>0</v>
          </cell>
          <cell r="BI442">
            <v>0.94716330923965997</v>
          </cell>
          <cell r="BJ442">
            <v>0</v>
          </cell>
          <cell r="BK442">
            <v>-4.73882457133591E-3</v>
          </cell>
          <cell r="BL442">
            <v>-519.88</v>
          </cell>
        </row>
        <row r="443">
          <cell r="A443">
            <v>799</v>
          </cell>
          <cell r="B443" t="str">
            <v>MARYVILLE COMMONS</v>
          </cell>
          <cell r="C443" t="str">
            <v>MARYVILLE</v>
          </cell>
          <cell r="D443" t="str">
            <v>TN</v>
          </cell>
          <cell r="E443" t="str">
            <v>NORA KAMMERDIENER</v>
          </cell>
          <cell r="F443">
            <v>35.751119000000003</v>
          </cell>
          <cell r="G443">
            <v>-83.990757000000002</v>
          </cell>
          <cell r="H443">
            <v>9</v>
          </cell>
          <cell r="I443">
            <v>4</v>
          </cell>
          <cell r="J443" t="str">
            <v>S</v>
          </cell>
          <cell r="K443" t="str">
            <v>O</v>
          </cell>
          <cell r="L443">
            <v>43419</v>
          </cell>
          <cell r="M443" t="str">
            <v>JENNIFER SCANTLAND</v>
          </cell>
          <cell r="N443" t="str">
            <v>SHAWN BROOKS</v>
          </cell>
          <cell r="O443">
            <v>7700</v>
          </cell>
          <cell r="Q443">
            <v>0</v>
          </cell>
          <cell r="U443">
            <v>0.9</v>
          </cell>
          <cell r="V443" t="str">
            <v>SECYR</v>
          </cell>
          <cell r="W443" t="str">
            <v>BRANDY AVERY</v>
          </cell>
          <cell r="X443" t="str">
            <v>CIERA MEDVECKY</v>
          </cell>
          <cell r="Y443" t="str">
            <v>BRIAN BYRNE</v>
          </cell>
          <cell r="Z443">
            <v>1</v>
          </cell>
          <cell r="AC443">
            <v>1.7183856502242201</v>
          </cell>
          <cell r="AE443">
            <v>1.7183856502242201</v>
          </cell>
          <cell r="AF443">
            <v>0</v>
          </cell>
          <cell r="AG443">
            <v>211205.94</v>
          </cell>
          <cell r="AH443">
            <v>0</v>
          </cell>
          <cell r="AI443">
            <v>211205.94</v>
          </cell>
          <cell r="AJ443">
            <v>0</v>
          </cell>
          <cell r="AM443">
            <v>0</v>
          </cell>
          <cell r="AN443">
            <v>0</v>
          </cell>
          <cell r="AO443">
            <v>3345</v>
          </cell>
          <cell r="AP443">
            <v>0</v>
          </cell>
          <cell r="AQ443">
            <v>3345</v>
          </cell>
          <cell r="AR443">
            <v>0</v>
          </cell>
          <cell r="AS443">
            <v>5748</v>
          </cell>
          <cell r="AT443">
            <v>0</v>
          </cell>
          <cell r="AU443">
            <v>5748</v>
          </cell>
          <cell r="AV443">
            <v>0</v>
          </cell>
          <cell r="AW443">
            <v>0</v>
          </cell>
          <cell r="AX443">
            <v>0</v>
          </cell>
          <cell r="AY443">
            <v>0</v>
          </cell>
          <cell r="AZ443">
            <v>0</v>
          </cell>
          <cell r="BB443">
            <v>2.63473810657357E-3</v>
          </cell>
          <cell r="BC443">
            <v>36.744248434238003</v>
          </cell>
          <cell r="BE443">
            <v>36.744248434238003</v>
          </cell>
          <cell r="BF443">
            <v>0</v>
          </cell>
          <cell r="BG443">
            <v>72.526158445440998</v>
          </cell>
          <cell r="BH443">
            <v>0</v>
          </cell>
          <cell r="BI443">
            <v>2.5891932774239201</v>
          </cell>
          <cell r="BJ443">
            <v>0</v>
          </cell>
          <cell r="BK443">
            <v>-6.4519492207463502E-3</v>
          </cell>
          <cell r="BL443">
            <v>-1362.69</v>
          </cell>
          <cell r="BM443">
            <v>-574.88</v>
          </cell>
        </row>
        <row r="444">
          <cell r="A444">
            <v>814</v>
          </cell>
          <cell r="B444" t="str">
            <v>NEWTOWNE PLAZA</v>
          </cell>
          <cell r="C444" t="str">
            <v>STATESVILLE</v>
          </cell>
          <cell r="D444" t="str">
            <v>NC</v>
          </cell>
          <cell r="E444" t="str">
            <v>STEVE JOHNSTON</v>
          </cell>
          <cell r="F444">
            <v>35.792384570000003</v>
          </cell>
          <cell r="G444">
            <v>-80.859795270000006</v>
          </cell>
          <cell r="H444">
            <v>6</v>
          </cell>
          <cell r="I444">
            <v>1</v>
          </cell>
          <cell r="J444" t="str">
            <v>S</v>
          </cell>
          <cell r="K444" t="str">
            <v>O</v>
          </cell>
          <cell r="L444">
            <v>36943</v>
          </cell>
          <cell r="M444" t="str">
            <v>JOSEPH LOVE</v>
          </cell>
          <cell r="N444" t="str">
            <v>BRYAN GURLEY</v>
          </cell>
          <cell r="O444">
            <v>14850</v>
          </cell>
          <cell r="P444">
            <v>43325</v>
          </cell>
          <cell r="Q444">
            <v>90.2</v>
          </cell>
          <cell r="R444">
            <v>43325</v>
          </cell>
          <cell r="S444">
            <v>98.8</v>
          </cell>
          <cell r="T444">
            <v>43769</v>
          </cell>
          <cell r="U444">
            <v>2.8</v>
          </cell>
          <cell r="V444" t="str">
            <v>OLD</v>
          </cell>
          <cell r="W444" t="str">
            <v>APRIL WIDUCH</v>
          </cell>
          <cell r="X444" t="str">
            <v>ASHLEY AMEZAGA</v>
          </cell>
          <cell r="Y444" t="str">
            <v>ADRIAN MUNZELL</v>
          </cell>
          <cell r="Z444">
            <v>1</v>
          </cell>
          <cell r="AC444">
            <v>2.5857014272855898</v>
          </cell>
          <cell r="AD444">
            <v>2.52205618649133</v>
          </cell>
          <cell r="AE444">
            <v>6.3645240794252697E-2</v>
          </cell>
          <cell r="AF444">
            <v>2.5235457138167701</v>
          </cell>
          <cell r="AG444">
            <v>374519.78</v>
          </cell>
          <cell r="AH444">
            <v>422704.25</v>
          </cell>
          <cell r="AI444">
            <v>-48184.47</v>
          </cell>
          <cell r="AJ444">
            <v>-11.399097596014199</v>
          </cell>
          <cell r="AM444">
            <v>0</v>
          </cell>
          <cell r="AN444">
            <v>0</v>
          </cell>
          <cell r="AO444">
            <v>7777</v>
          </cell>
          <cell r="AP444">
            <v>8365</v>
          </cell>
          <cell r="AQ444">
            <v>-588</v>
          </cell>
          <cell r="AR444">
            <v>-7.02928870292887</v>
          </cell>
          <cell r="AS444">
            <v>20109</v>
          </cell>
          <cell r="AT444">
            <v>21097</v>
          </cell>
          <cell r="AU444">
            <v>-988</v>
          </cell>
          <cell r="AV444">
            <v>-4.6831303028866698</v>
          </cell>
          <cell r="AW444">
            <v>0</v>
          </cell>
          <cell r="AX444">
            <v>0</v>
          </cell>
          <cell r="AY444">
            <v>0</v>
          </cell>
          <cell r="AZ444">
            <v>0</v>
          </cell>
          <cell r="BB444">
            <v>-7.5842726031648596E-3</v>
          </cell>
          <cell r="BC444">
            <v>18.6244855537322</v>
          </cell>
          <cell r="BD444">
            <v>20.0362255296962</v>
          </cell>
          <cell r="BE444">
            <v>-1.4117399759639999</v>
          </cell>
          <cell r="BF444">
            <v>-7.0459377384808901</v>
          </cell>
          <cell r="BG444">
            <v>70.309888131670306</v>
          </cell>
          <cell r="BH444">
            <v>66.503287507471597</v>
          </cell>
          <cell r="BI444">
            <v>0</v>
          </cell>
          <cell r="BJ444">
            <v>0</v>
          </cell>
          <cell r="BK444">
            <v>-5.6471783679889996E-3</v>
          </cell>
          <cell r="BL444">
            <v>-2114.98</v>
          </cell>
          <cell r="BM444">
            <v>-7473.59</v>
          </cell>
        </row>
        <row r="445">
          <cell r="A445">
            <v>822</v>
          </cell>
          <cell r="B445" t="str">
            <v>VALLE VISTA MALL</v>
          </cell>
          <cell r="C445" t="str">
            <v>HARLINGEN</v>
          </cell>
          <cell r="D445" t="str">
            <v>TX</v>
          </cell>
          <cell r="E445" t="str">
            <v>BELEN GONZALEZ</v>
          </cell>
          <cell r="F445">
            <v>26.183019229999999</v>
          </cell>
          <cell r="G445">
            <v>-97.718254099999996</v>
          </cell>
          <cell r="H445">
            <v>11</v>
          </cell>
          <cell r="I445">
            <v>6</v>
          </cell>
          <cell r="J445" t="str">
            <v>M</v>
          </cell>
          <cell r="K445" t="str">
            <v>O</v>
          </cell>
          <cell r="L445">
            <v>40482</v>
          </cell>
          <cell r="M445" t="str">
            <v>DISTRICT 6</v>
          </cell>
          <cell r="N445" t="str">
            <v>MANUEL TARIN</v>
          </cell>
          <cell r="O445">
            <v>25959</v>
          </cell>
          <cell r="P445">
            <v>43341</v>
          </cell>
          <cell r="Q445">
            <v>85.5</v>
          </cell>
          <cell r="R445">
            <v>43341</v>
          </cell>
          <cell r="T445">
            <v>43861</v>
          </cell>
          <cell r="U445">
            <v>2.9</v>
          </cell>
          <cell r="V445" t="str">
            <v>OLD</v>
          </cell>
          <cell r="W445" t="str">
            <v>LORENZO GUAJARDO</v>
          </cell>
          <cell r="X445" t="str">
            <v>VIVIANA LOPEZ</v>
          </cell>
          <cell r="Y445" t="str">
            <v>MARSHALL POE</v>
          </cell>
          <cell r="Z445">
            <v>1</v>
          </cell>
          <cell r="AC445">
            <v>2.15671519712089</v>
          </cell>
          <cell r="AD445">
            <v>2.0732660880444098</v>
          </cell>
          <cell r="AE445">
            <v>8.3449109076476596E-2</v>
          </cell>
          <cell r="AF445">
            <v>4.0250071883049596</v>
          </cell>
          <cell r="AG445">
            <v>477312.25</v>
          </cell>
          <cell r="AH445">
            <v>519978.73</v>
          </cell>
          <cell r="AI445">
            <v>-42666.48</v>
          </cell>
          <cell r="AJ445">
            <v>-8.20542794125444</v>
          </cell>
          <cell r="AM445">
            <v>0</v>
          </cell>
          <cell r="AN445">
            <v>0</v>
          </cell>
          <cell r="AO445">
            <v>12226</v>
          </cell>
          <cell r="AP445">
            <v>12789</v>
          </cell>
          <cell r="AQ445">
            <v>-563</v>
          </cell>
          <cell r="AR445">
            <v>-4.4022206583782904</v>
          </cell>
          <cell r="AS445">
            <v>26368</v>
          </cell>
          <cell r="AT445">
            <v>26515</v>
          </cell>
          <cell r="AU445">
            <v>-147</v>
          </cell>
          <cell r="AV445">
            <v>-0.55440316801810297</v>
          </cell>
          <cell r="AW445">
            <v>0</v>
          </cell>
          <cell r="AX445">
            <v>0</v>
          </cell>
          <cell r="AY445">
            <v>0</v>
          </cell>
          <cell r="AZ445">
            <v>0</v>
          </cell>
          <cell r="BB445">
            <v>-6.4252577020387901E-3</v>
          </cell>
          <cell r="BC445">
            <v>18.1019512287621</v>
          </cell>
          <cell r="BD445">
            <v>19.610738449934001</v>
          </cell>
          <cell r="BE445">
            <v>-1.50878722117186</v>
          </cell>
          <cell r="BF445">
            <v>-7.6936787720859101</v>
          </cell>
          <cell r="BG445">
            <v>71.871421560608496</v>
          </cell>
          <cell r="BH445">
            <v>61.271405113769703</v>
          </cell>
          <cell r="BI445">
            <v>-2.09464559101511E-2</v>
          </cell>
          <cell r="BJ445">
            <v>0</v>
          </cell>
          <cell r="BK445">
            <v>-3.9890030058939404E-3</v>
          </cell>
          <cell r="BL445">
            <v>-1904</v>
          </cell>
          <cell r="BM445">
            <v>-6718.12</v>
          </cell>
        </row>
        <row r="446">
          <cell r="A446">
            <v>824</v>
          </cell>
          <cell r="B446" t="str">
            <v>ROCKVALE OUTLET CENTER</v>
          </cell>
          <cell r="C446" t="str">
            <v>LANCASTER</v>
          </cell>
          <cell r="D446" t="str">
            <v>PA</v>
          </cell>
          <cell r="E446" t="str">
            <v>APRIL SUMMERS</v>
          </cell>
          <cell r="F446">
            <v>40.020665839999999</v>
          </cell>
          <cell r="G446">
            <v>-76.194544609999994</v>
          </cell>
          <cell r="H446">
            <v>14</v>
          </cell>
          <cell r="I446">
            <v>2</v>
          </cell>
          <cell r="J446" t="str">
            <v>O</v>
          </cell>
          <cell r="K446" t="str">
            <v>O</v>
          </cell>
          <cell r="L446">
            <v>40492</v>
          </cell>
          <cell r="M446" t="str">
            <v>EFFIE WILLIAMS</v>
          </cell>
          <cell r="N446" t="str">
            <v>OTEAL BAKER</v>
          </cell>
          <cell r="O446">
            <v>25000</v>
          </cell>
          <cell r="P446">
            <v>43335</v>
          </cell>
          <cell r="Q446">
            <v>81</v>
          </cell>
          <cell r="R446">
            <v>43335</v>
          </cell>
          <cell r="T446">
            <v>44196</v>
          </cell>
          <cell r="U446">
            <v>1</v>
          </cell>
          <cell r="V446" t="str">
            <v>OLD</v>
          </cell>
          <cell r="W446" t="str">
            <v>JAIDA PLOWDEN</v>
          </cell>
          <cell r="X446" t="str">
            <v>JERMAINE OLLIVIERRE</v>
          </cell>
          <cell r="Y446" t="str">
            <v>CRAIG SCHULZ</v>
          </cell>
          <cell r="Z446">
            <v>1</v>
          </cell>
          <cell r="AC446">
            <v>2.52362821948488</v>
          </cell>
          <cell r="AD446">
            <v>2.3394082332761599</v>
          </cell>
          <cell r="AE446">
            <v>0.18421998620872501</v>
          </cell>
          <cell r="AF446">
            <v>7.8746404149710498</v>
          </cell>
          <cell r="AG446">
            <v>195294.4</v>
          </cell>
          <cell r="AH446">
            <v>197167.82</v>
          </cell>
          <cell r="AI446">
            <v>-1873.42</v>
          </cell>
          <cell r="AJ446">
            <v>-0.95016519429996205</v>
          </cell>
          <cell r="AK446">
            <v>18857.5</v>
          </cell>
          <cell r="AL446">
            <v>18813</v>
          </cell>
          <cell r="AM446">
            <v>44.5</v>
          </cell>
          <cell r="AN446">
            <v>0.23653856375910301</v>
          </cell>
          <cell r="AO446">
            <v>4465</v>
          </cell>
          <cell r="AP446">
            <v>4664</v>
          </cell>
          <cell r="AQ446">
            <v>-199</v>
          </cell>
          <cell r="AR446">
            <v>-4.2667238421955398</v>
          </cell>
          <cell r="AS446">
            <v>11268</v>
          </cell>
          <cell r="AT446">
            <v>10911</v>
          </cell>
          <cell r="AU446">
            <v>357</v>
          </cell>
          <cell r="AV446">
            <v>3.2719274127027802</v>
          </cell>
          <cell r="AW446">
            <v>22.9935039109108</v>
          </cell>
          <cell r="AX446">
            <v>24.259820337000999</v>
          </cell>
          <cell r="AY446">
            <v>-1.26631642609023</v>
          </cell>
          <cell r="AZ446">
            <v>-5.2198095802006002</v>
          </cell>
          <cell r="BB446">
            <v>-1.2991089719858601E-2</v>
          </cell>
          <cell r="BC446">
            <v>17.3317713880014</v>
          </cell>
          <cell r="BD446">
            <v>18.070554486298199</v>
          </cell>
          <cell r="BE446">
            <v>-0.73878309829680999</v>
          </cell>
          <cell r="BF446">
            <v>-4.0883255622121801</v>
          </cell>
          <cell r="BG446">
            <v>79.484882418813001</v>
          </cell>
          <cell r="BH446">
            <v>62.714408233276203</v>
          </cell>
          <cell r="BI446">
            <v>0.11066881590050701</v>
          </cell>
          <cell r="BJ446">
            <v>0.73850286522415298</v>
          </cell>
          <cell r="BK446">
            <v>-8.0582955783678398E-3</v>
          </cell>
          <cell r="BL446">
            <v>-1573.74</v>
          </cell>
          <cell r="BM446">
            <v>-3970.63</v>
          </cell>
        </row>
        <row r="447">
          <cell r="A447">
            <v>825</v>
          </cell>
          <cell r="B447" t="str">
            <v>LAKE PARK OUTLETS</v>
          </cell>
          <cell r="C447" t="str">
            <v>LAKE PARK</v>
          </cell>
          <cell r="D447" t="str">
            <v>GA</v>
          </cell>
          <cell r="E447" t="str">
            <v>LINDSEY BROOKS</v>
          </cell>
          <cell r="F447">
            <v>30.679144869999998</v>
          </cell>
          <cell r="G447">
            <v>-83.219855569999993</v>
          </cell>
          <cell r="H447">
            <v>2</v>
          </cell>
          <cell r="I447">
            <v>2</v>
          </cell>
          <cell r="J447" t="str">
            <v>S</v>
          </cell>
          <cell r="K447" t="str">
            <v>O</v>
          </cell>
          <cell r="L447">
            <v>40983</v>
          </cell>
          <cell r="M447" t="str">
            <v>CHESTER SIERADZKI</v>
          </cell>
          <cell r="N447" t="str">
            <v>KEN HELM</v>
          </cell>
          <cell r="O447">
            <v>9607</v>
          </cell>
          <cell r="P447">
            <v>43327</v>
          </cell>
          <cell r="Q447">
            <v>90.4</v>
          </cell>
          <cell r="R447">
            <v>43327</v>
          </cell>
          <cell r="T447">
            <v>43861</v>
          </cell>
          <cell r="U447">
            <v>2</v>
          </cell>
          <cell r="V447" t="str">
            <v>OLD</v>
          </cell>
          <cell r="W447" t="str">
            <v>JESSICA TOURANGEAU</v>
          </cell>
          <cell r="X447" t="str">
            <v>KELLIE APPERSON</v>
          </cell>
          <cell r="Y447" t="str">
            <v>ADRIAN MUNZELL</v>
          </cell>
          <cell r="Z447">
            <v>1</v>
          </cell>
          <cell r="AC447">
            <v>2.2424480188309102</v>
          </cell>
          <cell r="AD447">
            <v>2.2546654099905701</v>
          </cell>
          <cell r="AE447">
            <v>-1.22173911596608E-2</v>
          </cell>
          <cell r="AF447">
            <v>-0.54187158349636799</v>
          </cell>
          <cell r="AG447">
            <v>200504.91</v>
          </cell>
          <cell r="AH447">
            <v>205538.36</v>
          </cell>
          <cell r="AI447">
            <v>-5033.45</v>
          </cell>
          <cell r="AJ447">
            <v>-2.4489102666772302</v>
          </cell>
          <cell r="AM447">
            <v>0</v>
          </cell>
          <cell r="AN447">
            <v>0</v>
          </cell>
          <cell r="AO447">
            <v>5098</v>
          </cell>
          <cell r="AP447">
            <v>5305</v>
          </cell>
          <cell r="AQ447">
            <v>-207</v>
          </cell>
          <cell r="AR447">
            <v>-3.9019792648444902</v>
          </cell>
          <cell r="AS447">
            <v>11432</v>
          </cell>
          <cell r="AT447">
            <v>11961</v>
          </cell>
          <cell r="AU447">
            <v>-529</v>
          </cell>
          <cell r="AV447">
            <v>-4.42270713151074</v>
          </cell>
          <cell r="AW447">
            <v>0</v>
          </cell>
          <cell r="AX447">
            <v>0</v>
          </cell>
          <cell r="AY447">
            <v>0</v>
          </cell>
          <cell r="AZ447">
            <v>0</v>
          </cell>
          <cell r="BB447">
            <v>-7.0587695528904603E-3</v>
          </cell>
          <cell r="BC447">
            <v>17.538917949615101</v>
          </cell>
          <cell r="BD447">
            <v>17.184044812306698</v>
          </cell>
          <cell r="BE447">
            <v>0.35487313730845199</v>
          </cell>
          <cell r="BF447">
            <v>2.0651315867979099</v>
          </cell>
          <cell r="BG447">
            <v>69.556688897606904</v>
          </cell>
          <cell r="BH447">
            <v>66.427898209236602</v>
          </cell>
          <cell r="BI447">
            <v>-2.74257622918062E-2</v>
          </cell>
          <cell r="BJ447">
            <v>-7.5640381678631699E-2</v>
          </cell>
          <cell r="BK447">
            <v>-7.0588795057437703E-3</v>
          </cell>
          <cell r="BL447">
            <v>-1415.34</v>
          </cell>
          <cell r="BM447">
            <v>-3808.77</v>
          </cell>
        </row>
        <row r="448">
          <cell r="A448">
            <v>826</v>
          </cell>
          <cell r="B448" t="str">
            <v>MERCER CROSSING</v>
          </cell>
          <cell r="C448" t="str">
            <v>MACON</v>
          </cell>
          <cell r="D448" t="str">
            <v>GA</v>
          </cell>
          <cell r="E448" t="str">
            <v>PAMELA MCCARTER</v>
          </cell>
          <cell r="F448">
            <v>32.820970000000003</v>
          </cell>
          <cell r="G448">
            <v>-83.697720000000004</v>
          </cell>
          <cell r="H448">
            <v>4</v>
          </cell>
          <cell r="I448">
            <v>5</v>
          </cell>
          <cell r="J448" t="str">
            <v>S</v>
          </cell>
          <cell r="K448" t="str">
            <v>O</v>
          </cell>
          <cell r="L448">
            <v>42572</v>
          </cell>
          <cell r="M448" t="str">
            <v>MICHAEL BRADY</v>
          </cell>
          <cell r="N448" t="str">
            <v>JON COBB</v>
          </cell>
          <cell r="O448">
            <v>12000</v>
          </cell>
          <cell r="P448">
            <v>43328</v>
          </cell>
          <cell r="Q448">
            <v>97.2</v>
          </cell>
          <cell r="R448">
            <v>43328</v>
          </cell>
          <cell r="T448">
            <v>44408</v>
          </cell>
          <cell r="U448">
            <v>1.5</v>
          </cell>
          <cell r="V448" t="str">
            <v>OLD</v>
          </cell>
          <cell r="W448" t="str">
            <v>ASHLEY MADDOX</v>
          </cell>
          <cell r="X448" t="str">
            <v>ERIKA LEARY</v>
          </cell>
          <cell r="Y448" t="str">
            <v>BRIAN BYRNE</v>
          </cell>
          <cell r="Z448">
            <v>1</v>
          </cell>
          <cell r="AC448">
            <v>2.3505922165820601</v>
          </cell>
          <cell r="AD448">
            <v>2.15981735159817</v>
          </cell>
          <cell r="AE448">
            <v>0.19077486498389101</v>
          </cell>
          <cell r="AF448">
            <v>8.8329165817065807</v>
          </cell>
          <cell r="AG448">
            <v>236460.09</v>
          </cell>
          <cell r="AH448">
            <v>189338.93</v>
          </cell>
          <cell r="AI448">
            <v>47121.16</v>
          </cell>
          <cell r="AJ448">
            <v>24.887200957563199</v>
          </cell>
          <cell r="AM448">
            <v>0</v>
          </cell>
          <cell r="AN448">
            <v>0</v>
          </cell>
          <cell r="AO448">
            <v>5910</v>
          </cell>
          <cell r="AP448">
            <v>5037</v>
          </cell>
          <cell r="AQ448">
            <v>873</v>
          </cell>
          <cell r="AR448">
            <v>17.3317450863609</v>
          </cell>
          <cell r="AS448">
            <v>13892</v>
          </cell>
          <cell r="AT448">
            <v>10879</v>
          </cell>
          <cell r="AU448">
            <v>3013</v>
          </cell>
          <cell r="AV448">
            <v>27.695560253699799</v>
          </cell>
          <cell r="AW448">
            <v>0</v>
          </cell>
          <cell r="AX448">
            <v>0</v>
          </cell>
          <cell r="AY448">
            <v>0</v>
          </cell>
          <cell r="AZ448">
            <v>0</v>
          </cell>
          <cell r="BB448">
            <v>-2.8870054241495E-2</v>
          </cell>
          <cell r="BC448">
            <v>17.021313705729899</v>
          </cell>
          <cell r="BD448">
            <v>17.404074823053602</v>
          </cell>
          <cell r="BE448">
            <v>-0.38276111732367102</v>
          </cell>
          <cell r="BF448">
            <v>-2.1992615017757902</v>
          </cell>
          <cell r="BG448">
            <v>89.6785109983079</v>
          </cell>
          <cell r="BH448">
            <v>80.325590629342898</v>
          </cell>
          <cell r="BI448">
            <v>0.21432792316030999</v>
          </cell>
          <cell r="BJ448">
            <v>-2.3756340019456101E-2</v>
          </cell>
          <cell r="BK448">
            <v>-7.9001492387150794E-3</v>
          </cell>
          <cell r="BL448">
            <v>-1868.07</v>
          </cell>
          <cell r="BM448">
            <v>-14227.2</v>
          </cell>
        </row>
        <row r="449">
          <cell r="A449">
            <v>5007</v>
          </cell>
          <cell r="B449" t="str">
            <v>SOUTH BLVD. CHARLOTTE</v>
          </cell>
          <cell r="C449" t="str">
            <v>CHARLOTTE</v>
          </cell>
          <cell r="D449" t="str">
            <v>NC</v>
          </cell>
          <cell r="E449" t="str">
            <v>HUNTER MANROSS</v>
          </cell>
          <cell r="F449">
            <v>35.204160870000003</v>
          </cell>
          <cell r="G449">
            <v>-80.864640699999995</v>
          </cell>
          <cell r="H449">
            <v>2</v>
          </cell>
          <cell r="I449">
            <v>3</v>
          </cell>
          <cell r="J449" t="str">
            <v>FS</v>
          </cell>
          <cell r="K449" t="str">
            <v>O</v>
          </cell>
          <cell r="L449">
            <v>35952</v>
          </cell>
          <cell r="M449" t="str">
            <v>MEGHAN MILES</v>
          </cell>
          <cell r="N449" t="str">
            <v>JAMES BURBEE</v>
          </cell>
          <cell r="O449">
            <v>20020</v>
          </cell>
          <cell r="P449">
            <v>43187</v>
          </cell>
          <cell r="Q449">
            <v>94.7</v>
          </cell>
          <cell r="R449">
            <v>43187</v>
          </cell>
          <cell r="S449">
            <v>99.7</v>
          </cell>
          <cell r="T449">
            <v>45322</v>
          </cell>
          <cell r="U449">
            <v>2</v>
          </cell>
          <cell r="V449" t="str">
            <v>OLD</v>
          </cell>
          <cell r="W449" t="str">
            <v>ADRIAN DIAZ</v>
          </cell>
          <cell r="X449" t="str">
            <v>BREANNA HODGE</v>
          </cell>
          <cell r="Y449" t="str">
            <v>ADRIAN MUNZELL</v>
          </cell>
          <cell r="Z449">
            <v>2</v>
          </cell>
          <cell r="AC449">
            <v>1.7808856032314599</v>
          </cell>
          <cell r="AD449">
            <v>1.79114311982838</v>
          </cell>
          <cell r="AE449">
            <v>-1.02575165969176E-2</v>
          </cell>
          <cell r="AF449">
            <v>-0.57267989829313504</v>
          </cell>
          <cell r="AG449">
            <v>871360.81</v>
          </cell>
          <cell r="AH449">
            <v>874284.77</v>
          </cell>
          <cell r="AI449">
            <v>-2923.96</v>
          </cell>
          <cell r="AJ449">
            <v>-0.33444023049835397</v>
          </cell>
          <cell r="AK449">
            <v>29943</v>
          </cell>
          <cell r="AL449">
            <v>29718</v>
          </cell>
          <cell r="AM449">
            <v>225</v>
          </cell>
          <cell r="AN449">
            <v>0.75711689884918199</v>
          </cell>
          <cell r="AO449">
            <v>13121</v>
          </cell>
          <cell r="AP449">
            <v>13052</v>
          </cell>
          <cell r="AQ449">
            <v>69</v>
          </cell>
          <cell r="AR449">
            <v>0.52865461231995103</v>
          </cell>
          <cell r="AS449">
            <v>23367</v>
          </cell>
          <cell r="AT449">
            <v>23378</v>
          </cell>
          <cell r="AU449">
            <v>-11</v>
          </cell>
          <cell r="AV449">
            <v>-4.70527846693473E-2</v>
          </cell>
          <cell r="AW449">
            <v>43.646261229669697</v>
          </cell>
          <cell r="AX449">
            <v>43.885860421293501</v>
          </cell>
          <cell r="AY449">
            <v>-0.23959919162378199</v>
          </cell>
          <cell r="AZ449">
            <v>-0.54595988166504705</v>
          </cell>
          <cell r="BB449">
            <v>-1.06629059453412E-2</v>
          </cell>
          <cell r="BC449">
            <v>37.290230239226297</v>
          </cell>
          <cell r="BD449">
            <v>37.397757293181598</v>
          </cell>
          <cell r="BE449">
            <v>-0.10752705395536601</v>
          </cell>
          <cell r="BF449">
            <v>-0.28752273328157602</v>
          </cell>
          <cell r="BG449">
            <v>79.3003582044052</v>
          </cell>
          <cell r="BH449">
            <v>80.309531106343897</v>
          </cell>
          <cell r="BI449">
            <v>1.67907597313219</v>
          </cell>
          <cell r="BJ449">
            <v>1.5632927015301901</v>
          </cell>
          <cell r="BK449">
            <v>-6.7999156399976297E-3</v>
          </cell>
          <cell r="BL449">
            <v>-5925.18</v>
          </cell>
          <cell r="BM449">
            <v>-22785.599999999999</v>
          </cell>
        </row>
        <row r="450">
          <cell r="A450">
            <v>5016</v>
          </cell>
          <cell r="B450" t="str">
            <v xml:space="preserve"> DEANE HILL SC</v>
          </cell>
          <cell r="C450" t="str">
            <v>KNOXVILLE</v>
          </cell>
          <cell r="D450" t="str">
            <v>TN</v>
          </cell>
          <cell r="E450" t="str">
            <v>BEN EAKIN</v>
          </cell>
          <cell r="F450">
            <v>35.924403089999998</v>
          </cell>
          <cell r="G450">
            <v>-84.030948760000001</v>
          </cell>
          <cell r="H450">
            <v>1</v>
          </cell>
          <cell r="I450">
            <v>3</v>
          </cell>
          <cell r="J450" t="str">
            <v>S</v>
          </cell>
          <cell r="K450" t="str">
            <v>O</v>
          </cell>
          <cell r="L450">
            <v>35916</v>
          </cell>
          <cell r="M450" t="str">
            <v>CECIL OWNBY</v>
          </cell>
          <cell r="N450" t="str">
            <v>JON SALGE</v>
          </cell>
          <cell r="O450">
            <v>10000</v>
          </cell>
          <cell r="P450">
            <v>43293</v>
          </cell>
          <cell r="Q450">
            <v>99.5</v>
          </cell>
          <cell r="R450">
            <v>43293</v>
          </cell>
          <cell r="S450">
            <v>95.4</v>
          </cell>
          <cell r="T450">
            <v>44074</v>
          </cell>
          <cell r="U450">
            <v>1.5</v>
          </cell>
          <cell r="V450" t="str">
            <v>OLD</v>
          </cell>
          <cell r="W450" t="str">
            <v>AMBER SIDES</v>
          </cell>
          <cell r="X450" t="str">
            <v>NYIA COLE</v>
          </cell>
          <cell r="Y450" t="str">
            <v>BRIAN BYRNE</v>
          </cell>
          <cell r="Z450">
            <v>2</v>
          </cell>
          <cell r="AC450">
            <v>1.7404857773736799</v>
          </cell>
          <cell r="AD450">
            <v>1.70989215816802</v>
          </cell>
          <cell r="AE450">
            <v>3.0593619205664599E-2</v>
          </cell>
          <cell r="AF450">
            <v>1.7892133757980799</v>
          </cell>
          <cell r="AG450">
            <v>466192.99</v>
          </cell>
          <cell r="AH450">
            <v>447362.42</v>
          </cell>
          <cell r="AI450">
            <v>18830.57</v>
          </cell>
          <cell r="AJ450">
            <v>4.20924269857088</v>
          </cell>
          <cell r="AK450">
            <v>23678</v>
          </cell>
          <cell r="AL450">
            <v>24775.5</v>
          </cell>
          <cell r="AM450">
            <v>-1097.5</v>
          </cell>
          <cell r="AN450">
            <v>-4.4297794191842703</v>
          </cell>
          <cell r="AO450">
            <v>7699</v>
          </cell>
          <cell r="AP450">
            <v>7511</v>
          </cell>
          <cell r="AQ450">
            <v>188</v>
          </cell>
          <cell r="AR450">
            <v>2.5029956064438799</v>
          </cell>
          <cell r="AS450">
            <v>13400</v>
          </cell>
          <cell r="AT450">
            <v>12843</v>
          </cell>
          <cell r="AU450">
            <v>557</v>
          </cell>
          <cell r="AV450">
            <v>4.3369929144280901</v>
          </cell>
          <cell r="AW450">
            <v>32.515415153306897</v>
          </cell>
          <cell r="AX450">
            <v>30.3162398337067</v>
          </cell>
          <cell r="AY450">
            <v>2.1991753196001702</v>
          </cell>
          <cell r="AZ450">
            <v>7.2541163800764297</v>
          </cell>
          <cell r="BB450">
            <v>-7.8181933383799501E-3</v>
          </cell>
          <cell r="BC450">
            <v>34.790521641791003</v>
          </cell>
          <cell r="BD450">
            <v>34.833171377404</v>
          </cell>
          <cell r="BE450">
            <v>-4.264973561299E-2</v>
          </cell>
          <cell r="BF450">
            <v>-0.12244000166076301</v>
          </cell>
          <cell r="BG450">
            <v>93.206909988310201</v>
          </cell>
          <cell r="BH450">
            <v>87.485021967780597</v>
          </cell>
          <cell r="BI450">
            <v>2.4694300958922599</v>
          </cell>
          <cell r="BJ450">
            <v>2.2846778234077001</v>
          </cell>
          <cell r="BK450">
            <v>-3.1997907132837798E-3</v>
          </cell>
          <cell r="BL450">
            <v>-1491.72</v>
          </cell>
          <cell r="BM450">
            <v>-10328.299999999999</v>
          </cell>
        </row>
        <row r="451">
          <cell r="A451">
            <v>5020</v>
          </cell>
          <cell r="B451" t="str">
            <v>PHILADELPHIA MILLS</v>
          </cell>
          <cell r="C451" t="str">
            <v>PHILADELPHIA</v>
          </cell>
          <cell r="D451" t="str">
            <v>PA</v>
          </cell>
          <cell r="E451" t="str">
            <v>TRUNG TRAN</v>
          </cell>
          <cell r="F451">
            <v>40.086950000000002</v>
          </cell>
          <cell r="G451">
            <v>-74.961567000000002</v>
          </cell>
          <cell r="H451">
            <v>2</v>
          </cell>
          <cell r="I451">
            <v>5</v>
          </cell>
          <cell r="J451" t="str">
            <v>O</v>
          </cell>
          <cell r="K451" t="str">
            <v>O</v>
          </cell>
          <cell r="L451">
            <v>36892</v>
          </cell>
          <cell r="M451" t="str">
            <v>MICHAEL MOCK</v>
          </cell>
          <cell r="N451" t="str">
            <v>JAMES BURBEE</v>
          </cell>
          <cell r="O451">
            <v>29426</v>
          </cell>
          <cell r="P451">
            <v>43334</v>
          </cell>
          <cell r="Q451">
            <v>71</v>
          </cell>
          <cell r="R451">
            <v>43334</v>
          </cell>
          <cell r="S451">
            <v>98.5</v>
          </cell>
          <cell r="T451">
            <v>43555</v>
          </cell>
          <cell r="U451">
            <v>1.2</v>
          </cell>
          <cell r="V451" t="str">
            <v>OLD</v>
          </cell>
          <cell r="W451" t="str">
            <v>ANDREW FRIEND</v>
          </cell>
          <cell r="X451" t="str">
            <v>ARISTLEY BRAVO</v>
          </cell>
          <cell r="Y451" t="str">
            <v>CRAIG SCHULZ</v>
          </cell>
          <cell r="Z451">
            <v>2</v>
          </cell>
          <cell r="AC451">
            <v>1.5958222811671099</v>
          </cell>
          <cell r="AD451">
            <v>1.6500416493127901</v>
          </cell>
          <cell r="AE451">
            <v>-5.4219368145677502E-2</v>
          </cell>
          <cell r="AF451">
            <v>-3.28593936815225</v>
          </cell>
          <cell r="AG451">
            <v>567055.17000000004</v>
          </cell>
          <cell r="AH451">
            <v>596454.98</v>
          </cell>
          <cell r="AI451">
            <v>-29399.81</v>
          </cell>
          <cell r="AJ451">
            <v>-4.9290912115445797</v>
          </cell>
          <cell r="AK451">
            <v>68561</v>
          </cell>
          <cell r="AL451">
            <v>72465</v>
          </cell>
          <cell r="AM451">
            <v>-3904</v>
          </cell>
          <cell r="AN451">
            <v>-5.3874284137169699</v>
          </cell>
          <cell r="AO451">
            <v>9048</v>
          </cell>
          <cell r="AP451">
            <v>9604</v>
          </cell>
          <cell r="AQ451">
            <v>-556</v>
          </cell>
          <cell r="AR451">
            <v>-5.7892544773011201</v>
          </cell>
          <cell r="AS451">
            <v>14439</v>
          </cell>
          <cell r="AT451">
            <v>15847</v>
          </cell>
          <cell r="AU451">
            <v>-1408</v>
          </cell>
          <cell r="AV451">
            <v>-8.8849624534612204</v>
          </cell>
          <cell r="AW451">
            <v>12.7798602704161</v>
          </cell>
          <cell r="AX451">
            <v>13.240874905126599</v>
          </cell>
          <cell r="AY451">
            <v>-0.46101463471048598</v>
          </cell>
          <cell r="AZ451">
            <v>-3.4817535700151501</v>
          </cell>
          <cell r="BB451">
            <v>-4.33716065011183E-2</v>
          </cell>
          <cell r="BC451">
            <v>39.272468314980301</v>
          </cell>
          <cell r="BD451">
            <v>37.638353000567903</v>
          </cell>
          <cell r="BE451">
            <v>1.6341153144123299</v>
          </cell>
          <cell r="BF451">
            <v>4.3416227973303601</v>
          </cell>
          <cell r="BG451">
            <v>85.344827586206904</v>
          </cell>
          <cell r="BH451">
            <v>64.785506039150306</v>
          </cell>
          <cell r="BI451">
            <v>2.2244678590973801</v>
          </cell>
          <cell r="BJ451">
            <v>2.7551249551139598</v>
          </cell>
          <cell r="BK451">
            <v>-4.0743566450509597E-2</v>
          </cell>
          <cell r="BL451">
            <v>-23103.85</v>
          </cell>
          <cell r="BM451">
            <v>-81650.259999999995</v>
          </cell>
        </row>
        <row r="452">
          <cell r="A452">
            <v>5022</v>
          </cell>
          <cell r="B452" t="str">
            <v>ARUNDEL MILLS</v>
          </cell>
          <cell r="C452" t="str">
            <v>HANOVER</v>
          </cell>
          <cell r="D452" t="str">
            <v>MD</v>
          </cell>
          <cell r="E452" t="str">
            <v>DANYELLE DANIELS</v>
          </cell>
          <cell r="F452">
            <v>39.154672560000002</v>
          </cell>
          <cell r="G452">
            <v>-76.725814290000002</v>
          </cell>
          <cell r="H452">
            <v>2</v>
          </cell>
          <cell r="I452">
            <v>6</v>
          </cell>
          <cell r="J452" t="str">
            <v>O</v>
          </cell>
          <cell r="K452" t="str">
            <v>O</v>
          </cell>
          <cell r="L452">
            <v>36847</v>
          </cell>
          <cell r="M452" t="str">
            <v>DISTRICT 6</v>
          </cell>
          <cell r="N452" t="str">
            <v>JAMES BURBEE</v>
          </cell>
          <cell r="O452">
            <v>21526</v>
          </cell>
          <cell r="P452">
            <v>43031</v>
          </cell>
          <cell r="Q452">
            <v>93.2</v>
          </cell>
          <cell r="R452">
            <v>43031</v>
          </cell>
          <cell r="S452">
            <v>99.2</v>
          </cell>
          <cell r="T452">
            <v>44227</v>
          </cell>
          <cell r="U452">
            <v>2.2000000000000002</v>
          </cell>
          <cell r="V452" t="str">
            <v>OLD</v>
          </cell>
          <cell r="W452" t="str">
            <v>DAYJA PERRY</v>
          </cell>
          <cell r="X452" t="str">
            <v>INDIA MITCHELL</v>
          </cell>
          <cell r="Y452" t="str">
            <v>CRAIG SCHULZ</v>
          </cell>
          <cell r="Z452">
            <v>2</v>
          </cell>
          <cell r="AC452">
            <v>1.7855290456431501</v>
          </cell>
          <cell r="AD452">
            <v>1.74248792422056</v>
          </cell>
          <cell r="AE452">
            <v>4.3041121422590298E-2</v>
          </cell>
          <cell r="AF452">
            <v>2.4700958224340699</v>
          </cell>
          <cell r="AG452">
            <v>1065874.55</v>
          </cell>
          <cell r="AH452">
            <v>1095298.33</v>
          </cell>
          <cell r="AI452">
            <v>-29423.78</v>
          </cell>
          <cell r="AJ452">
            <v>-2.6863713012326098</v>
          </cell>
          <cell r="AK452">
            <v>105746</v>
          </cell>
          <cell r="AL452">
            <v>109609</v>
          </cell>
          <cell r="AM452">
            <v>-3863</v>
          </cell>
          <cell r="AN452">
            <v>-3.5243456285524002</v>
          </cell>
          <cell r="AO452">
            <v>15424</v>
          </cell>
          <cell r="AP452">
            <v>15941</v>
          </cell>
          <cell r="AQ452">
            <v>-517</v>
          </cell>
          <cell r="AR452">
            <v>-3.2432093344206798</v>
          </cell>
          <cell r="AS452">
            <v>27540</v>
          </cell>
          <cell r="AT452">
            <v>27777</v>
          </cell>
          <cell r="AU452">
            <v>-237</v>
          </cell>
          <cell r="AV452">
            <v>-0.85322389026892798</v>
          </cell>
          <cell r="AW452">
            <v>14.489436952698</v>
          </cell>
          <cell r="AX452">
            <v>14.3920663449169</v>
          </cell>
          <cell r="AY452">
            <v>9.7370607781041202E-2</v>
          </cell>
          <cell r="AZ452">
            <v>0.676557524454653</v>
          </cell>
          <cell r="BB452">
            <v>-1.7274539589941601E-2</v>
          </cell>
          <cell r="BC452">
            <v>38.702779593318802</v>
          </cell>
          <cell r="BD452">
            <v>39.431843971631203</v>
          </cell>
          <cell r="BE452">
            <v>-0.72906437831240101</v>
          </cell>
          <cell r="BF452">
            <v>-1.84892286253952</v>
          </cell>
          <cell r="BG452">
            <v>84.608402489626599</v>
          </cell>
          <cell r="BH452">
            <v>79.060284800200705</v>
          </cell>
          <cell r="BI452">
            <v>2.0235702222179901</v>
          </cell>
          <cell r="BJ452">
            <v>2.3070828565948802</v>
          </cell>
          <cell r="BK452">
            <v>-1.2751894676535799E-2</v>
          </cell>
          <cell r="BL452">
            <v>-13591.92</v>
          </cell>
          <cell r="BM452">
            <v>-69565.94</v>
          </cell>
        </row>
        <row r="453">
          <cell r="A453">
            <v>5024</v>
          </cell>
          <cell r="B453" t="str">
            <v>SUGARLOAF MILLS</v>
          </cell>
          <cell r="C453" t="str">
            <v>LAWRENCEVILLE</v>
          </cell>
          <cell r="D453" t="str">
            <v>GA</v>
          </cell>
          <cell r="E453" t="str">
            <v>DERRICK TURNER</v>
          </cell>
          <cell r="F453">
            <v>33.979975410000002</v>
          </cell>
          <cell r="G453">
            <v>-84.080916540000004</v>
          </cell>
          <cell r="H453">
            <v>2</v>
          </cell>
          <cell r="I453">
            <v>2</v>
          </cell>
          <cell r="J453" t="str">
            <v>O</v>
          </cell>
          <cell r="K453" t="str">
            <v>O</v>
          </cell>
          <cell r="L453">
            <v>37196</v>
          </cell>
          <cell r="M453" t="str">
            <v>KAREN HERMAN</v>
          </cell>
          <cell r="N453" t="str">
            <v>JAMES BURBEE</v>
          </cell>
          <cell r="O453">
            <v>20680</v>
          </cell>
          <cell r="P453">
            <v>43241</v>
          </cell>
          <cell r="Q453">
            <v>61.1</v>
          </cell>
          <cell r="R453">
            <v>43241</v>
          </cell>
          <cell r="S453">
            <v>70</v>
          </cell>
          <cell r="T453">
            <v>43434</v>
          </cell>
          <cell r="U453">
            <v>1.9</v>
          </cell>
          <cell r="V453" t="str">
            <v>OLD</v>
          </cell>
          <cell r="W453" t="str">
            <v>ELVIA MANENTE</v>
          </cell>
          <cell r="X453" t="str">
            <v>KOSMIAH PAIGE</v>
          </cell>
          <cell r="Y453" t="str">
            <v>BRIAN BYRNE</v>
          </cell>
          <cell r="Z453">
            <v>2</v>
          </cell>
          <cell r="AC453">
            <v>1.5830098195935101</v>
          </cell>
          <cell r="AD453">
            <v>1.55347397572697</v>
          </cell>
          <cell r="AE453">
            <v>2.9535843866545401E-2</v>
          </cell>
          <cell r="AF453">
            <v>1.9012770299369599</v>
          </cell>
          <cell r="AG453">
            <v>790258.29</v>
          </cell>
          <cell r="AH453">
            <v>725351.22</v>
          </cell>
          <cell r="AI453">
            <v>64907.07</v>
          </cell>
          <cell r="AJ453">
            <v>8.9483643523753909</v>
          </cell>
          <cell r="AK453">
            <v>98696</v>
          </cell>
          <cell r="AL453">
            <v>98402</v>
          </cell>
          <cell r="AM453">
            <v>294</v>
          </cell>
          <cell r="AN453">
            <v>0.29877441515416397</v>
          </cell>
          <cell r="AO453">
            <v>13137</v>
          </cell>
          <cell r="AP453">
            <v>12277</v>
          </cell>
          <cell r="AQ453">
            <v>860</v>
          </cell>
          <cell r="AR453">
            <v>7.0049686405473697</v>
          </cell>
          <cell r="AS453">
            <v>20796</v>
          </cell>
          <cell r="AT453">
            <v>19072</v>
          </cell>
          <cell r="AU453">
            <v>1724</v>
          </cell>
          <cell r="AV453">
            <v>9.0394295302013408</v>
          </cell>
          <cell r="AW453">
            <v>13.102861311502</v>
          </cell>
          <cell r="AX453">
            <v>12.4763724314546</v>
          </cell>
          <cell r="AY453">
            <v>0.62648888004734204</v>
          </cell>
          <cell r="AZ453">
            <v>5.0214025229631396</v>
          </cell>
          <cell r="BB453">
            <v>-3.02240217165132E-2</v>
          </cell>
          <cell r="BC453">
            <v>38.000494806693602</v>
          </cell>
          <cell r="BD453">
            <v>38.032257760067097</v>
          </cell>
          <cell r="BE453">
            <v>-3.1762953373515798E-2</v>
          </cell>
          <cell r="BF453">
            <v>-8.3515823788053001E-2</v>
          </cell>
          <cell r="BG453">
            <v>69.833295272893395</v>
          </cell>
          <cell r="BH453">
            <v>52.447666368005201</v>
          </cell>
          <cell r="BI453">
            <v>2.2546653702297799</v>
          </cell>
          <cell r="BJ453">
            <v>1.6040394886217999</v>
          </cell>
          <cell r="BK453">
            <v>-3.3332140052589601E-3</v>
          </cell>
          <cell r="BL453">
            <v>-2634.1</v>
          </cell>
          <cell r="BM453">
            <v>-50724.21</v>
          </cell>
        </row>
        <row r="454">
          <cell r="A454">
            <v>5025</v>
          </cell>
          <cell r="B454" t="str">
            <v>SAWGRASS MILLS</v>
          </cell>
          <cell r="C454" t="str">
            <v>SUNRISE</v>
          </cell>
          <cell r="D454" t="str">
            <v>FL</v>
          </cell>
          <cell r="E454" t="str">
            <v>BEN DANIEL</v>
          </cell>
          <cell r="F454">
            <v>26.15344048</v>
          </cell>
          <cell r="G454">
            <v>-80.321112729999996</v>
          </cell>
          <cell r="H454">
            <v>2</v>
          </cell>
          <cell r="I454">
            <v>1</v>
          </cell>
          <cell r="J454" t="str">
            <v>O</v>
          </cell>
          <cell r="K454" t="str">
            <v>O</v>
          </cell>
          <cell r="L454">
            <v>37496</v>
          </cell>
          <cell r="M454" t="str">
            <v>DISTRICT 1</v>
          </cell>
          <cell r="N454" t="str">
            <v>JAMES BURBEE</v>
          </cell>
          <cell r="O454">
            <v>23117</v>
          </cell>
          <cell r="P454">
            <v>43229</v>
          </cell>
          <cell r="Q454">
            <v>93</v>
          </cell>
          <cell r="R454">
            <v>43229</v>
          </cell>
          <cell r="S454">
            <v>99</v>
          </cell>
          <cell r="T454">
            <v>44227</v>
          </cell>
          <cell r="U454">
            <v>3</v>
          </cell>
          <cell r="V454" t="str">
            <v>OLD</v>
          </cell>
          <cell r="W454" t="str">
            <v>FELICIA GELIN</v>
          </cell>
          <cell r="X454" t="str">
            <v>JASMINE SANDERS</v>
          </cell>
          <cell r="Y454" t="str">
            <v>CRAIG SCHULZ</v>
          </cell>
          <cell r="Z454">
            <v>2</v>
          </cell>
          <cell r="AC454">
            <v>1.9732005746272401</v>
          </cell>
          <cell r="AD454">
            <v>1.9504108404209299</v>
          </cell>
          <cell r="AE454">
            <v>2.2789734206304101E-2</v>
          </cell>
          <cell r="AF454">
            <v>1.16845813887015</v>
          </cell>
          <cell r="AG454">
            <v>1546058.03</v>
          </cell>
          <cell r="AH454">
            <v>1602926.8</v>
          </cell>
          <cell r="AI454">
            <v>-56868.77</v>
          </cell>
          <cell r="AJ454">
            <v>-3.5478082966733102</v>
          </cell>
          <cell r="AK454">
            <v>132939</v>
          </cell>
          <cell r="AL454">
            <v>134696</v>
          </cell>
          <cell r="AM454">
            <v>-1757</v>
          </cell>
          <cell r="AN454">
            <v>-1.3044188394607099</v>
          </cell>
          <cell r="AO454">
            <v>20187</v>
          </cell>
          <cell r="AP454">
            <v>20811</v>
          </cell>
          <cell r="AQ454">
            <v>-624</v>
          </cell>
          <cell r="AR454">
            <v>-2.9984143001297401</v>
          </cell>
          <cell r="AS454">
            <v>39833</v>
          </cell>
          <cell r="AT454">
            <v>40590</v>
          </cell>
          <cell r="AU454">
            <v>-757</v>
          </cell>
          <cell r="AV454">
            <v>-1.8649913771865001</v>
          </cell>
          <cell r="AW454">
            <v>15.1851601110284</v>
          </cell>
          <cell r="AX454">
            <v>15.450347449070501</v>
          </cell>
          <cell r="AY454">
            <v>-0.26518733804213401</v>
          </cell>
          <cell r="AZ454">
            <v>-1.71638430084682</v>
          </cell>
          <cell r="BB454">
            <v>-1.24153848775408E-2</v>
          </cell>
          <cell r="BC454">
            <v>38.813497100394102</v>
          </cell>
          <cell r="BD454">
            <v>39.490682434097103</v>
          </cell>
          <cell r="BE454">
            <v>-0.677185333702923</v>
          </cell>
          <cell r="BF454">
            <v>-1.7147977496540501</v>
          </cell>
          <cell r="BG454">
            <v>77.148660028731399</v>
          </cell>
          <cell r="BH454">
            <v>55.643649992792298</v>
          </cell>
          <cell r="BI454">
            <v>1.1762074674519201</v>
          </cell>
          <cell r="BJ454">
            <v>0.95765446057798798</v>
          </cell>
          <cell r="BK454">
            <v>-1.0032514756254E-2</v>
          </cell>
          <cell r="BL454">
            <v>-15510.85</v>
          </cell>
          <cell r="BM454">
            <v>-69813.960000000006</v>
          </cell>
        </row>
        <row r="455">
          <cell r="A455">
            <v>5026</v>
          </cell>
          <cell r="B455" t="str">
            <v>ONTARIO MILLS</v>
          </cell>
          <cell r="C455" t="str">
            <v>ONTARIO</v>
          </cell>
          <cell r="D455" t="str">
            <v>CA</v>
          </cell>
          <cell r="E455" t="str">
            <v>PATRICIA TRAN</v>
          </cell>
          <cell r="F455">
            <v>34.073183970000002</v>
          </cell>
          <cell r="G455">
            <v>-117.55172090000001</v>
          </cell>
          <cell r="H455">
            <v>4</v>
          </cell>
          <cell r="I455">
            <v>3</v>
          </cell>
          <cell r="J455" t="str">
            <v>O</v>
          </cell>
          <cell r="K455" t="str">
            <v>O</v>
          </cell>
          <cell r="L455">
            <v>37196</v>
          </cell>
          <cell r="M455" t="str">
            <v>SALEM AMIRI</v>
          </cell>
          <cell r="N455" t="str">
            <v>DANNY LAZAR</v>
          </cell>
          <cell r="O455">
            <v>21978</v>
          </cell>
          <cell r="P455">
            <v>43195</v>
          </cell>
          <cell r="Q455">
            <v>92.7</v>
          </cell>
          <cell r="R455">
            <v>43195</v>
          </cell>
          <cell r="S455">
            <v>99.6</v>
          </cell>
          <cell r="T455">
            <v>44227</v>
          </cell>
          <cell r="U455">
            <v>2.4</v>
          </cell>
          <cell r="V455" t="str">
            <v>OLD</v>
          </cell>
          <cell r="W455" t="str">
            <v>CONNIE MACK DENVERY</v>
          </cell>
          <cell r="X455" t="str">
            <v>ESTEFANI SEGURA</v>
          </cell>
          <cell r="Y455" t="str">
            <v>MARSHALL POE</v>
          </cell>
          <cell r="Z455">
            <v>2</v>
          </cell>
          <cell r="AC455">
            <v>1.73996447602131</v>
          </cell>
          <cell r="AD455">
            <v>1.77959304916085</v>
          </cell>
          <cell r="AE455">
            <v>-3.9628573139535203E-2</v>
          </cell>
          <cell r="AF455">
            <v>-2.2268334413995201</v>
          </cell>
          <cell r="AG455">
            <v>1356778.16</v>
          </cell>
          <cell r="AH455">
            <v>1412104.63</v>
          </cell>
          <cell r="AI455">
            <v>-55326.47</v>
          </cell>
          <cell r="AJ455">
            <v>-3.91801491366826</v>
          </cell>
          <cell r="AK455">
            <v>158603</v>
          </cell>
          <cell r="AL455">
            <v>161655</v>
          </cell>
          <cell r="AM455">
            <v>-3052</v>
          </cell>
          <cell r="AN455">
            <v>-1.88797129689771</v>
          </cell>
          <cell r="AO455">
            <v>19705</v>
          </cell>
          <cell r="AP455">
            <v>20199</v>
          </cell>
          <cell r="AQ455">
            <v>-494</v>
          </cell>
          <cell r="AR455">
            <v>-2.4456656270112398</v>
          </cell>
          <cell r="AS455">
            <v>34286</v>
          </cell>
          <cell r="AT455">
            <v>35946</v>
          </cell>
          <cell r="AU455">
            <v>-1660</v>
          </cell>
          <cell r="AV455">
            <v>-4.6180381683636602</v>
          </cell>
          <cell r="AW455">
            <v>12.424102948872299</v>
          </cell>
          <cell r="AX455">
            <v>12.495128514428901</v>
          </cell>
          <cell r="AY455">
            <v>-7.1025565556533707E-2</v>
          </cell>
          <cell r="AZ455">
            <v>-0.56842605079664599</v>
          </cell>
          <cell r="BB455">
            <v>-2.22736580282825E-2</v>
          </cell>
          <cell r="BC455">
            <v>39.572366563612</v>
          </cell>
          <cell r="BD455">
            <v>39.2840546931508</v>
          </cell>
          <cell r="BE455">
            <v>0.28831187046112899</v>
          </cell>
          <cell r="BF455">
            <v>0.73391576483930598</v>
          </cell>
          <cell r="BG455">
            <v>85.496066988074105</v>
          </cell>
          <cell r="BH455">
            <v>75.964156641417901</v>
          </cell>
          <cell r="BI455">
            <v>3.5135191150187701</v>
          </cell>
          <cell r="BJ455">
            <v>2.1454649575081399</v>
          </cell>
          <cell r="BK455">
            <v>-7.5710608431373899E-3</v>
          </cell>
          <cell r="BL455">
            <v>-10272.25</v>
          </cell>
          <cell r="BM455">
            <v>-61224.17</v>
          </cell>
        </row>
        <row r="456">
          <cell r="A456">
            <v>5029</v>
          </cell>
          <cell r="B456" t="str">
            <v>THE MARKET PLACE</v>
          </cell>
          <cell r="C456" t="str">
            <v>IRVINE</v>
          </cell>
          <cell r="D456" t="str">
            <v>CA</v>
          </cell>
          <cell r="E456" t="str">
            <v>FELICIA GOODE</v>
          </cell>
          <cell r="F456">
            <v>33.72481269</v>
          </cell>
          <cell r="G456">
            <v>-117.7880746</v>
          </cell>
          <cell r="H456">
            <v>4</v>
          </cell>
          <cell r="I456">
            <v>2</v>
          </cell>
          <cell r="J456" t="str">
            <v>S</v>
          </cell>
          <cell r="K456" t="str">
            <v>O</v>
          </cell>
          <cell r="L456">
            <v>37344</v>
          </cell>
          <cell r="M456" t="str">
            <v>FELICIA GOODE</v>
          </cell>
          <cell r="N456" t="str">
            <v>DANNY LAZAR</v>
          </cell>
          <cell r="O456">
            <v>24803</v>
          </cell>
          <cell r="P456">
            <v>43193</v>
          </cell>
          <cell r="Q456">
            <v>95.3</v>
          </cell>
          <cell r="R456">
            <v>43193</v>
          </cell>
          <cell r="S456">
            <v>99.2</v>
          </cell>
          <cell r="T456">
            <v>43496</v>
          </cell>
          <cell r="U456">
            <v>2.2999999999999998</v>
          </cell>
          <cell r="V456" t="str">
            <v>OLD</v>
          </cell>
          <cell r="W456" t="str">
            <v>ABIGAIL BROWDER</v>
          </cell>
          <cell r="X456" t="str">
            <v>JADE KUMMER</v>
          </cell>
          <cell r="Y456" t="str">
            <v>MARSHALL POE</v>
          </cell>
          <cell r="Z456">
            <v>2</v>
          </cell>
          <cell r="AC456">
            <v>1.70016339869281</v>
          </cell>
          <cell r="AD456">
            <v>1.7248740967812599</v>
          </cell>
          <cell r="AE456">
            <v>-2.4710698088446399E-2</v>
          </cell>
          <cell r="AF456">
            <v>-1.4326087993644501</v>
          </cell>
          <cell r="AG456">
            <v>1103654.02</v>
          </cell>
          <cell r="AH456">
            <v>1217712.6000000001</v>
          </cell>
          <cell r="AI456">
            <v>-114058.58</v>
          </cell>
          <cell r="AJ456">
            <v>-9.3666255896506296</v>
          </cell>
          <cell r="AK456">
            <v>44113</v>
          </cell>
          <cell r="AL456">
            <v>46346</v>
          </cell>
          <cell r="AM456">
            <v>-2233</v>
          </cell>
          <cell r="AN456">
            <v>-4.8181072800241704</v>
          </cell>
          <cell r="AO456">
            <v>17136</v>
          </cell>
          <cell r="AP456">
            <v>18268</v>
          </cell>
          <cell r="AQ456">
            <v>-1132</v>
          </cell>
          <cell r="AR456">
            <v>-6.19662798335888</v>
          </cell>
          <cell r="AS456">
            <v>29134</v>
          </cell>
          <cell r="AT456">
            <v>31510</v>
          </cell>
          <cell r="AU456">
            <v>-2376</v>
          </cell>
          <cell r="AV456">
            <v>-7.5404633449698499</v>
          </cell>
          <cell r="AW456">
            <v>38.845691746197303</v>
          </cell>
          <cell r="AX456">
            <v>39.416562378630303</v>
          </cell>
          <cell r="AY456">
            <v>-0.57087063243304204</v>
          </cell>
          <cell r="AZ456">
            <v>-1.4483014194625501</v>
          </cell>
          <cell r="BB456">
            <v>-9.63139696028153E-3</v>
          </cell>
          <cell r="BC456">
            <v>37.881994233541597</v>
          </cell>
          <cell r="BD456">
            <v>38.645274516026703</v>
          </cell>
          <cell r="BE456">
            <v>-0.76328028248509106</v>
          </cell>
          <cell r="BF456">
            <v>-1.97509344167953</v>
          </cell>
          <cell r="BG456">
            <v>83.753501400560197</v>
          </cell>
          <cell r="BH456">
            <v>73.023866871031302</v>
          </cell>
          <cell r="BI456">
            <v>3.6449710933866801</v>
          </cell>
          <cell r="BJ456">
            <v>2.4262925422632602</v>
          </cell>
          <cell r="BK456">
            <v>-8.2911671902395605E-3</v>
          </cell>
          <cell r="BL456">
            <v>-9150.58</v>
          </cell>
          <cell r="BM456">
            <v>-30217.54</v>
          </cell>
        </row>
        <row r="457">
          <cell r="A457">
            <v>5030</v>
          </cell>
          <cell r="B457" t="str">
            <v>COLORADO MILLS</v>
          </cell>
          <cell r="C457" t="str">
            <v>LAKEWOOD</v>
          </cell>
          <cell r="D457" t="str">
            <v>CO</v>
          </cell>
          <cell r="E457" t="str">
            <v>BONNIE MCMILLION</v>
          </cell>
          <cell r="F457">
            <v>39.73205952</v>
          </cell>
          <cell r="G457">
            <v>-105.158303</v>
          </cell>
          <cell r="H457">
            <v>4</v>
          </cell>
          <cell r="I457">
            <v>5</v>
          </cell>
          <cell r="J457" t="str">
            <v>O</v>
          </cell>
          <cell r="K457" t="str">
            <v>O</v>
          </cell>
          <cell r="L457">
            <v>43060</v>
          </cell>
          <cell r="M457" t="str">
            <v>EVANGELINE RUEDA</v>
          </cell>
          <cell r="N457" t="str">
            <v>DANNY LAZAR</v>
          </cell>
          <cell r="O457">
            <v>23045</v>
          </cell>
          <cell r="P457">
            <v>43228</v>
          </cell>
          <cell r="Q457">
            <v>90.5</v>
          </cell>
          <cell r="R457">
            <v>43228</v>
          </cell>
          <cell r="S457">
            <v>98.9</v>
          </cell>
          <cell r="T457">
            <v>44227</v>
          </cell>
          <cell r="U457">
            <v>2.1</v>
          </cell>
          <cell r="V457" t="str">
            <v>OLD</v>
          </cell>
          <cell r="W457" t="str">
            <v>ALEXANDRIA DONNELLY</v>
          </cell>
          <cell r="X457" t="str">
            <v>AMANDA DEBELL</v>
          </cell>
          <cell r="Y457" t="str">
            <v>MARSHALL POE</v>
          </cell>
          <cell r="Z457">
            <v>2</v>
          </cell>
          <cell r="AC457">
            <v>1.7510844748858401</v>
          </cell>
          <cell r="AD457">
            <v>1.7685071356031901</v>
          </cell>
          <cell r="AE457">
            <v>-1.7422660717340901E-2</v>
          </cell>
          <cell r="AF457">
            <v>-0.98516202545026998</v>
          </cell>
          <cell r="AG457">
            <v>1289534.95</v>
          </cell>
          <cell r="AH457">
            <v>1404666.52</v>
          </cell>
          <cell r="AI457">
            <v>-115131.57</v>
          </cell>
          <cell r="AJ457">
            <v>-8.1963632193639793</v>
          </cell>
          <cell r="AK457">
            <v>108397</v>
          </cell>
          <cell r="AL457">
            <v>115669</v>
          </cell>
          <cell r="AM457">
            <v>-7272</v>
          </cell>
          <cell r="AN457">
            <v>-6.2869048751177896</v>
          </cell>
          <cell r="AO457">
            <v>17520</v>
          </cell>
          <cell r="AP457">
            <v>18709</v>
          </cell>
          <cell r="AQ457">
            <v>-1189</v>
          </cell>
          <cell r="AR457">
            <v>-6.3552301031589096</v>
          </cell>
          <cell r="AS457">
            <v>30679</v>
          </cell>
          <cell r="AT457">
            <v>33087</v>
          </cell>
          <cell r="AU457">
            <v>-2408</v>
          </cell>
          <cell r="AV457">
            <v>-7.2777828150028698</v>
          </cell>
          <cell r="AW457">
            <v>16.1628089338266</v>
          </cell>
          <cell r="AX457">
            <v>16.174601665096102</v>
          </cell>
          <cell r="AY457">
            <v>-1.17927312695123E-2</v>
          </cell>
          <cell r="AZ457">
            <v>-7.2908943995575307E-2</v>
          </cell>
          <cell r="BB457">
            <v>-1.5718663500724501E-2</v>
          </cell>
          <cell r="BC457">
            <v>42.033148081749701</v>
          </cell>
          <cell r="BD457">
            <v>42.453728654758699</v>
          </cell>
          <cell r="BE457">
            <v>-0.42058057300894103</v>
          </cell>
          <cell r="BF457">
            <v>-0.99067993869084503</v>
          </cell>
          <cell r="BG457">
            <v>78.618721461187207</v>
          </cell>
          <cell r="BH457">
            <v>71.227751349617805</v>
          </cell>
          <cell r="BI457">
            <v>1.59682915147046</v>
          </cell>
          <cell r="BJ457">
            <v>1.2506064428729999</v>
          </cell>
          <cell r="BK457">
            <v>-1.0993614403393999E-2</v>
          </cell>
          <cell r="BL457">
            <v>-14176.65</v>
          </cell>
          <cell r="BM457">
            <v>-50844.74</v>
          </cell>
        </row>
        <row r="458">
          <cell r="A458">
            <v>5032</v>
          </cell>
          <cell r="B458" t="str">
            <v>SEVEN CORNERS SHOPPING CENTER</v>
          </cell>
          <cell r="C458" t="str">
            <v>FALLS CHURCH</v>
          </cell>
          <cell r="D458" t="str">
            <v>VA</v>
          </cell>
          <cell r="E458" t="str">
            <v>IAN DUNVALL</v>
          </cell>
          <cell r="F458">
            <v>38.869910590000003</v>
          </cell>
          <cell r="G458">
            <v>-77.152370959999999</v>
          </cell>
          <cell r="H458">
            <v>2</v>
          </cell>
          <cell r="I458">
            <v>5</v>
          </cell>
          <cell r="J458" t="str">
            <v>S</v>
          </cell>
          <cell r="K458" t="str">
            <v>O</v>
          </cell>
          <cell r="L458">
            <v>37518</v>
          </cell>
          <cell r="M458" t="str">
            <v>MICHAEL MOCK</v>
          </cell>
          <cell r="N458" t="str">
            <v>JAMES BURBEE</v>
          </cell>
          <cell r="O458">
            <v>23645</v>
          </cell>
          <cell r="P458">
            <v>42913</v>
          </cell>
          <cell r="Q458">
            <v>93.7</v>
          </cell>
          <cell r="R458">
            <v>42913</v>
          </cell>
          <cell r="S458">
            <v>99.1</v>
          </cell>
          <cell r="T458">
            <v>45535</v>
          </cell>
          <cell r="U458">
            <v>2.2000000000000002</v>
          </cell>
          <cell r="V458" t="str">
            <v>OLD</v>
          </cell>
          <cell r="W458" t="str">
            <v>GRACE SENZANG</v>
          </cell>
          <cell r="X458" t="str">
            <v>HEYDI PORTILLO QUIJADA</v>
          </cell>
          <cell r="Y458" t="str">
            <v>CRAIG SCHULZ</v>
          </cell>
          <cell r="Z458">
            <v>2</v>
          </cell>
          <cell r="AC458">
            <v>1.74417063324697</v>
          </cell>
          <cell r="AD458">
            <v>1.7083625246799601</v>
          </cell>
          <cell r="AE458">
            <v>3.5808108567015703E-2</v>
          </cell>
          <cell r="AF458">
            <v>2.09604858744627</v>
          </cell>
          <cell r="AG458">
            <v>1110869.05</v>
          </cell>
          <cell r="AH458">
            <v>1026081.7</v>
          </cell>
          <cell r="AI458">
            <v>84787.35</v>
          </cell>
          <cell r="AJ458">
            <v>8.2632162721545495</v>
          </cell>
          <cell r="AK458">
            <v>50266</v>
          </cell>
          <cell r="AL458">
            <v>48395</v>
          </cell>
          <cell r="AM458">
            <v>1871</v>
          </cell>
          <cell r="AN458">
            <v>3.8661018700279</v>
          </cell>
          <cell r="AO458">
            <v>16597</v>
          </cell>
          <cell r="AP458">
            <v>15701</v>
          </cell>
          <cell r="AQ458">
            <v>896</v>
          </cell>
          <cell r="AR458">
            <v>5.7066428889879601</v>
          </cell>
          <cell r="AS458">
            <v>28948</v>
          </cell>
          <cell r="AT458">
            <v>26823</v>
          </cell>
          <cell r="AU458">
            <v>2125</v>
          </cell>
          <cell r="AV458">
            <v>7.9223054840994704</v>
          </cell>
          <cell r="AW458">
            <v>32.723908805156597</v>
          </cell>
          <cell r="AX458">
            <v>32.1892757516272</v>
          </cell>
          <cell r="AY458">
            <v>0.53463305352933299</v>
          </cell>
          <cell r="AZ458">
            <v>1.6609042640616301</v>
          </cell>
          <cell r="BB458">
            <v>-1.6720812303291799E-2</v>
          </cell>
          <cell r="BC458">
            <v>38.374639007876198</v>
          </cell>
          <cell r="BD458">
            <v>38.253800842560501</v>
          </cell>
          <cell r="BE458">
            <v>0.120838165315703</v>
          </cell>
          <cell r="BF458">
            <v>0.315885383031693</v>
          </cell>
          <cell r="BG458">
            <v>71.928661806350505</v>
          </cell>
          <cell r="BH458">
            <v>66.104069804471095</v>
          </cell>
          <cell r="BI458">
            <v>2.29895953983055</v>
          </cell>
          <cell r="BJ458">
            <v>2.2154717309547598</v>
          </cell>
          <cell r="BK458">
            <v>-1.40968190625169E-2</v>
          </cell>
          <cell r="BL458">
            <v>-15659.72</v>
          </cell>
          <cell r="BM458">
            <v>-70254.100000000006</v>
          </cell>
        </row>
        <row r="459">
          <cell r="A459">
            <v>5035</v>
          </cell>
          <cell r="B459" t="str">
            <v xml:space="preserve"> HOLLYWOOD (GALAXY)</v>
          </cell>
          <cell r="C459" t="str">
            <v>LOS ANGELES</v>
          </cell>
          <cell r="D459" t="str">
            <v>CA</v>
          </cell>
          <cell r="E459" t="str">
            <v>SALEM AMIRI</v>
          </cell>
          <cell r="F459">
            <v>34.09764758</v>
          </cell>
          <cell r="G459">
            <v>-118.34103260000001</v>
          </cell>
          <cell r="H459">
            <v>4</v>
          </cell>
          <cell r="I459">
            <v>3</v>
          </cell>
          <cell r="J459" t="str">
            <v>FS</v>
          </cell>
          <cell r="K459" t="str">
            <v>O</v>
          </cell>
          <cell r="L459">
            <v>37707</v>
          </cell>
          <cell r="M459" t="str">
            <v>SALEM AMIRI</v>
          </cell>
          <cell r="N459" t="str">
            <v>DANNY LAZAR</v>
          </cell>
          <cell r="O459">
            <v>36500</v>
          </cell>
          <cell r="P459">
            <v>43221</v>
          </cell>
          <cell r="Q459">
            <v>92.7</v>
          </cell>
          <cell r="R459">
            <v>43221</v>
          </cell>
          <cell r="S459">
            <v>99.4</v>
          </cell>
          <cell r="T459">
            <v>45016</v>
          </cell>
          <cell r="U459">
            <v>2.6</v>
          </cell>
          <cell r="V459" t="str">
            <v>OLD</v>
          </cell>
          <cell r="W459" t="str">
            <v>GENESIS JIMENEZ</v>
          </cell>
          <cell r="X459" t="str">
            <v>GUADALUPE GUILLERMO</v>
          </cell>
          <cell r="Y459" t="str">
            <v>MARSHALL POE</v>
          </cell>
          <cell r="Z459">
            <v>2</v>
          </cell>
          <cell r="AC459">
            <v>1.94734612358531</v>
          </cell>
          <cell r="AD459">
            <v>1.9661067461392601</v>
          </cell>
          <cell r="AE459">
            <v>-1.8760622553952298E-2</v>
          </cell>
          <cell r="AF459">
            <v>-0.95420162668133601</v>
          </cell>
          <cell r="AG459">
            <v>2446997.38</v>
          </cell>
          <cell r="AH459">
            <v>2705060.95</v>
          </cell>
          <cell r="AI459">
            <v>-258063.57</v>
          </cell>
          <cell r="AJ459">
            <v>-9.5400279243245905</v>
          </cell>
          <cell r="AK459">
            <v>88654</v>
          </cell>
          <cell r="AL459">
            <v>92003</v>
          </cell>
          <cell r="AM459">
            <v>-3349</v>
          </cell>
          <cell r="AN459">
            <v>-3.64009869243394</v>
          </cell>
          <cell r="AO459">
            <v>33046</v>
          </cell>
          <cell r="AP459">
            <v>36910</v>
          </cell>
          <cell r="AQ459">
            <v>-3864</v>
          </cell>
          <cell r="AR459">
            <v>-10.4687076672988</v>
          </cell>
          <cell r="AS459">
            <v>64352</v>
          </cell>
          <cell r="AT459">
            <v>72569</v>
          </cell>
          <cell r="AU459">
            <v>-8217</v>
          </cell>
          <cell r="AV459">
            <v>-11.3230167151263</v>
          </cell>
          <cell r="AW459">
            <v>37.275249847722598</v>
          </cell>
          <cell r="AX459">
            <v>40.118257013358303</v>
          </cell>
          <cell r="AY459">
            <v>-2.8430071656356501</v>
          </cell>
          <cell r="AZ459">
            <v>-7.0865670078563303</v>
          </cell>
          <cell r="BB459">
            <v>-1.6714868728296101E-2</v>
          </cell>
          <cell r="BC459">
            <v>38.025195487319699</v>
          </cell>
          <cell r="BD459">
            <v>37.275709324918402</v>
          </cell>
          <cell r="BE459">
            <v>0.74948616240138899</v>
          </cell>
          <cell r="BF459">
            <v>2.0106556681950698</v>
          </cell>
          <cell r="BG459">
            <v>75.458451854990003</v>
          </cell>
          <cell r="BH459">
            <v>71.956109455432099</v>
          </cell>
          <cell r="BI459">
            <v>1.6288472691376601</v>
          </cell>
          <cell r="BJ459">
            <v>1.2505877178109399</v>
          </cell>
          <cell r="BK459">
            <v>-9.56236414115E-3</v>
          </cell>
          <cell r="BL459">
            <v>-23399.08</v>
          </cell>
          <cell r="BM459">
            <v>-82021.960000000006</v>
          </cell>
        </row>
        <row r="460">
          <cell r="A460">
            <v>5037</v>
          </cell>
          <cell r="B460" t="str">
            <v>POTOMAC MILLS</v>
          </cell>
          <cell r="C460" t="str">
            <v>WOODBRIDGE</v>
          </cell>
          <cell r="D460" t="str">
            <v>VA</v>
          </cell>
          <cell r="E460" t="str">
            <v>JENNIFER ACHEAMPONG</v>
          </cell>
          <cell r="F460">
            <v>38.64250474</v>
          </cell>
          <cell r="G460">
            <v>-77.298641939999996</v>
          </cell>
          <cell r="H460">
            <v>2</v>
          </cell>
          <cell r="I460">
            <v>5</v>
          </cell>
          <cell r="J460" t="str">
            <v>O</v>
          </cell>
          <cell r="K460" t="str">
            <v>O</v>
          </cell>
          <cell r="L460">
            <v>38254</v>
          </cell>
          <cell r="M460" t="str">
            <v>MICHAEL MOCK</v>
          </cell>
          <cell r="N460" t="str">
            <v>JAMES BURBEE</v>
          </cell>
          <cell r="O460">
            <v>22000</v>
          </cell>
          <cell r="P460">
            <v>43265</v>
          </cell>
          <cell r="Q460">
            <v>99.6</v>
          </cell>
          <cell r="R460">
            <v>43265</v>
          </cell>
          <cell r="S460">
            <v>94.3</v>
          </cell>
          <cell r="T460">
            <v>43738</v>
          </cell>
          <cell r="U460">
            <v>1.5</v>
          </cell>
          <cell r="V460" t="str">
            <v>OLD</v>
          </cell>
          <cell r="W460" t="str">
            <v>ANDREA CALLEJAS</v>
          </cell>
          <cell r="X460" t="str">
            <v>ATALAYA STANLEY</v>
          </cell>
          <cell r="Y460" t="str">
            <v>CRAIG SCHULZ</v>
          </cell>
          <cell r="Z460">
            <v>2</v>
          </cell>
          <cell r="AC460">
            <v>1.7131811830461099</v>
          </cell>
          <cell r="AD460">
            <v>1.6763238512034999</v>
          </cell>
          <cell r="AE460">
            <v>3.6857331842609801E-2</v>
          </cell>
          <cell r="AF460">
            <v>2.1986999598048098</v>
          </cell>
          <cell r="AG460">
            <v>700993.62</v>
          </cell>
          <cell r="AH460">
            <v>750752.71</v>
          </cell>
          <cell r="AI460">
            <v>-49759.09</v>
          </cell>
          <cell r="AJ460">
            <v>-6.6278934910537997</v>
          </cell>
          <cell r="AK460">
            <v>63261</v>
          </cell>
          <cell r="AL460">
            <v>69422</v>
          </cell>
          <cell r="AM460">
            <v>-6161</v>
          </cell>
          <cell r="AN460">
            <v>-8.8747083057244094</v>
          </cell>
          <cell r="AO460">
            <v>10735</v>
          </cell>
          <cell r="AP460">
            <v>11425</v>
          </cell>
          <cell r="AQ460">
            <v>-690</v>
          </cell>
          <cell r="AR460">
            <v>-6.0393873085339198</v>
          </cell>
          <cell r="AS460">
            <v>18391</v>
          </cell>
          <cell r="AT460">
            <v>19152</v>
          </cell>
          <cell r="AU460">
            <v>-761</v>
          </cell>
          <cell r="AV460">
            <v>-3.9734753550542998</v>
          </cell>
          <cell r="AW460">
            <v>16.835016835016798</v>
          </cell>
          <cell r="AX460">
            <v>16.285903604044801</v>
          </cell>
          <cell r="AY460">
            <v>0.54911323097201203</v>
          </cell>
          <cell r="AZ460">
            <v>3.3717087140048601</v>
          </cell>
          <cell r="BB460">
            <v>-9.0497580660806407E-3</v>
          </cell>
          <cell r="BC460">
            <v>38.116123103691997</v>
          </cell>
          <cell r="BD460">
            <v>39.199702903091101</v>
          </cell>
          <cell r="BE460">
            <v>-1.0835797993990299</v>
          </cell>
          <cell r="BF460">
            <v>-2.7642551324377198</v>
          </cell>
          <cell r="BG460">
            <v>67.899394503959002</v>
          </cell>
          <cell r="BH460">
            <v>79.501094091903695</v>
          </cell>
          <cell r="BI460">
            <v>2.1613163897269101</v>
          </cell>
          <cell r="BJ460">
            <v>2.1359696457172999</v>
          </cell>
          <cell r="BK460">
            <v>-5.4450424242092196E-3</v>
          </cell>
          <cell r="BL460">
            <v>-3816.94</v>
          </cell>
          <cell r="BM460">
            <v>-23463.84</v>
          </cell>
        </row>
        <row r="461">
          <cell r="A461">
            <v>5038</v>
          </cell>
          <cell r="B461" t="str">
            <v>FREDERICK CROSSING</v>
          </cell>
          <cell r="C461" t="str">
            <v>FREDERICK</v>
          </cell>
          <cell r="D461" t="str">
            <v>MD</v>
          </cell>
          <cell r="E461" t="str">
            <v>MATTHEW DEIKE</v>
          </cell>
          <cell r="F461">
            <v>39.39738792</v>
          </cell>
          <cell r="G461">
            <v>-77.414190790000006</v>
          </cell>
          <cell r="H461">
            <v>2</v>
          </cell>
          <cell r="I461">
            <v>6</v>
          </cell>
          <cell r="J461" t="str">
            <v>S</v>
          </cell>
          <cell r="K461" t="str">
            <v>O</v>
          </cell>
          <cell r="L461">
            <v>37855</v>
          </cell>
          <cell r="M461" t="str">
            <v>DISTRICT 6</v>
          </cell>
          <cell r="N461" t="str">
            <v>JAMES BURBEE</v>
          </cell>
          <cell r="O461">
            <v>25000</v>
          </cell>
          <cell r="P461">
            <v>43311</v>
          </cell>
          <cell r="Q461">
            <v>97.8</v>
          </cell>
          <cell r="R461">
            <v>43311</v>
          </cell>
          <cell r="S461">
            <v>99.2</v>
          </cell>
          <cell r="T461">
            <v>43861</v>
          </cell>
          <cell r="U461">
            <v>1.5</v>
          </cell>
          <cell r="V461" t="str">
            <v>OLD</v>
          </cell>
          <cell r="W461" t="str">
            <v>CAMAIRA AMBUSH</v>
          </cell>
          <cell r="X461" t="str">
            <v>COREY WEST</v>
          </cell>
          <cell r="Y461" t="str">
            <v>CRAIG SCHULZ</v>
          </cell>
          <cell r="Z461">
            <v>2</v>
          </cell>
          <cell r="AC461">
            <v>1.79928952042629</v>
          </cell>
          <cell r="AD461">
            <v>1.80266100178891</v>
          </cell>
          <cell r="AE461">
            <v>-3.3714813626211102E-3</v>
          </cell>
          <cell r="AF461">
            <v>-0.18702803018844599</v>
          </cell>
          <cell r="AG461">
            <v>624746.72</v>
          </cell>
          <cell r="AH461">
            <v>582570.48</v>
          </cell>
          <cell r="AI461">
            <v>42176.24</v>
          </cell>
          <cell r="AJ461">
            <v>7.2396802529369504</v>
          </cell>
          <cell r="AK461">
            <v>26759</v>
          </cell>
          <cell r="AL461">
            <v>30055.5</v>
          </cell>
          <cell r="AM461">
            <v>-3296.5</v>
          </cell>
          <cell r="AN461">
            <v>-10.968042454792</v>
          </cell>
          <cell r="AO461">
            <v>9571</v>
          </cell>
          <cell r="AP461">
            <v>8944</v>
          </cell>
          <cell r="AQ461">
            <v>627</v>
          </cell>
          <cell r="AR461">
            <v>7.0102862254025</v>
          </cell>
          <cell r="AS461">
            <v>17221</v>
          </cell>
          <cell r="AT461">
            <v>16123</v>
          </cell>
          <cell r="AU461">
            <v>1098</v>
          </cell>
          <cell r="AV461">
            <v>6.8101469949761197</v>
          </cell>
          <cell r="AW461">
            <v>35.7674053589447</v>
          </cell>
          <cell r="AX461">
            <v>29.512069338390599</v>
          </cell>
          <cell r="AY461">
            <v>6.2553360205540098</v>
          </cell>
          <cell r="AZ461">
            <v>21.1958570198152</v>
          </cell>
          <cell r="BB461">
            <v>-5.2382868771633801E-3</v>
          </cell>
          <cell r="BC461">
            <v>36.278190581267097</v>
          </cell>
          <cell r="BD461">
            <v>36.132883458413403</v>
          </cell>
          <cell r="BE461">
            <v>0.145307122853609</v>
          </cell>
          <cell r="BF461">
            <v>0.40214649080206299</v>
          </cell>
          <cell r="BG461">
            <v>66.482081287221803</v>
          </cell>
          <cell r="BH461">
            <v>67.520125223613604</v>
          </cell>
          <cell r="BI461">
            <v>2.27907559082503</v>
          </cell>
          <cell r="BJ461">
            <v>2.0675918903408901</v>
          </cell>
          <cell r="BK461">
            <v>-3.9008768225305798E-3</v>
          </cell>
          <cell r="BL461">
            <v>-2437.06</v>
          </cell>
          <cell r="BM461">
            <v>-8488.2800000000007</v>
          </cell>
        </row>
        <row r="462">
          <cell r="A462">
            <v>5045</v>
          </cell>
          <cell r="B462" t="str">
            <v>TJ MAXX PLAZA</v>
          </cell>
          <cell r="C462" t="str">
            <v>MANCHESTER</v>
          </cell>
          <cell r="D462" t="str">
            <v>NH</v>
          </cell>
          <cell r="E462" t="str">
            <v>JOHN ZODDA</v>
          </cell>
          <cell r="F462">
            <v>42.961419069999998</v>
          </cell>
          <cell r="G462">
            <v>-71.441928050000001</v>
          </cell>
          <cell r="H462">
            <v>1</v>
          </cell>
          <cell r="I462">
            <v>1</v>
          </cell>
          <cell r="J462" t="str">
            <v>S</v>
          </cell>
          <cell r="K462" t="str">
            <v>O</v>
          </cell>
          <cell r="L462">
            <v>37913</v>
          </cell>
          <cell r="M462" t="str">
            <v>CHRISTOPHER JAMES</v>
          </cell>
          <cell r="N462" t="str">
            <v>JON SALGE</v>
          </cell>
          <cell r="O462">
            <v>21025</v>
          </cell>
          <cell r="P462">
            <v>43238</v>
          </cell>
          <cell r="Q462">
            <v>95.6</v>
          </cell>
          <cell r="R462">
            <v>43238</v>
          </cell>
          <cell r="S462">
            <v>99.5</v>
          </cell>
          <cell r="T462">
            <v>46053</v>
          </cell>
          <cell r="U462">
            <v>1.8</v>
          </cell>
          <cell r="V462" t="str">
            <v>OLD</v>
          </cell>
          <cell r="W462" t="str">
            <v>CHANTELL SMITH</v>
          </cell>
          <cell r="X462" t="str">
            <v>JEFF TRONO</v>
          </cell>
          <cell r="Y462" t="str">
            <v>CRAIG SCHULZ</v>
          </cell>
          <cell r="Z462">
            <v>2</v>
          </cell>
          <cell r="AC462">
            <v>1.7157582499073001</v>
          </cell>
          <cell r="AD462">
            <v>1.7663666715052999</v>
          </cell>
          <cell r="AE462">
            <v>-5.0608421597993801E-2</v>
          </cell>
          <cell r="AF462">
            <v>-2.8651141585945599</v>
          </cell>
          <cell r="AG462">
            <v>920022.18</v>
          </cell>
          <cell r="AH462">
            <v>970912.24</v>
          </cell>
          <cell r="AI462">
            <v>-50890.06</v>
          </cell>
          <cell r="AJ462">
            <v>-5.24146858010565</v>
          </cell>
          <cell r="AK462">
            <v>37165</v>
          </cell>
          <cell r="AL462">
            <v>37876</v>
          </cell>
          <cell r="AM462">
            <v>-711</v>
          </cell>
          <cell r="AN462">
            <v>-1.8771781603126001</v>
          </cell>
          <cell r="AO462">
            <v>13485</v>
          </cell>
          <cell r="AP462">
            <v>13778</v>
          </cell>
          <cell r="AQ462">
            <v>-293</v>
          </cell>
          <cell r="AR462">
            <v>-2.12657860357091</v>
          </cell>
          <cell r="AS462">
            <v>23137</v>
          </cell>
          <cell r="AT462">
            <v>24337</v>
          </cell>
          <cell r="AU462">
            <v>-1200</v>
          </cell>
          <cell r="AV462">
            <v>-4.9307638575009198</v>
          </cell>
          <cell r="AW462">
            <v>35.6948742096058</v>
          </cell>
          <cell r="AX462">
            <v>36.358115957334498</v>
          </cell>
          <cell r="AY462">
            <v>-0.66324174772864797</v>
          </cell>
          <cell r="AZ462">
            <v>-1.8241917389419999</v>
          </cell>
          <cell r="BB462">
            <v>-4.7193932110724899E-3</v>
          </cell>
          <cell r="BC462">
            <v>39.764108570687597</v>
          </cell>
          <cell r="BD462">
            <v>39.894491514977197</v>
          </cell>
          <cell r="BE462">
            <v>-0.13038294428955099</v>
          </cell>
          <cell r="BF462">
            <v>-0.32681941626102001</v>
          </cell>
          <cell r="BG462">
            <v>77.048572487949599</v>
          </cell>
          <cell r="BH462">
            <v>76.774568152126605</v>
          </cell>
          <cell r="BI462">
            <v>1.7414112777150701</v>
          </cell>
          <cell r="BJ462">
            <v>1.95588738277725</v>
          </cell>
          <cell r="BK462">
            <v>-4.0034686989828903E-3</v>
          </cell>
          <cell r="BL462">
            <v>-3683.28</v>
          </cell>
          <cell r="BM462">
            <v>-9973.18</v>
          </cell>
        </row>
        <row r="463">
          <cell r="A463">
            <v>5046</v>
          </cell>
          <cell r="B463" t="str">
            <v>SHELBYVILLE RD PLAZA</v>
          </cell>
          <cell r="C463" t="str">
            <v>LOUISVILLE</v>
          </cell>
          <cell r="D463" t="str">
            <v>KY</v>
          </cell>
          <cell r="E463" t="str">
            <v>GINA CABLE</v>
          </cell>
          <cell r="F463">
            <v>38.248247829999997</v>
          </cell>
          <cell r="G463">
            <v>-85.630731209999993</v>
          </cell>
          <cell r="H463">
            <v>1</v>
          </cell>
          <cell r="I463">
            <v>3</v>
          </cell>
          <cell r="J463" t="str">
            <v>S</v>
          </cell>
          <cell r="K463" t="str">
            <v>O</v>
          </cell>
          <cell r="L463">
            <v>38077</v>
          </cell>
          <cell r="M463" t="str">
            <v>CECIL OWNBY</v>
          </cell>
          <cell r="N463" t="str">
            <v>JON SALGE</v>
          </cell>
          <cell r="O463">
            <v>21200</v>
          </cell>
          <cell r="P463">
            <v>43339</v>
          </cell>
          <cell r="Q463">
            <v>73.099999999999994</v>
          </cell>
          <cell r="R463">
            <v>43339</v>
          </cell>
          <cell r="S463">
            <v>97.9</v>
          </cell>
          <cell r="T463">
            <v>43555</v>
          </cell>
          <cell r="U463">
            <v>1.6</v>
          </cell>
          <cell r="V463" t="str">
            <v>OLD</v>
          </cell>
          <cell r="W463" t="str">
            <v>ASHLEY CHAPPLE</v>
          </cell>
          <cell r="X463" t="str">
            <v>VYACHESLAV SPIVAK</v>
          </cell>
          <cell r="Y463" t="str">
            <v>BRIAN BYRNE</v>
          </cell>
          <cell r="Z463">
            <v>2</v>
          </cell>
          <cell r="AC463">
            <v>1.67722564179553</v>
          </cell>
          <cell r="AD463">
            <v>1.6701597167016</v>
          </cell>
          <cell r="AE463">
            <v>7.0659250939291204E-3</v>
          </cell>
          <cell r="AF463">
            <v>0.423068825290771</v>
          </cell>
          <cell r="AG463">
            <v>828047.26</v>
          </cell>
          <cell r="AH463">
            <v>863632.93</v>
          </cell>
          <cell r="AI463">
            <v>-35585.67</v>
          </cell>
          <cell r="AJ463">
            <v>-4.1204623820909596</v>
          </cell>
          <cell r="AK463">
            <v>38944</v>
          </cell>
          <cell r="AL463">
            <v>34019</v>
          </cell>
          <cell r="AM463">
            <v>4925</v>
          </cell>
          <cell r="AN463">
            <v>14.477203915459</v>
          </cell>
          <cell r="AO463">
            <v>13322</v>
          </cell>
          <cell r="AP463">
            <v>13837</v>
          </cell>
          <cell r="AQ463">
            <v>-515</v>
          </cell>
          <cell r="AR463">
            <v>-3.7219050372190501</v>
          </cell>
          <cell r="AS463">
            <v>22344</v>
          </cell>
          <cell r="AT463">
            <v>23110</v>
          </cell>
          <cell r="AU463">
            <v>-766</v>
          </cell>
          <cell r="AV463">
            <v>-3.31458243184768</v>
          </cell>
          <cell r="AW463">
            <v>34.208093672966299</v>
          </cell>
          <cell r="AX463">
            <v>40.6743290514124</v>
          </cell>
          <cell r="AY463">
            <v>-6.4662353784461297</v>
          </cell>
          <cell r="AZ463">
            <v>-15.8975833879713</v>
          </cell>
          <cell r="BB463">
            <v>-9.6213839260963392E-3</v>
          </cell>
          <cell r="BC463">
            <v>37.059043143573199</v>
          </cell>
          <cell r="BD463">
            <v>37.370529208134997</v>
          </cell>
          <cell r="BE463">
            <v>-0.31148606456179101</v>
          </cell>
          <cell r="BF463">
            <v>-0.83350723460984599</v>
          </cell>
          <cell r="BG463">
            <v>76.429965470650004</v>
          </cell>
          <cell r="BH463">
            <v>77.061501770614996</v>
          </cell>
          <cell r="BI463">
            <v>1.7771618494335699</v>
          </cell>
          <cell r="BJ463">
            <v>1.8938404768794499</v>
          </cell>
          <cell r="BK463">
            <v>-1.13423115487394E-2</v>
          </cell>
          <cell r="BL463">
            <v>-9391.9699999999993</v>
          </cell>
          <cell r="BM463">
            <v>-31720.07</v>
          </cell>
        </row>
        <row r="464">
          <cell r="A464">
            <v>5048</v>
          </cell>
          <cell r="B464" t="str">
            <v>SIR BARTON PLACE</v>
          </cell>
          <cell r="C464" t="str">
            <v>LEXINGTON</v>
          </cell>
          <cell r="D464" t="str">
            <v>KY</v>
          </cell>
          <cell r="E464" t="str">
            <v>JASON HALL</v>
          </cell>
          <cell r="F464">
            <v>38.021433479999999</v>
          </cell>
          <cell r="G464">
            <v>-84.424229920000002</v>
          </cell>
          <cell r="H464">
            <v>1</v>
          </cell>
          <cell r="I464">
            <v>3</v>
          </cell>
          <cell r="J464" t="str">
            <v>S</v>
          </cell>
          <cell r="K464" t="str">
            <v>O</v>
          </cell>
          <cell r="L464">
            <v>38427</v>
          </cell>
          <cell r="M464" t="str">
            <v>CECIL OWNBY</v>
          </cell>
          <cell r="N464" t="str">
            <v>JON SALGE</v>
          </cell>
          <cell r="O464">
            <v>19574</v>
          </cell>
          <cell r="P464">
            <v>43277</v>
          </cell>
          <cell r="Q464">
            <v>99</v>
          </cell>
          <cell r="R464">
            <v>43277</v>
          </cell>
          <cell r="S464">
            <v>89.4</v>
          </cell>
          <cell r="T464">
            <v>43921</v>
          </cell>
          <cell r="U464">
            <v>1.3</v>
          </cell>
          <cell r="V464" t="str">
            <v>OLD</v>
          </cell>
          <cell r="W464" t="str">
            <v>ANNIE SMALLWOOD</v>
          </cell>
          <cell r="X464" t="str">
            <v>JACQUELINE BULLOCK</v>
          </cell>
          <cell r="Y464" t="str">
            <v>BRIAN BYRNE</v>
          </cell>
          <cell r="Z464">
            <v>2</v>
          </cell>
          <cell r="AC464">
            <v>1.79044368600683</v>
          </cell>
          <cell r="AD464">
            <v>1.7969018932874401</v>
          </cell>
          <cell r="AE464">
            <v>-6.4582072806094199E-3</v>
          </cell>
          <cell r="AF464">
            <v>-0.35940789559713299</v>
          </cell>
          <cell r="AG464">
            <v>470252.38</v>
          </cell>
          <cell r="AH464">
            <v>448022.09</v>
          </cell>
          <cell r="AI464">
            <v>22230.29</v>
          </cell>
          <cell r="AJ464">
            <v>4.9618736433286097</v>
          </cell>
          <cell r="AK464">
            <v>21857</v>
          </cell>
          <cell r="AL464">
            <v>22370</v>
          </cell>
          <cell r="AM464">
            <v>-513</v>
          </cell>
          <cell r="AN464">
            <v>-2.2932498882431802</v>
          </cell>
          <cell r="AO464">
            <v>7325</v>
          </cell>
          <cell r="AP464">
            <v>6972</v>
          </cell>
          <cell r="AQ464">
            <v>353</v>
          </cell>
          <cell r="AR464">
            <v>5.0631095811818696</v>
          </cell>
          <cell r="AS464">
            <v>13115</v>
          </cell>
          <cell r="AT464">
            <v>12528</v>
          </cell>
          <cell r="AU464">
            <v>587</v>
          </cell>
          <cell r="AV464">
            <v>4.6855044699872304</v>
          </cell>
          <cell r="AW464">
            <v>33.0100196733312</v>
          </cell>
          <cell r="AX464">
            <v>31.122038444345101</v>
          </cell>
          <cell r="AY464">
            <v>1.88798122898609</v>
          </cell>
          <cell r="AZ464">
            <v>6.0663803637487597</v>
          </cell>
          <cell r="BB464">
            <v>-3.9862169099356198E-3</v>
          </cell>
          <cell r="BC464">
            <v>35.856071673656103</v>
          </cell>
          <cell r="BD464">
            <v>35.761661079182602</v>
          </cell>
          <cell r="BE464">
            <v>9.4410594473487194E-2</v>
          </cell>
          <cell r="BF464">
            <v>0.26399946653609102</v>
          </cell>
          <cell r="BG464">
            <v>93.351535836177504</v>
          </cell>
          <cell r="BH464">
            <v>91.537578886976505</v>
          </cell>
          <cell r="BI464">
            <v>2.4984052180660901</v>
          </cell>
          <cell r="BJ464">
            <v>1.5353015294402099</v>
          </cell>
          <cell r="BK464">
            <v>-5.4089891049567901E-3</v>
          </cell>
          <cell r="BL464">
            <v>-2543.59</v>
          </cell>
          <cell r="BM464">
            <v>-10501.39</v>
          </cell>
        </row>
        <row r="465">
          <cell r="A465">
            <v>5051</v>
          </cell>
          <cell r="B465" t="str">
            <v>SHOPS AT GREENRIDGE</v>
          </cell>
          <cell r="C465" t="str">
            <v>GREENVILLE</v>
          </cell>
          <cell r="D465" t="str">
            <v>SC</v>
          </cell>
          <cell r="E465" t="str">
            <v>ALYSSA DIAZ</v>
          </cell>
          <cell r="F465">
            <v>34.82959864</v>
          </cell>
          <cell r="G465">
            <v>-82.295698799999997</v>
          </cell>
          <cell r="H465">
            <v>2</v>
          </cell>
          <cell r="I465">
            <v>2</v>
          </cell>
          <cell r="J465" t="str">
            <v>S</v>
          </cell>
          <cell r="K465" t="str">
            <v>O</v>
          </cell>
          <cell r="L465">
            <v>38596</v>
          </cell>
          <cell r="M465" t="str">
            <v>KAREN HERMAN</v>
          </cell>
          <cell r="N465" t="str">
            <v>JAMES BURBEE</v>
          </cell>
          <cell r="O465">
            <v>20000</v>
          </cell>
          <cell r="P465">
            <v>43349</v>
          </cell>
          <cell r="Q465">
            <v>79.599999999999994</v>
          </cell>
          <cell r="R465">
            <v>43349</v>
          </cell>
          <cell r="S465">
            <v>98.8</v>
          </cell>
          <cell r="T465">
            <v>44957</v>
          </cell>
          <cell r="U465">
            <v>1.9</v>
          </cell>
          <cell r="V465" t="str">
            <v>OLD</v>
          </cell>
          <cell r="W465" t="str">
            <v>ANISSA BROWNE-BOYCE</v>
          </cell>
          <cell r="X465" t="str">
            <v>DARIUS FOSTER</v>
          </cell>
          <cell r="Y465" t="str">
            <v>ADRIAN MUNZELL</v>
          </cell>
          <cell r="Z465">
            <v>2</v>
          </cell>
          <cell r="AC465">
            <v>1.65786694825766</v>
          </cell>
          <cell r="AD465">
            <v>1.6960670065549901</v>
          </cell>
          <cell r="AE465">
            <v>-3.8200058297333202E-2</v>
          </cell>
          <cell r="AF465">
            <v>-2.2522729437986202</v>
          </cell>
          <cell r="AG465">
            <v>754244.53</v>
          </cell>
          <cell r="AH465">
            <v>857922.15</v>
          </cell>
          <cell r="AI465">
            <v>-103677.62</v>
          </cell>
          <cell r="AJ465">
            <v>-12.084735194213099</v>
          </cell>
          <cell r="AK465">
            <v>40950</v>
          </cell>
          <cell r="AL465">
            <v>46496</v>
          </cell>
          <cell r="AM465">
            <v>-5546</v>
          </cell>
          <cell r="AN465">
            <v>-11.9279077770131</v>
          </cell>
          <cell r="AO465">
            <v>12311</v>
          </cell>
          <cell r="AP465">
            <v>13730</v>
          </cell>
          <cell r="AQ465">
            <v>-1419</v>
          </cell>
          <cell r="AR465">
            <v>-10.3350327749454</v>
          </cell>
          <cell r="AS465">
            <v>20410</v>
          </cell>
          <cell r="AT465">
            <v>23287</v>
          </cell>
          <cell r="AU465">
            <v>-2877</v>
          </cell>
          <cell r="AV465">
            <v>-12.354532571821199</v>
          </cell>
          <cell r="AW465">
            <v>30.063492063492099</v>
          </cell>
          <cell r="AX465">
            <v>29.529421885753599</v>
          </cell>
          <cell r="AY465">
            <v>0.53407017773845</v>
          </cell>
          <cell r="AZ465">
            <v>1.8086035676712999</v>
          </cell>
          <cell r="BB465">
            <v>-9.5494664615802406E-3</v>
          </cell>
          <cell r="BC465">
            <v>36.9546560509554</v>
          </cell>
          <cell r="BD465">
            <v>36.841248335981398</v>
          </cell>
          <cell r="BE465">
            <v>0.113407714973967</v>
          </cell>
          <cell r="BF465">
            <v>0.30782810055653198</v>
          </cell>
          <cell r="BG465">
            <v>80.399642596052303</v>
          </cell>
          <cell r="BH465">
            <v>76.693372177713002</v>
          </cell>
          <cell r="BI465">
            <v>2.5056356722931801</v>
          </cell>
          <cell r="BJ465">
            <v>2.2861246792614001</v>
          </cell>
          <cell r="BK465">
            <v>-8.6063070288358596E-3</v>
          </cell>
          <cell r="BL465">
            <v>-6491.26</v>
          </cell>
          <cell r="BM465">
            <v>-16751.02</v>
          </cell>
        </row>
        <row r="466">
          <cell r="A466">
            <v>5052</v>
          </cell>
          <cell r="B466" t="str">
            <v>WARD PARKWAY MALL</v>
          </cell>
          <cell r="C466" t="str">
            <v>KANSAS CITY</v>
          </cell>
          <cell r="D466" t="str">
            <v>MO</v>
          </cell>
          <cell r="E466" t="str">
            <v>WILLIAM BROOKS</v>
          </cell>
          <cell r="F466">
            <v>38.969963</v>
          </cell>
          <cell r="G466">
            <v>-94.606678909999999</v>
          </cell>
          <cell r="H466">
            <v>1</v>
          </cell>
          <cell r="I466">
            <v>5</v>
          </cell>
          <cell r="J466" t="str">
            <v>M</v>
          </cell>
          <cell r="K466" t="str">
            <v>O</v>
          </cell>
          <cell r="L466">
            <v>38596</v>
          </cell>
          <cell r="M466" t="str">
            <v>MICHAEL ZUCK</v>
          </cell>
          <cell r="N466" t="str">
            <v>JON SALGE</v>
          </cell>
          <cell r="O466">
            <v>22472</v>
          </cell>
          <cell r="P466">
            <v>43306</v>
          </cell>
          <cell r="Q466">
            <v>93.6</v>
          </cell>
          <cell r="R466">
            <v>43306</v>
          </cell>
          <cell r="S466">
            <v>99.8</v>
          </cell>
          <cell r="T466">
            <v>44104</v>
          </cell>
          <cell r="U466">
            <v>2</v>
          </cell>
          <cell r="V466" t="str">
            <v>OLD</v>
          </cell>
          <cell r="W466" t="str">
            <v>BRITTANY STEVENSON</v>
          </cell>
          <cell r="X466" t="str">
            <v>DAUNTE MICKENS</v>
          </cell>
          <cell r="Y466" t="str">
            <v>CRAIG SCHULZ</v>
          </cell>
          <cell r="Z466">
            <v>2</v>
          </cell>
          <cell r="AC466">
            <v>1.6269815766923701</v>
          </cell>
          <cell r="AD466">
            <v>1.6478412113771199</v>
          </cell>
          <cell r="AE466">
            <v>-2.0859634684749401E-2</v>
          </cell>
          <cell r="AF466">
            <v>-1.2658765019790199</v>
          </cell>
          <cell r="AG466">
            <v>1219088.8500000001</v>
          </cell>
          <cell r="AH466">
            <v>1259810.92</v>
          </cell>
          <cell r="AI466">
            <v>-40722.07</v>
          </cell>
          <cell r="AJ466">
            <v>-3.2323953819990701</v>
          </cell>
          <cell r="AK466">
            <v>70694</v>
          </cell>
          <cell r="AL466">
            <v>83544</v>
          </cell>
          <cell r="AM466">
            <v>-12850</v>
          </cell>
          <cell r="AN466">
            <v>-15.381116537393501</v>
          </cell>
          <cell r="AO466">
            <v>18672</v>
          </cell>
          <cell r="AP466">
            <v>19548</v>
          </cell>
          <cell r="AQ466">
            <v>-876</v>
          </cell>
          <cell r="AR466">
            <v>-4.4812768569674599</v>
          </cell>
          <cell r="AS466">
            <v>30379</v>
          </cell>
          <cell r="AT466">
            <v>32212</v>
          </cell>
          <cell r="AU466">
            <v>-1833</v>
          </cell>
          <cell r="AV466">
            <v>-5.6904259282255101</v>
          </cell>
          <cell r="AW466">
            <v>26.412425382635</v>
          </cell>
          <cell r="AX466">
            <v>23.398448721631699</v>
          </cell>
          <cell r="AY466">
            <v>3.0139766610033001</v>
          </cell>
          <cell r="AZ466">
            <v>12.8810960797452</v>
          </cell>
          <cell r="BB466">
            <v>-2.15406299475203E-2</v>
          </cell>
          <cell r="BC466">
            <v>40.129327825142397</v>
          </cell>
          <cell r="BD466">
            <v>39.1099875822675</v>
          </cell>
          <cell r="BE466">
            <v>1.0193402428748899</v>
          </cell>
          <cell r="BF466">
            <v>2.6063425377743199</v>
          </cell>
          <cell r="BG466">
            <v>72.697086546700902</v>
          </cell>
          <cell r="BH466">
            <v>71.035400040924898</v>
          </cell>
          <cell r="BI466">
            <v>1.8878837256201599</v>
          </cell>
          <cell r="BJ466">
            <v>1.82138840326928</v>
          </cell>
          <cell r="BK466">
            <v>-1.47018406410657E-2</v>
          </cell>
          <cell r="BL466">
            <v>-17922.849999999999</v>
          </cell>
          <cell r="BM466">
            <v>-76346.45</v>
          </cell>
        </row>
        <row r="467">
          <cell r="A467">
            <v>5055</v>
          </cell>
          <cell r="B467" t="str">
            <v>JEFFERSON COMMONS SHOPPING CENTER</v>
          </cell>
          <cell r="C467" t="str">
            <v>NEWPORT NEWS</v>
          </cell>
          <cell r="D467" t="str">
            <v>VA</v>
          </cell>
          <cell r="E467" t="str">
            <v>SAMANTHA BIANCHI</v>
          </cell>
          <cell r="F467">
            <v>37.130429339999999</v>
          </cell>
          <cell r="G467">
            <v>-76.516347100000004</v>
          </cell>
          <cell r="H467">
            <v>2</v>
          </cell>
          <cell r="I467">
            <v>4</v>
          </cell>
          <cell r="J467" t="str">
            <v>S</v>
          </cell>
          <cell r="K467" t="str">
            <v>O</v>
          </cell>
          <cell r="L467">
            <v>38610</v>
          </cell>
          <cell r="M467" t="str">
            <v>DISTRICT 4</v>
          </cell>
          <cell r="N467" t="str">
            <v>JAMES BURBEE</v>
          </cell>
          <cell r="O467">
            <v>21025</v>
          </cell>
          <cell r="P467">
            <v>43257</v>
          </cell>
          <cell r="Q467">
            <v>99.4</v>
          </cell>
          <cell r="R467">
            <v>43257</v>
          </cell>
          <cell r="S467">
            <v>94.3</v>
          </cell>
          <cell r="T467">
            <v>44104</v>
          </cell>
          <cell r="U467">
            <v>1.2</v>
          </cell>
          <cell r="V467" t="str">
            <v>OLD</v>
          </cell>
          <cell r="W467" t="str">
            <v>CATRINA MOORE</v>
          </cell>
          <cell r="X467" t="str">
            <v>DY'MONTE BRITT</v>
          </cell>
          <cell r="Y467" t="str">
            <v>CRAIG SCHULZ</v>
          </cell>
          <cell r="Z467">
            <v>2</v>
          </cell>
          <cell r="AC467">
            <v>1.67128854888836</v>
          </cell>
          <cell r="AD467">
            <v>1.69541718274969</v>
          </cell>
          <cell r="AE467">
            <v>-2.4128633861332901E-2</v>
          </cell>
          <cell r="AF467">
            <v>-1.4231679439629199</v>
          </cell>
          <cell r="AG467">
            <v>472583.57</v>
          </cell>
          <cell r="AH467">
            <v>516953.35</v>
          </cell>
          <cell r="AI467">
            <v>-44369.78</v>
          </cell>
          <cell r="AJ467">
            <v>-8.5829369323170095</v>
          </cell>
          <cell r="AK467">
            <v>27915</v>
          </cell>
          <cell r="AL467">
            <v>31630</v>
          </cell>
          <cell r="AM467">
            <v>-3715</v>
          </cell>
          <cell r="AN467">
            <v>-11.745178627884901</v>
          </cell>
          <cell r="AO467">
            <v>8366</v>
          </cell>
          <cell r="AP467">
            <v>8881</v>
          </cell>
          <cell r="AQ467">
            <v>-515</v>
          </cell>
          <cell r="AR467">
            <v>-5.7988965206620904</v>
          </cell>
          <cell r="AS467">
            <v>13982</v>
          </cell>
          <cell r="AT467">
            <v>15057</v>
          </cell>
          <cell r="AU467">
            <v>-1075</v>
          </cell>
          <cell r="AV467">
            <v>-7.1395364282393601</v>
          </cell>
          <cell r="AW467">
            <v>29.7367006985492</v>
          </cell>
          <cell r="AX467">
            <v>28.077774264938299</v>
          </cell>
          <cell r="AY467">
            <v>1.65892643361082</v>
          </cell>
          <cell r="AZ467">
            <v>5.9083259875138197</v>
          </cell>
          <cell r="BB467">
            <v>-7.0845124552837103E-3</v>
          </cell>
          <cell r="BC467">
            <v>33.799425690173102</v>
          </cell>
          <cell r="BD467">
            <v>34.333090921166203</v>
          </cell>
          <cell r="BE467">
            <v>-0.533665230993151</v>
          </cell>
          <cell r="BF467">
            <v>-1.5543757252107699</v>
          </cell>
          <cell r="BG467">
            <v>68.527372699019807</v>
          </cell>
          <cell r="BH467">
            <v>69.744398153361104</v>
          </cell>
          <cell r="BI467">
            <v>2.3731464045607802</v>
          </cell>
          <cell r="BJ467">
            <v>1.93970306991917</v>
          </cell>
          <cell r="BK467">
            <v>-5.1800785202921898E-3</v>
          </cell>
          <cell r="BL467">
            <v>-2448.02</v>
          </cell>
          <cell r="BM467">
            <v>-11452.2</v>
          </cell>
        </row>
        <row r="468">
          <cell r="A468">
            <v>5056</v>
          </cell>
          <cell r="B468" t="str">
            <v>LEGENDS OUTLETS</v>
          </cell>
          <cell r="C468" t="str">
            <v>KANSAS CITY</v>
          </cell>
          <cell r="D468" t="str">
            <v>KS</v>
          </cell>
          <cell r="E468" t="str">
            <v>MICHAEL ZUCK</v>
          </cell>
          <cell r="F468">
            <v>39.126101470000002</v>
          </cell>
          <cell r="G468">
            <v>-94.824232960000003</v>
          </cell>
          <cell r="H468">
            <v>1</v>
          </cell>
          <cell r="I468">
            <v>5</v>
          </cell>
          <cell r="J468" t="str">
            <v>O</v>
          </cell>
          <cell r="K468" t="str">
            <v>O</v>
          </cell>
          <cell r="L468">
            <v>38827</v>
          </cell>
          <cell r="M468" t="str">
            <v>MICHAEL ZUCK</v>
          </cell>
          <cell r="N468" t="str">
            <v>JON SALGE</v>
          </cell>
          <cell r="O468">
            <v>21586</v>
          </cell>
          <cell r="P468">
            <v>43307</v>
          </cell>
          <cell r="Q468">
            <v>83</v>
          </cell>
          <cell r="R468">
            <v>43307</v>
          </cell>
          <cell r="S468">
            <v>97.5</v>
          </cell>
          <cell r="T468">
            <v>46053</v>
          </cell>
          <cell r="U468">
            <v>2.8</v>
          </cell>
          <cell r="V468" t="str">
            <v>OLD</v>
          </cell>
          <cell r="W468" t="str">
            <v>ASHELY STIMAC</v>
          </cell>
          <cell r="X468" t="str">
            <v>BENTON HADRON</v>
          </cell>
          <cell r="Y468" t="str">
            <v>CRAIG SCHULZ</v>
          </cell>
          <cell r="Z468">
            <v>2</v>
          </cell>
          <cell r="AC468">
            <v>1.83820260400127</v>
          </cell>
          <cell r="AD468">
            <v>1.86477141759508</v>
          </cell>
          <cell r="AE468">
            <v>-2.6568813593812499E-2</v>
          </cell>
          <cell r="AF468">
            <v>-1.42477589173246</v>
          </cell>
          <cell r="AG468">
            <v>1368599.12</v>
          </cell>
          <cell r="AH468">
            <v>1723164.33</v>
          </cell>
          <cell r="AI468">
            <v>-354565.21</v>
          </cell>
          <cell r="AJ468">
            <v>-20.576401439321799</v>
          </cell>
          <cell r="AK468">
            <v>105755</v>
          </cell>
          <cell r="AL468">
            <v>123218</v>
          </cell>
          <cell r="AM468">
            <v>-17463</v>
          </cell>
          <cell r="AN468">
            <v>-14.1724423379701</v>
          </cell>
          <cell r="AO468">
            <v>18894</v>
          </cell>
          <cell r="AP468">
            <v>23427</v>
          </cell>
          <cell r="AQ468">
            <v>-4533</v>
          </cell>
          <cell r="AR468">
            <v>-19.3494685619157</v>
          </cell>
          <cell r="AS468">
            <v>34731</v>
          </cell>
          <cell r="AT468">
            <v>43686</v>
          </cell>
          <cell r="AU468">
            <v>-8955</v>
          </cell>
          <cell r="AV468">
            <v>-20.498557890399699</v>
          </cell>
          <cell r="AW468">
            <v>17.856366129261001</v>
          </cell>
          <cell r="AX468">
            <v>18.409647941047599</v>
          </cell>
          <cell r="AY468">
            <v>-0.55328181178654401</v>
          </cell>
          <cell r="AZ468">
            <v>-3.00539050805477</v>
          </cell>
          <cell r="BA468">
            <v>5.4425832900793301E-2</v>
          </cell>
          <cell r="BB468">
            <v>-1.27757235847654E-2</v>
          </cell>
          <cell r="BC468">
            <v>39.405692896835703</v>
          </cell>
          <cell r="BD468">
            <v>39.444314654580403</v>
          </cell>
          <cell r="BE468">
            <v>-3.8621757744735398E-2</v>
          </cell>
          <cell r="BF468">
            <v>-9.79146375921391E-2</v>
          </cell>
          <cell r="BG468">
            <v>80.644649094950793</v>
          </cell>
          <cell r="BH468">
            <v>80.407222435651207</v>
          </cell>
          <cell r="BI468">
            <v>2.1609432278459999</v>
          </cell>
          <cell r="BJ468">
            <v>1.6504090471742801</v>
          </cell>
          <cell r="BK468">
            <v>-6.8788148862758301E-3</v>
          </cell>
          <cell r="BL468">
            <v>-9414.34</v>
          </cell>
          <cell r="BM468">
            <v>-64256.36</v>
          </cell>
        </row>
        <row r="469">
          <cell r="A469">
            <v>5057</v>
          </cell>
          <cell r="B469" t="str">
            <v>ASH BROOK COMMONS</v>
          </cell>
          <cell r="C469" t="str">
            <v>ASHBURN</v>
          </cell>
          <cell r="D469" t="str">
            <v>VA</v>
          </cell>
          <cell r="E469" t="str">
            <v>MICHAEL MOCK</v>
          </cell>
          <cell r="F469">
            <v>39.061705519999997</v>
          </cell>
          <cell r="G469">
            <v>-77.469327230000005</v>
          </cell>
          <cell r="H469">
            <v>2</v>
          </cell>
          <cell r="I469">
            <v>5</v>
          </cell>
          <cell r="J469" t="str">
            <v>S</v>
          </cell>
          <cell r="K469" t="str">
            <v>O</v>
          </cell>
          <cell r="L469">
            <v>38792</v>
          </cell>
          <cell r="M469" t="str">
            <v>MICHAEL MOCK</v>
          </cell>
          <cell r="N469" t="str">
            <v>JAMES BURBEE</v>
          </cell>
          <cell r="O469">
            <v>19713</v>
          </cell>
          <cell r="P469">
            <v>43315</v>
          </cell>
          <cell r="Q469">
            <v>95</v>
          </cell>
          <cell r="R469">
            <v>43315</v>
          </cell>
          <cell r="S469">
            <v>98.6</v>
          </cell>
          <cell r="T469">
            <v>44255</v>
          </cell>
          <cell r="U469">
            <v>1.2</v>
          </cell>
          <cell r="V469" t="str">
            <v>OLD</v>
          </cell>
          <cell r="W469" t="str">
            <v>JACOB PUTERIO</v>
          </cell>
          <cell r="X469" t="str">
            <v>MICHELLE HANG</v>
          </cell>
          <cell r="Y469" t="str">
            <v>CRAIG SCHULZ</v>
          </cell>
          <cell r="Z469">
            <v>2</v>
          </cell>
          <cell r="AC469">
            <v>1.73228638555707</v>
          </cell>
          <cell r="AD469">
            <v>1.73256862997809</v>
          </cell>
          <cell r="AE469">
            <v>-2.82244421023092E-4</v>
          </cell>
          <cell r="AF469">
            <v>-1.6290518952006099E-2</v>
          </cell>
          <cell r="AG469">
            <v>466344.07</v>
          </cell>
          <cell r="AH469">
            <v>461671.12</v>
          </cell>
          <cell r="AI469">
            <v>4672.95</v>
          </cell>
          <cell r="AJ469">
            <v>1.0121815720246901</v>
          </cell>
          <cell r="AK469">
            <v>20824</v>
          </cell>
          <cell r="AL469">
            <v>27029.5</v>
          </cell>
          <cell r="AM469">
            <v>-6205.5</v>
          </cell>
          <cell r="AN469">
            <v>-22.9582493201872</v>
          </cell>
          <cell r="AO469">
            <v>8087</v>
          </cell>
          <cell r="AP469">
            <v>7759</v>
          </cell>
          <cell r="AQ469">
            <v>328</v>
          </cell>
          <cell r="AR469">
            <v>4.2273488851656102</v>
          </cell>
          <cell r="AS469">
            <v>14009</v>
          </cell>
          <cell r="AT469">
            <v>13443</v>
          </cell>
          <cell r="AU469">
            <v>566</v>
          </cell>
          <cell r="AV469">
            <v>4.2103697091422996</v>
          </cell>
          <cell r="AW469">
            <v>38.772570111409898</v>
          </cell>
          <cell r="AX469">
            <v>28.394901866479199</v>
          </cell>
          <cell r="AY469">
            <v>10.3776682449307</v>
          </cell>
          <cell r="AZ469">
            <v>36.547646101153603</v>
          </cell>
          <cell r="BB469">
            <v>-4.3557263839998301E-3</v>
          </cell>
          <cell r="BC469">
            <v>33.288890713112998</v>
          </cell>
          <cell r="BD469">
            <v>34.342863944060099</v>
          </cell>
          <cell r="BE469">
            <v>-1.0539732309471099</v>
          </cell>
          <cell r="BF469">
            <v>-3.0689730264310202</v>
          </cell>
          <cell r="BG469">
            <v>68.826511685420996</v>
          </cell>
          <cell r="BH469">
            <v>64.737723933496596</v>
          </cell>
          <cell r="BI469">
            <v>2.4160079916959201</v>
          </cell>
          <cell r="BJ469">
            <v>2.3595346401568298</v>
          </cell>
          <cell r="BK469">
            <v>-4.5954481634129102E-3</v>
          </cell>
          <cell r="BL469">
            <v>-2143.06</v>
          </cell>
          <cell r="BM469">
            <v>-9812.75</v>
          </cell>
        </row>
        <row r="470">
          <cell r="A470">
            <v>5058</v>
          </cell>
          <cell r="B470" t="str">
            <v>OLATHE POINTE</v>
          </cell>
          <cell r="C470" t="str">
            <v>OLATHE</v>
          </cell>
          <cell r="D470" t="str">
            <v>KS</v>
          </cell>
          <cell r="E470" t="str">
            <v>ANDREA SMITH</v>
          </cell>
          <cell r="F470">
            <v>38.909800869999998</v>
          </cell>
          <cell r="G470">
            <v>-94.759402289999997</v>
          </cell>
          <cell r="H470">
            <v>1</v>
          </cell>
          <cell r="I470">
            <v>5</v>
          </cell>
          <cell r="J470" t="str">
            <v>S</v>
          </cell>
          <cell r="K470" t="str">
            <v>O</v>
          </cell>
          <cell r="L470">
            <v>38798</v>
          </cell>
          <cell r="M470" t="str">
            <v>MICHAEL ZUCK</v>
          </cell>
          <cell r="N470" t="str">
            <v>JON SALGE</v>
          </cell>
          <cell r="O470">
            <v>25000</v>
          </cell>
          <cell r="P470">
            <v>43307</v>
          </cell>
          <cell r="Q470">
            <v>94.2</v>
          </cell>
          <cell r="R470">
            <v>43307</v>
          </cell>
          <cell r="S470">
            <v>98.8</v>
          </cell>
          <cell r="T470">
            <v>44286</v>
          </cell>
          <cell r="U470">
            <v>2</v>
          </cell>
          <cell r="V470" t="str">
            <v>OLD</v>
          </cell>
          <cell r="W470" t="str">
            <v>ALISHA MARK</v>
          </cell>
          <cell r="X470" t="str">
            <v>DENISE FULLER</v>
          </cell>
          <cell r="Y470" t="str">
            <v>CRAIG SCHULZ</v>
          </cell>
          <cell r="Z470">
            <v>2</v>
          </cell>
          <cell r="AC470">
            <v>1.6835758835758801</v>
          </cell>
          <cell r="AD470">
            <v>1.67841718221081</v>
          </cell>
          <cell r="AE470">
            <v>5.1587013650746796E-3</v>
          </cell>
          <cell r="AF470">
            <v>0.30735513314274099</v>
          </cell>
          <cell r="AG470">
            <v>1077239.3700000001</v>
          </cell>
          <cell r="AH470">
            <v>1079118.3400000001</v>
          </cell>
          <cell r="AI470">
            <v>-1878.97</v>
          </cell>
          <cell r="AJ470">
            <v>-0.17412084758007201</v>
          </cell>
          <cell r="AK470">
            <v>43550</v>
          </cell>
          <cell r="AL470">
            <v>45451</v>
          </cell>
          <cell r="AM470">
            <v>-1901</v>
          </cell>
          <cell r="AN470">
            <v>-4.1825262370464902</v>
          </cell>
          <cell r="AO470">
            <v>16835</v>
          </cell>
          <cell r="AP470">
            <v>17134</v>
          </cell>
          <cell r="AQ470">
            <v>-299</v>
          </cell>
          <cell r="AR470">
            <v>-1.74506828528073</v>
          </cell>
          <cell r="AS470">
            <v>28343</v>
          </cell>
          <cell r="AT470">
            <v>28758</v>
          </cell>
          <cell r="AU470">
            <v>-415</v>
          </cell>
          <cell r="AV470">
            <v>-1.4430767090896399</v>
          </cell>
          <cell r="AW470">
            <v>38.656716417910403</v>
          </cell>
          <cell r="AX470">
            <v>37.697740423753103</v>
          </cell>
          <cell r="AY470">
            <v>0.95897599415739199</v>
          </cell>
          <cell r="AZ470">
            <v>2.5438553700506401</v>
          </cell>
          <cell r="BB470">
            <v>-1.14825192664044E-2</v>
          </cell>
          <cell r="BC470">
            <v>38.007245880817102</v>
          </cell>
          <cell r="BD470">
            <v>37.524109465192304</v>
          </cell>
          <cell r="BE470">
            <v>0.483136415624841</v>
          </cell>
          <cell r="BF470">
            <v>1.2875359935537001</v>
          </cell>
          <cell r="BG470">
            <v>72.331452331452297</v>
          </cell>
          <cell r="BH470">
            <v>72.9485234037586</v>
          </cell>
          <cell r="BI470">
            <v>1.82507068972052</v>
          </cell>
          <cell r="BJ470">
            <v>2.0583627556547701</v>
          </cell>
          <cell r="BK470">
            <v>-9.7787829644584903E-3</v>
          </cell>
          <cell r="BL470">
            <v>-10534.09</v>
          </cell>
          <cell r="BM470">
            <v>-38199.74</v>
          </cell>
        </row>
        <row r="471">
          <cell r="A471">
            <v>5059</v>
          </cell>
          <cell r="B471" t="str">
            <v>MARKETPLACE @ BIRDCAGE</v>
          </cell>
          <cell r="C471" t="str">
            <v>CITRUS HEIGHTS</v>
          </cell>
          <cell r="D471" t="str">
            <v>CA</v>
          </cell>
          <cell r="E471" t="str">
            <v>LEILANI NZAU</v>
          </cell>
          <cell r="F471">
            <v>38.675812999999998</v>
          </cell>
          <cell r="G471">
            <v>-121.27370000000001</v>
          </cell>
          <cell r="H471">
            <v>4</v>
          </cell>
          <cell r="I471">
            <v>4</v>
          </cell>
          <cell r="J471" t="str">
            <v>S</v>
          </cell>
          <cell r="K471" t="str">
            <v>O</v>
          </cell>
          <cell r="L471">
            <v>39035</v>
          </cell>
          <cell r="M471" t="str">
            <v>DISTRICT 4</v>
          </cell>
          <cell r="N471" t="str">
            <v>DANNY LAZAR</v>
          </cell>
          <cell r="O471">
            <v>18168</v>
          </cell>
          <cell r="P471">
            <v>43313</v>
          </cell>
          <cell r="Q471">
            <v>100</v>
          </cell>
          <cell r="R471">
            <v>43313</v>
          </cell>
          <cell r="S471">
            <v>98.8</v>
          </cell>
          <cell r="T471">
            <v>43861</v>
          </cell>
          <cell r="U471">
            <v>1.4</v>
          </cell>
          <cell r="V471" t="str">
            <v>OLD</v>
          </cell>
          <cell r="W471" t="str">
            <v>AUDRIANA LOPEZ</v>
          </cell>
          <cell r="X471" t="str">
            <v>SAUNDRA HICKS</v>
          </cell>
          <cell r="Y471" t="str">
            <v>MARSHALL POE</v>
          </cell>
          <cell r="Z471">
            <v>2</v>
          </cell>
          <cell r="AC471">
            <v>1.7364959417856101</v>
          </cell>
          <cell r="AD471">
            <v>1.78335625859697</v>
          </cell>
          <cell r="AE471">
            <v>-4.68603168113595E-2</v>
          </cell>
          <cell r="AF471">
            <v>-2.6276475373589201</v>
          </cell>
          <cell r="AG471">
            <v>420186.05</v>
          </cell>
          <cell r="AH471">
            <v>439758.57</v>
          </cell>
          <cell r="AI471">
            <v>-19572.52</v>
          </cell>
          <cell r="AJ471">
            <v>-4.4507421424442004</v>
          </cell>
          <cell r="AK471">
            <v>22800</v>
          </cell>
          <cell r="AL471">
            <v>24225</v>
          </cell>
          <cell r="AM471">
            <v>-1425</v>
          </cell>
          <cell r="AN471">
            <v>-5.8823529411764701</v>
          </cell>
          <cell r="AO471">
            <v>7146</v>
          </cell>
          <cell r="AP471">
            <v>7270</v>
          </cell>
          <cell r="AQ471">
            <v>-124</v>
          </cell>
          <cell r="AR471">
            <v>-1.7056396148555699</v>
          </cell>
          <cell r="AS471">
            <v>12409</v>
          </cell>
          <cell r="AT471">
            <v>12965</v>
          </cell>
          <cell r="AU471">
            <v>-556</v>
          </cell>
          <cell r="AV471">
            <v>-4.2884689548785202</v>
          </cell>
          <cell r="AW471">
            <v>31.342105263157901</v>
          </cell>
          <cell r="AX471">
            <v>30.0103199174407</v>
          </cell>
          <cell r="AY471">
            <v>1.3317853457172399</v>
          </cell>
          <cell r="AZ471">
            <v>4.4377579092159598</v>
          </cell>
          <cell r="BB471">
            <v>-1.2854122786482E-2</v>
          </cell>
          <cell r="BC471">
            <v>33.861394955274399</v>
          </cell>
          <cell r="BD471">
            <v>33.9189024296182</v>
          </cell>
          <cell r="BE471">
            <v>-5.7507474343807999E-2</v>
          </cell>
          <cell r="BF471">
            <v>-0.16954403068653601</v>
          </cell>
          <cell r="BG471">
            <v>80.954380072768004</v>
          </cell>
          <cell r="BH471">
            <v>78.9958734525447</v>
          </cell>
          <cell r="BI471">
            <v>2.8099838155026799</v>
          </cell>
          <cell r="BJ471">
            <v>2.5047812030132799</v>
          </cell>
          <cell r="BK471">
            <v>-1.3672157845316399E-2</v>
          </cell>
          <cell r="BL471">
            <v>-5744.85</v>
          </cell>
          <cell r="BM471">
            <v>-12988.07</v>
          </cell>
        </row>
        <row r="472">
          <cell r="A472">
            <v>5060</v>
          </cell>
          <cell r="B472" t="str">
            <v>THE PROMENADE AT NATOMAS</v>
          </cell>
          <cell r="C472" t="str">
            <v>SACRAMENTO</v>
          </cell>
          <cell r="D472" t="str">
            <v>CA</v>
          </cell>
          <cell r="E472" t="str">
            <v>MARINA PADURETS</v>
          </cell>
          <cell r="F472">
            <v>38.641000130000002</v>
          </cell>
          <cell r="G472">
            <v>-121.4963621</v>
          </cell>
          <cell r="H472">
            <v>4</v>
          </cell>
          <cell r="I472">
            <v>4</v>
          </cell>
          <cell r="J472" t="str">
            <v>S</v>
          </cell>
          <cell r="K472" t="str">
            <v>O</v>
          </cell>
          <cell r="L472">
            <v>38988</v>
          </cell>
          <cell r="M472" t="str">
            <v>DISTRICT 4</v>
          </cell>
          <cell r="N472" t="str">
            <v>DANNY LAZAR</v>
          </cell>
          <cell r="O472">
            <v>20000</v>
          </cell>
          <cell r="P472">
            <v>43032</v>
          </cell>
          <cell r="Q472">
            <v>98.7</v>
          </cell>
          <cell r="R472">
            <v>43032</v>
          </cell>
          <cell r="S472">
            <v>99.8</v>
          </cell>
          <cell r="T472">
            <v>44347</v>
          </cell>
          <cell r="U472">
            <v>1.8</v>
          </cell>
          <cell r="V472" t="str">
            <v>OLD</v>
          </cell>
          <cell r="W472" t="str">
            <v>ANNABEL VARGAS</v>
          </cell>
          <cell r="X472" t="str">
            <v>KATIE NIKITYA</v>
          </cell>
          <cell r="Y472" t="str">
            <v>MARSHALL POE</v>
          </cell>
          <cell r="Z472">
            <v>2</v>
          </cell>
          <cell r="AC472">
            <v>1.76099023090586</v>
          </cell>
          <cell r="AD472">
            <v>1.8122336136389801</v>
          </cell>
          <cell r="AE472">
            <v>-5.12433827331202E-2</v>
          </cell>
          <cell r="AF472">
            <v>-2.8276366991241799</v>
          </cell>
          <cell r="AG472">
            <v>559332.11</v>
          </cell>
          <cell r="AH472">
            <v>553304.61</v>
          </cell>
          <cell r="AI472">
            <v>6027.5</v>
          </cell>
          <cell r="AJ472">
            <v>1.0893637773956</v>
          </cell>
          <cell r="AK472">
            <v>28616.5</v>
          </cell>
          <cell r="AL472">
            <v>25966</v>
          </cell>
          <cell r="AM472">
            <v>2650.5</v>
          </cell>
          <cell r="AN472">
            <v>10.2075791419549</v>
          </cell>
          <cell r="AO472">
            <v>9008</v>
          </cell>
          <cell r="AP472">
            <v>8681</v>
          </cell>
          <cell r="AQ472">
            <v>327</v>
          </cell>
          <cell r="AR472">
            <v>3.7668471374265602</v>
          </cell>
          <cell r="AS472">
            <v>15863</v>
          </cell>
          <cell r="AT472">
            <v>15732</v>
          </cell>
          <cell r="AU472">
            <v>131</v>
          </cell>
          <cell r="AV472">
            <v>0.83269768624459695</v>
          </cell>
          <cell r="AW472">
            <v>31.478342914053101</v>
          </cell>
          <cell r="AX472">
            <v>33.432180543788</v>
          </cell>
          <cell r="AY472">
            <v>-1.95383762973495</v>
          </cell>
          <cell r="AZ472">
            <v>-5.8441824552122696</v>
          </cell>
          <cell r="BB472">
            <v>-1.10793105526782E-2</v>
          </cell>
          <cell r="BC472">
            <v>35.260172098594197</v>
          </cell>
          <cell r="BD472">
            <v>35.170646453089198</v>
          </cell>
          <cell r="BE472">
            <v>8.95256455049704E-2</v>
          </cell>
          <cell r="BF472">
            <v>0.25454648843142602</v>
          </cell>
          <cell r="BG472">
            <v>83.514653641207801</v>
          </cell>
          <cell r="BH472">
            <v>78.838843451215297</v>
          </cell>
          <cell r="BI472">
            <v>3.0809084069927599</v>
          </cell>
          <cell r="BJ472">
            <v>2.5699315969913901</v>
          </cell>
          <cell r="BK472">
            <v>-7.8591053891041603E-3</v>
          </cell>
          <cell r="BL472">
            <v>-4395.8500000000004</v>
          </cell>
          <cell r="BM472">
            <v>-11990.95</v>
          </cell>
        </row>
        <row r="473">
          <cell r="A473">
            <v>5062</v>
          </cell>
          <cell r="B473" t="str">
            <v>CANTON MARKET PLACE</v>
          </cell>
          <cell r="C473" t="str">
            <v>CANTON</v>
          </cell>
          <cell r="D473" t="str">
            <v>GA</v>
          </cell>
          <cell r="E473" t="str">
            <v>KAREN HERMAN</v>
          </cell>
          <cell r="F473">
            <v>34.235062310000004</v>
          </cell>
          <cell r="G473">
            <v>-84.460506649999999</v>
          </cell>
          <cell r="H473">
            <v>2</v>
          </cell>
          <cell r="I473">
            <v>2</v>
          </cell>
          <cell r="J473" t="str">
            <v>S</v>
          </cell>
          <cell r="K473" t="str">
            <v>O</v>
          </cell>
          <cell r="L473">
            <v>39878</v>
          </cell>
          <cell r="M473" t="str">
            <v>KAREN HERMAN</v>
          </cell>
          <cell r="N473" t="str">
            <v>JAMES BURBEE</v>
          </cell>
          <cell r="O473">
            <v>18000</v>
          </cell>
          <cell r="P473">
            <v>43181</v>
          </cell>
          <cell r="Q473">
            <v>91</v>
          </cell>
          <cell r="R473">
            <v>43181</v>
          </cell>
          <cell r="S473">
            <v>99.9</v>
          </cell>
          <cell r="T473">
            <v>45356</v>
          </cell>
          <cell r="U473">
            <v>2</v>
          </cell>
          <cell r="V473" t="str">
            <v>OLD</v>
          </cell>
          <cell r="W473" t="str">
            <v>AMBER PRUITT</v>
          </cell>
          <cell r="X473" t="str">
            <v>CHRISTINE MALONE</v>
          </cell>
          <cell r="Y473" t="str">
            <v>BRIAN BYRNE</v>
          </cell>
          <cell r="Z473">
            <v>2</v>
          </cell>
          <cell r="AC473">
            <v>1.7534529147982101</v>
          </cell>
          <cell r="AD473">
            <v>1.7561185468451199</v>
          </cell>
          <cell r="AE473">
            <v>-2.66563204691805E-3</v>
          </cell>
          <cell r="AF473">
            <v>-0.151791122057613</v>
          </cell>
          <cell r="AG473">
            <v>693792.56</v>
          </cell>
          <cell r="AH473">
            <v>654782.13</v>
          </cell>
          <cell r="AI473">
            <v>39010.43</v>
          </cell>
          <cell r="AJ473">
            <v>5.9577725494738196</v>
          </cell>
          <cell r="AK473">
            <v>35442</v>
          </cell>
          <cell r="AL473">
            <v>39222</v>
          </cell>
          <cell r="AM473">
            <v>-3780</v>
          </cell>
          <cell r="AN473">
            <v>-9.6374483708123009</v>
          </cell>
          <cell r="AO473">
            <v>11150</v>
          </cell>
          <cell r="AP473">
            <v>10460</v>
          </cell>
          <cell r="AQ473">
            <v>690</v>
          </cell>
          <cell r="AR473">
            <v>6.5965583173996203</v>
          </cell>
          <cell r="AS473">
            <v>19551</v>
          </cell>
          <cell r="AT473">
            <v>18369</v>
          </cell>
          <cell r="AU473">
            <v>1182</v>
          </cell>
          <cell r="AV473">
            <v>6.4347542054548397</v>
          </cell>
          <cell r="AW473">
            <v>31.1607697082557</v>
          </cell>
          <cell r="AX473">
            <v>26.436693692315501</v>
          </cell>
          <cell r="AY473">
            <v>4.7240760159402102</v>
          </cell>
          <cell r="AZ473">
            <v>17.869390442396298</v>
          </cell>
          <cell r="BB473">
            <v>-2.7511478804468901E-3</v>
          </cell>
          <cell r="BC473">
            <v>35.4862953301621</v>
          </cell>
          <cell r="BD473">
            <v>35.646041156295901</v>
          </cell>
          <cell r="BE473">
            <v>-0.15974582613379301</v>
          </cell>
          <cell r="BF473">
            <v>-0.44814464931284098</v>
          </cell>
          <cell r="BG473">
            <v>75.668161434977605</v>
          </cell>
          <cell r="BH473">
            <v>71.319311663479894</v>
          </cell>
          <cell r="BI473">
            <v>2.4430140905517899</v>
          </cell>
          <cell r="BJ473">
            <v>2.02627246409428</v>
          </cell>
          <cell r="BK473">
            <v>-3.4585265659233899E-4</v>
          </cell>
          <cell r="BL473">
            <v>-239.95</v>
          </cell>
          <cell r="BM473">
            <v>-1557.22</v>
          </cell>
        </row>
        <row r="474">
          <cell r="A474">
            <v>5063</v>
          </cell>
          <cell r="B474" t="str">
            <v>PLAZA DE LA PAZ</v>
          </cell>
          <cell r="C474" t="str">
            <v>LAGUNA NIGUEL</v>
          </cell>
          <cell r="D474" t="str">
            <v>CA</v>
          </cell>
          <cell r="E474" t="str">
            <v>ELIZABETH MANRIQUEZ</v>
          </cell>
          <cell r="F474">
            <v>33.566010919999997</v>
          </cell>
          <cell r="G474">
            <v>-117.70927519999999</v>
          </cell>
          <cell r="H474">
            <v>4</v>
          </cell>
          <cell r="I474">
            <v>2</v>
          </cell>
          <cell r="J474" t="str">
            <v>S</v>
          </cell>
          <cell r="K474" t="str">
            <v>O</v>
          </cell>
          <cell r="L474">
            <v>39155</v>
          </cell>
          <cell r="M474" t="str">
            <v>FELICIA GOODE</v>
          </cell>
          <cell r="N474" t="str">
            <v>DANNY LAZAR</v>
          </cell>
          <cell r="O474">
            <v>20383</v>
          </cell>
          <cell r="P474">
            <v>43193</v>
          </cell>
          <cell r="Q474">
            <v>82.9</v>
          </cell>
          <cell r="R474">
            <v>43193</v>
          </cell>
          <cell r="S474">
            <v>98</v>
          </cell>
          <cell r="T474">
            <v>44651</v>
          </cell>
          <cell r="U474">
            <v>1.7</v>
          </cell>
          <cell r="V474" t="str">
            <v>OLD</v>
          </cell>
          <cell r="W474" t="str">
            <v>CINTHIA TERRONES</v>
          </cell>
          <cell r="X474" t="str">
            <v>KEELIN LOPEZ</v>
          </cell>
          <cell r="Y474" t="str">
            <v>MARSHALL POE</v>
          </cell>
          <cell r="Z474">
            <v>2</v>
          </cell>
          <cell r="AC474">
            <v>1.7141693811074901</v>
          </cell>
          <cell r="AD474">
            <v>1.6404350059941799</v>
          </cell>
          <cell r="AE474">
            <v>7.3734375113314807E-2</v>
          </cell>
          <cell r="AF474">
            <v>4.4948062461413096</v>
          </cell>
          <cell r="AG474">
            <v>676783.99</v>
          </cell>
          <cell r="AH474">
            <v>685718.56</v>
          </cell>
          <cell r="AI474">
            <v>-8934.57</v>
          </cell>
          <cell r="AJ474">
            <v>-1.3029500032783099</v>
          </cell>
          <cell r="AK474">
            <v>29007</v>
          </cell>
          <cell r="AL474">
            <v>31243</v>
          </cell>
          <cell r="AM474">
            <v>-2236</v>
          </cell>
          <cell r="AN474">
            <v>-7.15680312389975</v>
          </cell>
          <cell r="AO474">
            <v>11052</v>
          </cell>
          <cell r="AP474">
            <v>11678</v>
          </cell>
          <cell r="AQ474">
            <v>-626</v>
          </cell>
          <cell r="AR474">
            <v>-5.3605069361191999</v>
          </cell>
          <cell r="AS474">
            <v>18945</v>
          </cell>
          <cell r="AT474">
            <v>19157</v>
          </cell>
          <cell r="AU474">
            <v>-212</v>
          </cell>
          <cell r="AV474">
            <v>-1.1066450905674201</v>
          </cell>
          <cell r="AW474">
            <v>38.101147998758897</v>
          </cell>
          <cell r="AX474">
            <v>37.377972665877202</v>
          </cell>
          <cell r="AY474">
            <v>0.72317533288175895</v>
          </cell>
          <cell r="AZ474">
            <v>1.93476339486426</v>
          </cell>
          <cell r="BB474">
            <v>-1.47366886867016E-2</v>
          </cell>
          <cell r="BC474">
            <v>35.7236204803378</v>
          </cell>
          <cell r="BD474">
            <v>35.794673487498002</v>
          </cell>
          <cell r="BE474">
            <v>-7.10530071602236E-2</v>
          </cell>
          <cell r="BF474">
            <v>-0.19850162115612</v>
          </cell>
          <cell r="BG474">
            <v>82.066594281578006</v>
          </cell>
          <cell r="BH474">
            <v>77.119369755095093</v>
          </cell>
          <cell r="BI474">
            <v>2.8418653934174798</v>
          </cell>
          <cell r="BJ474">
            <v>2.8617469534439901</v>
          </cell>
          <cell r="BK474">
            <v>-1.02189474074291E-2</v>
          </cell>
          <cell r="BL474">
            <v>-6916.02</v>
          </cell>
          <cell r="BM474">
            <v>-30767.25</v>
          </cell>
        </row>
        <row r="475">
          <cell r="A475">
            <v>5064</v>
          </cell>
          <cell r="B475" t="str">
            <v>NORTHFIELD @ STAPLETON</v>
          </cell>
          <cell r="C475" t="str">
            <v>DENVER</v>
          </cell>
          <cell r="D475" t="str">
            <v>CO</v>
          </cell>
          <cell r="E475" t="str">
            <v>MARISOL MURILLO</v>
          </cell>
          <cell r="F475">
            <v>39.784101329999999</v>
          </cell>
          <cell r="G475">
            <v>-104.888796</v>
          </cell>
          <cell r="H475">
            <v>4</v>
          </cell>
          <cell r="I475">
            <v>5</v>
          </cell>
          <cell r="J475" t="str">
            <v>FS</v>
          </cell>
          <cell r="K475" t="str">
            <v>O</v>
          </cell>
          <cell r="L475">
            <v>39884</v>
          </cell>
          <cell r="M475" t="str">
            <v>EVANGELINE RUEDA</v>
          </cell>
          <cell r="N475" t="str">
            <v>DANNY LAZAR</v>
          </cell>
          <cell r="O475">
            <v>20000</v>
          </cell>
          <cell r="P475">
            <v>43230</v>
          </cell>
          <cell r="Q475">
            <v>96.2</v>
          </cell>
          <cell r="R475">
            <v>43230</v>
          </cell>
          <cell r="S475">
            <v>99.6</v>
          </cell>
          <cell r="T475">
            <v>43555</v>
          </cell>
          <cell r="U475">
            <v>1.6</v>
          </cell>
          <cell r="V475" t="str">
            <v>OLD</v>
          </cell>
          <cell r="W475" t="str">
            <v>ALEXA TENA</v>
          </cell>
          <cell r="X475" t="str">
            <v>JOVITA HERNANDEZ</v>
          </cell>
          <cell r="Y475" t="str">
            <v>MARSHALL POE</v>
          </cell>
          <cell r="Z475">
            <v>2</v>
          </cell>
          <cell r="AC475">
            <v>1.9986423105406099</v>
          </cell>
          <cell r="AD475">
            <v>1.9657534246575299</v>
          </cell>
          <cell r="AE475">
            <v>3.2888885883072899E-2</v>
          </cell>
          <cell r="AF475">
            <v>1.6730931494524901</v>
          </cell>
          <cell r="AG475">
            <v>569300.9</v>
          </cell>
          <cell r="AH475">
            <v>599496.97</v>
          </cell>
          <cell r="AI475">
            <v>-30196.07</v>
          </cell>
          <cell r="AJ475">
            <v>-5.0369011873404501</v>
          </cell>
          <cell r="AK475">
            <v>23874</v>
          </cell>
          <cell r="AL475">
            <v>26424</v>
          </cell>
          <cell r="AM475">
            <v>-2550</v>
          </cell>
          <cell r="AN475">
            <v>-9.6503178928247006</v>
          </cell>
          <cell r="AO475">
            <v>8102</v>
          </cell>
          <cell r="AP475">
            <v>8760</v>
          </cell>
          <cell r="AQ475">
            <v>-658</v>
          </cell>
          <cell r="AR475">
            <v>-7.5114155251141597</v>
          </cell>
          <cell r="AS475">
            <v>16193</v>
          </cell>
          <cell r="AT475">
            <v>17220</v>
          </cell>
          <cell r="AU475">
            <v>-1027</v>
          </cell>
          <cell r="AV475">
            <v>-5.9639953542392599</v>
          </cell>
          <cell r="AW475">
            <v>33.3333333333333</v>
          </cell>
          <cell r="AX475">
            <v>32.852709657886798</v>
          </cell>
          <cell r="AY475">
            <v>0.48062367544655898</v>
          </cell>
          <cell r="AZ475">
            <v>1.4629650961870599</v>
          </cell>
          <cell r="BB475">
            <v>-6.7403082078174798E-3</v>
          </cell>
          <cell r="BC475">
            <v>35.157222256530602</v>
          </cell>
          <cell r="BD475">
            <v>34.813993612079003</v>
          </cell>
          <cell r="BE475">
            <v>0.34322864445162798</v>
          </cell>
          <cell r="BF475">
            <v>0.98589276563933803</v>
          </cell>
          <cell r="BG475">
            <v>79.264379165638104</v>
          </cell>
          <cell r="BH475">
            <v>73.093607305936104</v>
          </cell>
          <cell r="BI475">
            <v>1.4343082893422401</v>
          </cell>
          <cell r="BJ475">
            <v>1.6597114744383099</v>
          </cell>
          <cell r="BK475">
            <v>-6.5488918074782599E-3</v>
          </cell>
          <cell r="BL475">
            <v>-3728.29</v>
          </cell>
          <cell r="BM475">
            <v>-9776.66</v>
          </cell>
        </row>
        <row r="476">
          <cell r="A476">
            <v>5066</v>
          </cell>
          <cell r="B476" t="str">
            <v>BLAKENEY SHOPPING CENTER</v>
          </cell>
          <cell r="C476" t="str">
            <v>CHARLOTTE</v>
          </cell>
          <cell r="D476" t="str">
            <v>NC</v>
          </cell>
          <cell r="E476" t="str">
            <v>STEVE YATES</v>
          </cell>
          <cell r="F476">
            <v>35.036715520000001</v>
          </cell>
          <cell r="G476">
            <v>-80.808944769999997</v>
          </cell>
          <cell r="H476">
            <v>2</v>
          </cell>
          <cell r="I476">
            <v>3</v>
          </cell>
          <cell r="J476" t="str">
            <v>S</v>
          </cell>
          <cell r="K476" t="str">
            <v>O</v>
          </cell>
          <cell r="L476">
            <v>39302</v>
          </cell>
          <cell r="M476" t="str">
            <v>MEGHAN MILES</v>
          </cell>
          <cell r="N476" t="str">
            <v>JAMES BURBEE</v>
          </cell>
          <cell r="O476">
            <v>18000</v>
          </cell>
          <cell r="P476">
            <v>43283</v>
          </cell>
          <cell r="Q476">
            <v>96.4</v>
          </cell>
          <cell r="R476">
            <v>43283</v>
          </cell>
          <cell r="S476">
            <v>86</v>
          </cell>
          <cell r="T476">
            <v>44780</v>
          </cell>
          <cell r="U476">
            <v>2.6</v>
          </cell>
          <cell r="V476" t="str">
            <v>OLD</v>
          </cell>
          <cell r="W476" t="str">
            <v>CANDIE THOMPSON</v>
          </cell>
          <cell r="X476" t="str">
            <v>DEJA JOHNSON</v>
          </cell>
          <cell r="Y476" t="str">
            <v>ADRIAN MUNZELL</v>
          </cell>
          <cell r="Z476">
            <v>2</v>
          </cell>
          <cell r="AC476">
            <v>1.6630262010972701</v>
          </cell>
          <cell r="AD476">
            <v>1.6501846835754701</v>
          </cell>
          <cell r="AE476">
            <v>1.28415175217931E-2</v>
          </cell>
          <cell r="AF476">
            <v>0.77818668719971495</v>
          </cell>
          <cell r="AG476">
            <v>1247326.73</v>
          </cell>
          <cell r="AH476">
            <v>1305272.77</v>
          </cell>
          <cell r="AI476">
            <v>-57946.04</v>
          </cell>
          <cell r="AJ476">
            <v>-4.4393816627309297</v>
          </cell>
          <cell r="AK476">
            <v>57211</v>
          </cell>
          <cell r="AL476">
            <v>60544</v>
          </cell>
          <cell r="AM476">
            <v>-3333</v>
          </cell>
          <cell r="AN476">
            <v>-5.5050872093023298</v>
          </cell>
          <cell r="AO476">
            <v>19503</v>
          </cell>
          <cell r="AP476">
            <v>20305</v>
          </cell>
          <cell r="AQ476">
            <v>-802</v>
          </cell>
          <cell r="AR476">
            <v>-3.94976606747107</v>
          </cell>
          <cell r="AS476">
            <v>32434</v>
          </cell>
          <cell r="AT476">
            <v>33507</v>
          </cell>
          <cell r="AU476">
            <v>-1073</v>
          </cell>
          <cell r="AV476">
            <v>-3.20231593398394</v>
          </cell>
          <cell r="AW476">
            <v>33.8396462218804</v>
          </cell>
          <cell r="AX476">
            <v>33.519423890063401</v>
          </cell>
          <cell r="AY476">
            <v>0.32022233181697901</v>
          </cell>
          <cell r="AZ476">
            <v>0.95533363839199503</v>
          </cell>
          <cell r="BB476">
            <v>-3.34384502908065E-3</v>
          </cell>
          <cell r="BC476">
            <v>38.457382068199998</v>
          </cell>
          <cell r="BD476">
            <v>38.955226370609097</v>
          </cell>
          <cell r="BE476">
            <v>-0.497844302409092</v>
          </cell>
          <cell r="BF476">
            <v>-1.27799103943779</v>
          </cell>
          <cell r="BG476">
            <v>83.417935702199699</v>
          </cell>
          <cell r="BH476">
            <v>77.621275547894598</v>
          </cell>
          <cell r="BI476">
            <v>2.89730261773513</v>
          </cell>
          <cell r="BJ476">
            <v>1.8045170742357599</v>
          </cell>
          <cell r="BK476">
            <v>-5.1360480345033601E-3</v>
          </cell>
          <cell r="BL476">
            <v>-6406.33</v>
          </cell>
          <cell r="BM476">
            <v>-23644.46</v>
          </cell>
        </row>
        <row r="477">
          <cell r="A477">
            <v>5067</v>
          </cell>
          <cell r="B477" t="str">
            <v>PERIMETER WOODS</v>
          </cell>
          <cell r="C477" t="str">
            <v>CHARLOTTE</v>
          </cell>
          <cell r="D477" t="str">
            <v>NC</v>
          </cell>
          <cell r="E477" t="str">
            <v>ARMANDO NAVA</v>
          </cell>
          <cell r="F477">
            <v>35.34741313</v>
          </cell>
          <cell r="G477">
            <v>-80.853638090000004</v>
          </cell>
          <cell r="H477">
            <v>2</v>
          </cell>
          <cell r="I477">
            <v>3</v>
          </cell>
          <cell r="J477" t="str">
            <v>S</v>
          </cell>
          <cell r="K477" t="str">
            <v>O</v>
          </cell>
          <cell r="L477">
            <v>39679</v>
          </cell>
          <cell r="M477" t="str">
            <v>MEGHAN MILES</v>
          </cell>
          <cell r="N477" t="str">
            <v>JAMES BURBEE</v>
          </cell>
          <cell r="O477">
            <v>20000</v>
          </cell>
          <cell r="P477">
            <v>43186</v>
          </cell>
          <cell r="Q477">
            <v>97.8</v>
          </cell>
          <cell r="R477">
            <v>43186</v>
          </cell>
          <cell r="S477">
            <v>98.9</v>
          </cell>
          <cell r="T477">
            <v>45156</v>
          </cell>
          <cell r="U477">
            <v>1.8</v>
          </cell>
          <cell r="V477" t="str">
            <v>OLD</v>
          </cell>
          <cell r="W477" t="str">
            <v>CHRISTIAN FLOHR</v>
          </cell>
          <cell r="X477" t="str">
            <v>CHRISTIAN STEPHNEY</v>
          </cell>
          <cell r="Y477" t="str">
            <v>ADRIAN MUNZELL</v>
          </cell>
          <cell r="Z477">
            <v>2</v>
          </cell>
          <cell r="AC477">
            <v>1.7620492371706</v>
          </cell>
          <cell r="AD477">
            <v>1.7210413999146399</v>
          </cell>
          <cell r="AE477">
            <v>4.1007837255956997E-2</v>
          </cell>
          <cell r="AF477">
            <v>2.3827339224954698</v>
          </cell>
          <cell r="AG477">
            <v>692917.93</v>
          </cell>
          <cell r="AH477">
            <v>709917.03</v>
          </cell>
          <cell r="AI477">
            <v>-16999.099999999999</v>
          </cell>
          <cell r="AJ477">
            <v>-2.3945192581166799</v>
          </cell>
          <cell r="AK477">
            <v>28603</v>
          </cell>
          <cell r="AL477">
            <v>30620</v>
          </cell>
          <cell r="AM477">
            <v>-2017</v>
          </cell>
          <cell r="AN477">
            <v>-6.5871979098628399</v>
          </cell>
          <cell r="AO477">
            <v>11536</v>
          </cell>
          <cell r="AP477">
            <v>11715</v>
          </cell>
          <cell r="AQ477">
            <v>-179</v>
          </cell>
          <cell r="AR477">
            <v>-1.5279556124626501</v>
          </cell>
          <cell r="AS477">
            <v>20327</v>
          </cell>
          <cell r="AT477">
            <v>20162</v>
          </cell>
          <cell r="AU477">
            <v>165</v>
          </cell>
          <cell r="AV477">
            <v>0.818371193333995</v>
          </cell>
          <cell r="AW477">
            <v>40.076215781561402</v>
          </cell>
          <cell r="AX477">
            <v>38.249510124101903</v>
          </cell>
          <cell r="AY477">
            <v>1.82670565745948</v>
          </cell>
          <cell r="AZ477">
            <v>4.77576222945775</v>
          </cell>
          <cell r="BB477">
            <v>-1.6648572410519799E-2</v>
          </cell>
          <cell r="BC477">
            <v>34.088548728292402</v>
          </cell>
          <cell r="BD477">
            <v>35.210645273286403</v>
          </cell>
          <cell r="BE477">
            <v>-1.1220965449939599</v>
          </cell>
          <cell r="BF477">
            <v>-3.18681051223242</v>
          </cell>
          <cell r="BG477">
            <v>76.100901525658799</v>
          </cell>
          <cell r="BH477">
            <v>79.129321382842505</v>
          </cell>
          <cell r="BI477">
            <v>2.1354606886850198</v>
          </cell>
          <cell r="BJ477">
            <v>2.2952245560301598</v>
          </cell>
          <cell r="BK477">
            <v>-8.8912549859981194E-3</v>
          </cell>
          <cell r="BL477">
            <v>-6160.91</v>
          </cell>
          <cell r="BM477">
            <v>-26668.33</v>
          </cell>
        </row>
        <row r="478">
          <cell r="A478">
            <v>5068</v>
          </cell>
          <cell r="B478" t="str">
            <v>SHOPPES AT  PARK PLACE BLVD</v>
          </cell>
          <cell r="C478" t="str">
            <v>PINELLAS PARK</v>
          </cell>
          <cell r="D478" t="str">
            <v>FL</v>
          </cell>
          <cell r="E478" t="str">
            <v>ROBERT PAYTON</v>
          </cell>
          <cell r="F478">
            <v>27.8368523</v>
          </cell>
          <cell r="G478">
            <v>-82.688149429999996</v>
          </cell>
          <cell r="H478">
            <v>2</v>
          </cell>
          <cell r="I478">
            <v>1</v>
          </cell>
          <cell r="J478" t="str">
            <v>S</v>
          </cell>
          <cell r="K478" t="str">
            <v>O</v>
          </cell>
          <cell r="L478">
            <v>39043</v>
          </cell>
          <cell r="M478" t="str">
            <v>DISTRICT 1</v>
          </cell>
          <cell r="N478" t="str">
            <v>JAMES BURBEE</v>
          </cell>
          <cell r="O478">
            <v>20000</v>
          </cell>
          <cell r="P478">
            <v>43292</v>
          </cell>
          <cell r="Q478">
            <v>99.1</v>
          </cell>
          <cell r="R478">
            <v>43292</v>
          </cell>
          <cell r="S478">
            <v>87.8</v>
          </cell>
          <cell r="T478">
            <v>43861</v>
          </cell>
          <cell r="U478">
            <v>1.8</v>
          </cell>
          <cell r="V478" t="str">
            <v>OLD</v>
          </cell>
          <cell r="W478" t="str">
            <v>ALEXIA KHAMMANIVONG</v>
          </cell>
          <cell r="X478" t="str">
            <v>AURIEL JAMES</v>
          </cell>
          <cell r="Y478" t="str">
            <v>ADRIAN MUNZELL</v>
          </cell>
          <cell r="Z478">
            <v>2</v>
          </cell>
          <cell r="AC478">
            <v>1.7766258246936899</v>
          </cell>
          <cell r="AD478">
            <v>1.78642552326763</v>
          </cell>
          <cell r="AE478">
            <v>-9.7996985739432496E-3</v>
          </cell>
          <cell r="AF478">
            <v>-0.54856463067199102</v>
          </cell>
          <cell r="AG478">
            <v>558669.11</v>
          </cell>
          <cell r="AH478">
            <v>597295.98</v>
          </cell>
          <cell r="AI478">
            <v>-38626.870000000003</v>
          </cell>
          <cell r="AJ478">
            <v>-6.4669562986176503</v>
          </cell>
          <cell r="AK478">
            <v>31787</v>
          </cell>
          <cell r="AL478">
            <v>40993.5</v>
          </cell>
          <cell r="AM478">
            <v>-9206.5</v>
          </cell>
          <cell r="AN478">
            <v>-22.4584385329381</v>
          </cell>
          <cell r="AO478">
            <v>9549</v>
          </cell>
          <cell r="AP478">
            <v>9842</v>
          </cell>
          <cell r="AQ478">
            <v>-293</v>
          </cell>
          <cell r="AR478">
            <v>-2.9770371875635</v>
          </cell>
          <cell r="AS478">
            <v>16965</v>
          </cell>
          <cell r="AT478">
            <v>17582</v>
          </cell>
          <cell r="AU478">
            <v>-617</v>
          </cell>
          <cell r="AV478">
            <v>-3.50927084518257</v>
          </cell>
          <cell r="AW478">
            <v>30.040582628118401</v>
          </cell>
          <cell r="AX478">
            <v>24.008684303609101</v>
          </cell>
          <cell r="AY478">
            <v>6.0318983245093003</v>
          </cell>
          <cell r="AZ478">
            <v>25.123818732551499</v>
          </cell>
          <cell r="BB478">
            <v>-5.7957281369813403E-3</v>
          </cell>
          <cell r="BC478">
            <v>32.930687297376899</v>
          </cell>
          <cell r="BD478">
            <v>33.972015697872799</v>
          </cell>
          <cell r="BE478">
            <v>-1.04132840049588</v>
          </cell>
          <cell r="BF478">
            <v>-3.06525350087214</v>
          </cell>
          <cell r="BG478">
            <v>61.503822389779003</v>
          </cell>
          <cell r="BH478">
            <v>53.027839869945097</v>
          </cell>
          <cell r="BI478">
            <v>1.8531022773032899</v>
          </cell>
          <cell r="BJ478">
            <v>1.8719730877813701</v>
          </cell>
          <cell r="BK478">
            <v>-6.5372148461904402E-3</v>
          </cell>
          <cell r="BL478">
            <v>-3652.14</v>
          </cell>
          <cell r="BM478">
            <v>-11661.31</v>
          </cell>
        </row>
        <row r="479">
          <cell r="A479">
            <v>5069</v>
          </cell>
          <cell r="B479" t="str">
            <v>THE AVENUE AT MURFREESBORO</v>
          </cell>
          <cell r="C479" t="str">
            <v>MURFREESBORO</v>
          </cell>
          <cell r="D479" t="str">
            <v>TN</v>
          </cell>
          <cell r="E479" t="str">
            <v>CASSIE COX</v>
          </cell>
          <cell r="F479">
            <v>35.861636420000004</v>
          </cell>
          <cell r="G479">
            <v>-86.448337339999995</v>
          </cell>
          <cell r="H479">
            <v>1</v>
          </cell>
          <cell r="I479">
            <v>4</v>
          </cell>
          <cell r="J479" t="str">
            <v>S</v>
          </cell>
          <cell r="K479" t="str">
            <v>O</v>
          </cell>
          <cell r="L479">
            <v>39318</v>
          </cell>
          <cell r="M479" t="str">
            <v>DISTRICT 4</v>
          </cell>
          <cell r="N479" t="str">
            <v>JON SALGE</v>
          </cell>
          <cell r="O479">
            <v>20000</v>
          </cell>
          <cell r="P479">
            <v>43297</v>
          </cell>
          <cell r="Q479">
            <v>99.6</v>
          </cell>
          <cell r="R479">
            <v>43297</v>
          </cell>
          <cell r="S479">
            <v>88.7</v>
          </cell>
          <cell r="T479">
            <v>44766</v>
          </cell>
          <cell r="U479">
            <v>2.6</v>
          </cell>
          <cell r="V479" t="str">
            <v>OLD</v>
          </cell>
          <cell r="W479" t="str">
            <v>DANIELLE CASTEEL</v>
          </cell>
          <cell r="X479" t="str">
            <v>ELIZABETH KERN</v>
          </cell>
          <cell r="Y479" t="str">
            <v>BRIAN BYRNE</v>
          </cell>
          <cell r="Z479">
            <v>2</v>
          </cell>
          <cell r="AC479">
            <v>1.75358912788024</v>
          </cell>
          <cell r="AD479">
            <v>1.7607577665826999</v>
          </cell>
          <cell r="AE479">
            <v>-7.16863870246054E-3</v>
          </cell>
          <cell r="AF479">
            <v>-0.40713372608734899</v>
          </cell>
          <cell r="AG479">
            <v>1280108.05</v>
          </cell>
          <cell r="AH479">
            <v>1285834.56</v>
          </cell>
          <cell r="AI479">
            <v>-5726.51</v>
          </cell>
          <cell r="AJ479">
            <v>-0.445353560881114</v>
          </cell>
          <cell r="AK479">
            <v>58591</v>
          </cell>
          <cell r="AL479">
            <v>57884</v>
          </cell>
          <cell r="AM479">
            <v>707</v>
          </cell>
          <cell r="AN479">
            <v>1.2214083339091999</v>
          </cell>
          <cell r="AO479">
            <v>19573</v>
          </cell>
          <cell r="AP479">
            <v>19056</v>
          </cell>
          <cell r="AQ479">
            <v>517</v>
          </cell>
          <cell r="AR479">
            <v>2.71305625524769</v>
          </cell>
          <cell r="AS479">
            <v>34323</v>
          </cell>
          <cell r="AT479">
            <v>33553</v>
          </cell>
          <cell r="AU479">
            <v>770</v>
          </cell>
          <cell r="AV479">
            <v>2.2948767621375099</v>
          </cell>
          <cell r="AW479">
            <v>33.242306838934297</v>
          </cell>
          <cell r="AX479">
            <v>32.915831663326699</v>
          </cell>
          <cell r="AY479">
            <v>0.32647517560764799</v>
          </cell>
          <cell r="AZ479">
            <v>0.991848478710601</v>
          </cell>
          <cell r="BB479">
            <v>-7.5426155640027697E-3</v>
          </cell>
          <cell r="BC479">
            <v>37.295925472715098</v>
          </cell>
          <cell r="BD479">
            <v>38.322491580484602</v>
          </cell>
          <cell r="BE479">
            <v>-1.0265661077695201</v>
          </cell>
          <cell r="BF479">
            <v>-2.6787561701554101</v>
          </cell>
          <cell r="BG479">
            <v>88.8724263015378</v>
          </cell>
          <cell r="BH479">
            <v>89.069059613769895</v>
          </cell>
          <cell r="BI479">
            <v>2.6680513414473102</v>
          </cell>
          <cell r="BJ479">
            <v>2.2262039682616699</v>
          </cell>
          <cell r="BK479">
            <v>-5.4899584453046799E-3</v>
          </cell>
          <cell r="BL479">
            <v>-7027.74</v>
          </cell>
          <cell r="BM479">
            <v>-19883.79</v>
          </cell>
        </row>
        <row r="480">
          <cell r="A480">
            <v>5071</v>
          </cell>
          <cell r="B480" t="str">
            <v>ORCHARD TOWN CENTER</v>
          </cell>
          <cell r="C480" t="str">
            <v>WESTMINSTER</v>
          </cell>
          <cell r="D480" t="str">
            <v>CO</v>
          </cell>
          <cell r="E480" t="str">
            <v>EVANGELINE RUEDA</v>
          </cell>
          <cell r="F480">
            <v>39.959402699999998</v>
          </cell>
          <cell r="G480">
            <v>-104.98992</v>
          </cell>
          <cell r="H480">
            <v>4</v>
          </cell>
          <cell r="I480">
            <v>5</v>
          </cell>
          <cell r="J480" t="str">
            <v>S</v>
          </cell>
          <cell r="K480" t="str">
            <v>O</v>
          </cell>
          <cell r="L480">
            <v>39884</v>
          </cell>
          <cell r="M480" t="str">
            <v>EVANGELINE RUEDA</v>
          </cell>
          <cell r="N480" t="str">
            <v>DANNY LAZAR</v>
          </cell>
          <cell r="O480">
            <v>18000</v>
          </cell>
          <cell r="P480">
            <v>43227</v>
          </cell>
          <cell r="Q480">
            <v>83.1</v>
          </cell>
          <cell r="R480">
            <v>43227</v>
          </cell>
          <cell r="S480">
            <v>100</v>
          </cell>
          <cell r="T480">
            <v>45382</v>
          </cell>
          <cell r="U480">
            <v>1.7</v>
          </cell>
          <cell r="V480" t="str">
            <v>OLD</v>
          </cell>
          <cell r="W480" t="str">
            <v>ASHLEY MASON</v>
          </cell>
          <cell r="X480" t="str">
            <v>HAYLEE SPENCE</v>
          </cell>
          <cell r="Y480" t="str">
            <v>MARSHALL POE</v>
          </cell>
          <cell r="Z480">
            <v>2</v>
          </cell>
          <cell r="AC480">
            <v>1.77121275702896</v>
          </cell>
          <cell r="AD480">
            <v>1.80864599146967</v>
          </cell>
          <cell r="AE480">
            <v>-3.7433234440718902E-2</v>
          </cell>
          <cell r="AF480">
            <v>-2.0696827691692898</v>
          </cell>
          <cell r="AG480">
            <v>798554.72</v>
          </cell>
          <cell r="AH480">
            <v>952617.75</v>
          </cell>
          <cell r="AI480">
            <v>-154063.03</v>
          </cell>
          <cell r="AJ480">
            <v>-16.172597035904499</v>
          </cell>
          <cell r="AK480">
            <v>42538.5</v>
          </cell>
          <cell r="AL480">
            <v>50543.5</v>
          </cell>
          <cell r="AM480">
            <v>-8005</v>
          </cell>
          <cell r="AN480">
            <v>-15.8378426503903</v>
          </cell>
          <cell r="AO480">
            <v>11915</v>
          </cell>
          <cell r="AP480">
            <v>13833</v>
          </cell>
          <cell r="AQ480">
            <v>-1918</v>
          </cell>
          <cell r="AR480">
            <v>-13.8653943468517</v>
          </cell>
          <cell r="AS480">
            <v>21104</v>
          </cell>
          <cell r="AT480">
            <v>25019</v>
          </cell>
          <cell r="AU480">
            <v>-3915</v>
          </cell>
          <cell r="AV480">
            <v>-15.6481074383469</v>
          </cell>
          <cell r="AW480">
            <v>28.005218801791301</v>
          </cell>
          <cell r="AX480">
            <v>27.135042092454999</v>
          </cell>
          <cell r="AY480">
            <v>0.87017670933630997</v>
          </cell>
          <cell r="AZ480">
            <v>3.2068375142792398</v>
          </cell>
          <cell r="BB480">
            <v>-1.15949951570596E-2</v>
          </cell>
          <cell r="BC480">
            <v>37.839021986353302</v>
          </cell>
          <cell r="BD480">
            <v>38.075772412966103</v>
          </cell>
          <cell r="BE480">
            <v>-0.23675042661285101</v>
          </cell>
          <cell r="BF480">
            <v>-0.62178758724860095</v>
          </cell>
          <cell r="BG480">
            <v>80.797314309693704</v>
          </cell>
          <cell r="BH480">
            <v>69.0305790500976</v>
          </cell>
          <cell r="BI480">
            <v>2.3329734999249601</v>
          </cell>
          <cell r="BJ480">
            <v>1.8987930888333799</v>
          </cell>
          <cell r="BK480">
            <v>-7.6016957234940601E-3</v>
          </cell>
          <cell r="BL480">
            <v>-6070.37</v>
          </cell>
          <cell r="BM480">
            <v>-17593.25</v>
          </cell>
        </row>
        <row r="481">
          <cell r="A481">
            <v>5072</v>
          </cell>
          <cell r="B481" t="str">
            <v>SHOPPES @ ISLA VERDE</v>
          </cell>
          <cell r="C481" t="str">
            <v>WELLINGTON</v>
          </cell>
          <cell r="D481" t="str">
            <v>FL</v>
          </cell>
          <cell r="E481" t="str">
            <v>DAWN BAKER</v>
          </cell>
          <cell r="F481">
            <v>26.663874020000002</v>
          </cell>
          <cell r="G481">
            <v>-80.200847760000002</v>
          </cell>
          <cell r="H481">
            <v>2</v>
          </cell>
          <cell r="I481">
            <v>1</v>
          </cell>
          <cell r="J481" t="str">
            <v>S</v>
          </cell>
          <cell r="K481" t="str">
            <v>O</v>
          </cell>
          <cell r="L481">
            <v>39512</v>
          </cell>
          <cell r="M481" t="str">
            <v>DISTRICT 1</v>
          </cell>
          <cell r="N481" t="str">
            <v>JAMES BURBEE</v>
          </cell>
          <cell r="O481">
            <v>16826</v>
          </cell>
          <cell r="P481">
            <v>43298</v>
          </cell>
          <cell r="Q481">
            <v>98.5</v>
          </cell>
          <cell r="R481">
            <v>43298</v>
          </cell>
          <cell r="S481">
            <v>93.4</v>
          </cell>
          <cell r="T481">
            <v>45016</v>
          </cell>
          <cell r="U481">
            <v>2.4</v>
          </cell>
          <cell r="V481" t="str">
            <v>OLD</v>
          </cell>
          <cell r="W481" t="str">
            <v>GAVIN HANLEY</v>
          </cell>
          <cell r="X481" t="str">
            <v>HENRY VARGAS</v>
          </cell>
          <cell r="Y481" t="str">
            <v>CRAIG SCHULZ</v>
          </cell>
          <cell r="Z481">
            <v>2</v>
          </cell>
          <cell r="AC481">
            <v>1.7762482168331</v>
          </cell>
          <cell r="AD481">
            <v>1.8058794077676801</v>
          </cell>
          <cell r="AE481">
            <v>-2.9631190934589199E-2</v>
          </cell>
          <cell r="AF481">
            <v>-1.6408178091591099</v>
          </cell>
          <cell r="AG481">
            <v>896343.37</v>
          </cell>
          <cell r="AH481">
            <v>901533.35</v>
          </cell>
          <cell r="AI481">
            <v>-5189.9799999999996</v>
          </cell>
          <cell r="AJ481">
            <v>-0.57568363943496903</v>
          </cell>
          <cell r="AK481">
            <v>39269</v>
          </cell>
          <cell r="AL481">
            <v>39891</v>
          </cell>
          <cell r="AM481">
            <v>-622</v>
          </cell>
          <cell r="AN481">
            <v>-1.5592489533980101</v>
          </cell>
          <cell r="AO481">
            <v>14020</v>
          </cell>
          <cell r="AP481">
            <v>13981</v>
          </cell>
          <cell r="AQ481">
            <v>39</v>
          </cell>
          <cell r="AR481">
            <v>0.27895000357628202</v>
          </cell>
          <cell r="AS481">
            <v>24903</v>
          </cell>
          <cell r="AT481">
            <v>25248</v>
          </cell>
          <cell r="AU481">
            <v>-345</v>
          </cell>
          <cell r="AV481">
            <v>-1.3664448669201501</v>
          </cell>
          <cell r="AW481">
            <v>35.702462502228201</v>
          </cell>
          <cell r="AX481">
            <v>35.0480058158482</v>
          </cell>
          <cell r="AY481">
            <v>0.65445668638003696</v>
          </cell>
          <cell r="AZ481">
            <v>1.86731504730606</v>
          </cell>
          <cell r="BB481">
            <v>-6.5715174475871399E-3</v>
          </cell>
          <cell r="BC481">
            <v>35.993389149901603</v>
          </cell>
          <cell r="BD481">
            <v>35.707119375792097</v>
          </cell>
          <cell r="BE481">
            <v>0.28626977410947801</v>
          </cell>
          <cell r="BF481">
            <v>0.80171623786475499</v>
          </cell>
          <cell r="BG481">
            <v>77.603423680456501</v>
          </cell>
          <cell r="BH481">
            <v>73.449681710893401</v>
          </cell>
          <cell r="BI481">
            <v>3.0073430453331702</v>
          </cell>
          <cell r="BJ481">
            <v>2.48613653615809</v>
          </cell>
          <cell r="BK481">
            <v>-6.7680201617377998E-3</v>
          </cell>
          <cell r="BL481">
            <v>-6066.47</v>
          </cell>
          <cell r="BM481">
            <v>-16347.02</v>
          </cell>
        </row>
        <row r="482">
          <cell r="A482">
            <v>5076</v>
          </cell>
          <cell r="B482" t="str">
            <v>BELLEVIEW SHORES SHOPPING CENTER</v>
          </cell>
          <cell r="C482" t="str">
            <v>LAKEWOOD</v>
          </cell>
          <cell r="D482" t="str">
            <v>CO</v>
          </cell>
          <cell r="E482" t="str">
            <v>BELINDA GARDNER</v>
          </cell>
          <cell r="F482">
            <v>39.61867092</v>
          </cell>
          <cell r="G482">
            <v>-105.0880871</v>
          </cell>
          <cell r="H482">
            <v>4</v>
          </cell>
          <cell r="I482">
            <v>5</v>
          </cell>
          <cell r="J482" t="str">
            <v>S</v>
          </cell>
          <cell r="K482" t="str">
            <v>O</v>
          </cell>
          <cell r="L482">
            <v>39332</v>
          </cell>
          <cell r="M482" t="str">
            <v>EVANGELINE RUEDA</v>
          </cell>
          <cell r="N482" t="str">
            <v>DANNY LAZAR</v>
          </cell>
          <cell r="O482">
            <v>18000</v>
          </cell>
          <cell r="P482">
            <v>43228</v>
          </cell>
          <cell r="Q482">
            <v>92.4</v>
          </cell>
          <cell r="R482">
            <v>43228</v>
          </cell>
          <cell r="S482">
            <v>99.9</v>
          </cell>
          <cell r="T482">
            <v>44104</v>
          </cell>
          <cell r="U482">
            <v>1.3</v>
          </cell>
          <cell r="V482" t="str">
            <v>OLD</v>
          </cell>
          <cell r="W482" t="str">
            <v>BYANKA OLIVAS-AVILA</v>
          </cell>
          <cell r="X482" t="str">
            <v>HALEY HUFFMAN</v>
          </cell>
          <cell r="Y482" t="str">
            <v>MARSHALL POE</v>
          </cell>
          <cell r="Z482">
            <v>2</v>
          </cell>
          <cell r="AC482">
            <v>1.8287030762976</v>
          </cell>
          <cell r="AD482">
            <v>1.8174174927845399</v>
          </cell>
          <cell r="AE482">
            <v>1.12855835130612E-2</v>
          </cell>
          <cell r="AF482">
            <v>0.62096813516249805</v>
          </cell>
          <cell r="AG482">
            <v>472232.26</v>
          </cell>
          <cell r="AH482">
            <v>518991.79</v>
          </cell>
          <cell r="AI482">
            <v>-46759.53</v>
          </cell>
          <cell r="AJ482">
            <v>-9.0096858757630809</v>
          </cell>
          <cell r="AK482">
            <v>18350</v>
          </cell>
          <cell r="AL482">
            <v>23940</v>
          </cell>
          <cell r="AM482">
            <v>-5590</v>
          </cell>
          <cell r="AN482">
            <v>-23.3500417710944</v>
          </cell>
          <cell r="AO482">
            <v>7379</v>
          </cell>
          <cell r="AP482">
            <v>7969</v>
          </cell>
          <cell r="AQ482">
            <v>-590</v>
          </cell>
          <cell r="AR482">
            <v>-7.4036892960220904</v>
          </cell>
          <cell r="AS482">
            <v>13494</v>
          </cell>
          <cell r="AT482">
            <v>14483</v>
          </cell>
          <cell r="AU482">
            <v>-989</v>
          </cell>
          <cell r="AV482">
            <v>-6.8286957122143201</v>
          </cell>
          <cell r="AW482">
            <v>40.190735694822898</v>
          </cell>
          <cell r="AX482">
            <v>32.953216374268997</v>
          </cell>
          <cell r="AY482">
            <v>7.2375193205538899</v>
          </cell>
          <cell r="AZ482">
            <v>21.963013377368501</v>
          </cell>
          <cell r="BB482">
            <v>-5.0598997423326802E-3</v>
          </cell>
          <cell r="BC482">
            <v>34.9957210612124</v>
          </cell>
          <cell r="BD482">
            <v>35.834550162259198</v>
          </cell>
          <cell r="BE482">
            <v>-0.83882910104680497</v>
          </cell>
          <cell r="BF482">
            <v>-2.3408389312788298</v>
          </cell>
          <cell r="BG482">
            <v>78.723404255319195</v>
          </cell>
          <cell r="BH482">
            <v>71.489521897352205</v>
          </cell>
          <cell r="BI482">
            <v>1.5960303093227901</v>
          </cell>
          <cell r="BJ482">
            <v>1.73459005970017</v>
          </cell>
          <cell r="BK482">
            <v>-4.2862806535072396E-3</v>
          </cell>
          <cell r="BL482">
            <v>-2024.12</v>
          </cell>
          <cell r="BM482">
            <v>-7591.96</v>
          </cell>
        </row>
        <row r="483">
          <cell r="A483">
            <v>5077</v>
          </cell>
          <cell r="B483" t="str">
            <v>LEGENDS AT SPARKS MARINA</v>
          </cell>
          <cell r="C483" t="str">
            <v>SPARKS</v>
          </cell>
          <cell r="D483" t="str">
            <v>NV</v>
          </cell>
          <cell r="E483" t="str">
            <v>LAUREN AUFDERMAUR</v>
          </cell>
          <cell r="F483">
            <v>39.532581970000003</v>
          </cell>
          <cell r="G483">
            <v>-119.7198104</v>
          </cell>
          <cell r="H483">
            <v>4</v>
          </cell>
          <cell r="I483">
            <v>4</v>
          </cell>
          <cell r="J483" t="str">
            <v>O</v>
          </cell>
          <cell r="K483" t="str">
            <v>O</v>
          </cell>
          <cell r="L483">
            <v>40003</v>
          </cell>
          <cell r="M483" t="str">
            <v>DISTRICT 4</v>
          </cell>
          <cell r="N483" t="str">
            <v>DANNY LAZAR</v>
          </cell>
          <cell r="O483">
            <v>22000</v>
          </cell>
          <cell r="P483">
            <v>43312</v>
          </cell>
          <cell r="Q483">
            <v>67.2</v>
          </cell>
          <cell r="R483">
            <v>43312</v>
          </cell>
          <cell r="S483">
            <v>97.6</v>
          </cell>
          <cell r="T483">
            <v>44926</v>
          </cell>
          <cell r="U483">
            <v>1.7</v>
          </cell>
          <cell r="V483" t="str">
            <v>OLD</v>
          </cell>
          <cell r="W483" t="str">
            <v>ALEXANDRA LABELLA</v>
          </cell>
          <cell r="X483" t="str">
            <v>AMAYA ROSE</v>
          </cell>
          <cell r="Y483" t="str">
            <v>MARSHALL POE</v>
          </cell>
          <cell r="Z483">
            <v>2</v>
          </cell>
          <cell r="AC483">
            <v>1.8074415036440401</v>
          </cell>
          <cell r="AD483">
            <v>1.79140653690782</v>
          </cell>
          <cell r="AE483">
            <v>1.6034966736213001E-2</v>
          </cell>
          <cell r="AF483">
            <v>0.89510484671397905</v>
          </cell>
          <cell r="AG483">
            <v>718248.19</v>
          </cell>
          <cell r="AH483">
            <v>737393.3</v>
          </cell>
          <cell r="AI483">
            <v>-19145.11</v>
          </cell>
          <cell r="AJ483">
            <v>-2.5963227493387899</v>
          </cell>
          <cell r="AK483">
            <v>45237</v>
          </cell>
          <cell r="AL483">
            <v>48295</v>
          </cell>
          <cell r="AM483">
            <v>-3058</v>
          </cell>
          <cell r="AN483">
            <v>-6.3319184180557002</v>
          </cell>
          <cell r="AO483">
            <v>10428</v>
          </cell>
          <cell r="AP483">
            <v>10892</v>
          </cell>
          <cell r="AQ483">
            <v>-464</v>
          </cell>
          <cell r="AR483">
            <v>-4.2600073448402496</v>
          </cell>
          <cell r="AS483">
            <v>18848</v>
          </cell>
          <cell r="AT483">
            <v>19512</v>
          </cell>
          <cell r="AU483">
            <v>-664</v>
          </cell>
          <cell r="AV483">
            <v>-3.4030340303402999</v>
          </cell>
          <cell r="AW483">
            <v>23.051926520326301</v>
          </cell>
          <cell r="AX483">
            <v>22.553059322911299</v>
          </cell>
          <cell r="AY483">
            <v>0.49886719741500601</v>
          </cell>
          <cell r="AZ483">
            <v>2.2119712907783402</v>
          </cell>
          <cell r="BB483">
            <v>-1.7413328398115401E-2</v>
          </cell>
          <cell r="BC483">
            <v>38.107395479626497</v>
          </cell>
          <cell r="BD483">
            <v>37.791784542845399</v>
          </cell>
          <cell r="BE483">
            <v>0.31561093678104901</v>
          </cell>
          <cell r="BF483">
            <v>0.83513107570570799</v>
          </cell>
          <cell r="BG483">
            <v>82.729190640583099</v>
          </cell>
          <cell r="BH483">
            <v>85.7051046639736</v>
          </cell>
          <cell r="BI483">
            <v>2.0502662178654401</v>
          </cell>
          <cell r="BJ483">
            <v>2.0135089374964501</v>
          </cell>
          <cell r="BK483">
            <v>-1.21538210907291E-2</v>
          </cell>
          <cell r="BL483">
            <v>-8729.4599999999991</v>
          </cell>
          <cell r="BM483">
            <v>-37201.08</v>
          </cell>
        </row>
        <row r="484">
          <cell r="A484">
            <v>5079</v>
          </cell>
          <cell r="B484" t="str">
            <v>THE PLANT SHOPPING CENTER</v>
          </cell>
          <cell r="C484" t="str">
            <v>SAN JOSE</v>
          </cell>
          <cell r="D484" t="str">
            <v>CA</v>
          </cell>
          <cell r="E484" t="str">
            <v>HILARIO CADIZ</v>
          </cell>
          <cell r="F484">
            <v>37.303696719999998</v>
          </cell>
          <cell r="G484">
            <v>-121.86363590000001</v>
          </cell>
          <cell r="H484">
            <v>4</v>
          </cell>
          <cell r="I484">
            <v>3</v>
          </cell>
          <cell r="J484" t="str">
            <v>S</v>
          </cell>
          <cell r="K484" t="str">
            <v>O</v>
          </cell>
          <cell r="L484">
            <v>39515</v>
          </cell>
          <cell r="M484" t="str">
            <v>SALEM AMIRI</v>
          </cell>
          <cell r="N484" t="str">
            <v>DANNY LAZAR</v>
          </cell>
          <cell r="O484">
            <v>20786</v>
          </cell>
          <cell r="P484">
            <v>43236</v>
          </cell>
          <cell r="Q484">
            <v>88.2</v>
          </cell>
          <cell r="R484">
            <v>43236</v>
          </cell>
          <cell r="S484">
            <v>99.1</v>
          </cell>
          <cell r="T484">
            <v>46819</v>
          </cell>
          <cell r="U484">
            <v>2.4</v>
          </cell>
          <cell r="V484" t="str">
            <v>OLD</v>
          </cell>
          <cell r="W484" t="str">
            <v>ELENA CARILLO</v>
          </cell>
          <cell r="X484" t="str">
            <v>KARLA ESTRADA</v>
          </cell>
          <cell r="Y484" t="str">
            <v>MARSHALL POE</v>
          </cell>
          <cell r="Z484">
            <v>2</v>
          </cell>
          <cell r="AC484">
            <v>1.7832302679699401</v>
          </cell>
          <cell r="AD484">
            <v>1.7616495365407701</v>
          </cell>
          <cell r="AE484">
            <v>2.1580731429179399E-2</v>
          </cell>
          <cell r="AF484">
            <v>1.2250297792803899</v>
          </cell>
          <cell r="AG484">
            <v>987790.83</v>
          </cell>
          <cell r="AH484">
            <v>1035230.3</v>
          </cell>
          <cell r="AI484">
            <v>-47439.47</v>
          </cell>
          <cell r="AJ484">
            <v>-4.5825040090113296</v>
          </cell>
          <cell r="AK484">
            <v>52681</v>
          </cell>
          <cell r="AL484">
            <v>59851</v>
          </cell>
          <cell r="AM484">
            <v>-7170</v>
          </cell>
          <cell r="AN484">
            <v>-11.979749711784301</v>
          </cell>
          <cell r="AO484">
            <v>15039</v>
          </cell>
          <cell r="AP484">
            <v>15859</v>
          </cell>
          <cell r="AQ484">
            <v>-820</v>
          </cell>
          <cell r="AR484">
            <v>-5.1705656094331296</v>
          </cell>
          <cell r="AS484">
            <v>26818</v>
          </cell>
          <cell r="AT484">
            <v>27938</v>
          </cell>
          <cell r="AU484">
            <v>-1120</v>
          </cell>
          <cell r="AV484">
            <v>-4.00887679862553</v>
          </cell>
          <cell r="AW484">
            <v>28.547294090848698</v>
          </cell>
          <cell r="AX484">
            <v>26.497468713972999</v>
          </cell>
          <cell r="AY484">
            <v>2.0498253768756598</v>
          </cell>
          <cell r="AZ484">
            <v>7.7359290391188003</v>
          </cell>
          <cell r="BA484">
            <v>-3.7116659527164003E-2</v>
          </cell>
          <cell r="BB484">
            <v>-3.3443922045275298E-2</v>
          </cell>
          <cell r="BC484">
            <v>36.833128122902501</v>
          </cell>
          <cell r="BD484">
            <v>37.054560097358397</v>
          </cell>
          <cell r="BE484">
            <v>-0.22143197445591101</v>
          </cell>
          <cell r="BF484">
            <v>-0.59758360070693695</v>
          </cell>
          <cell r="BG484">
            <v>79.340381674313406</v>
          </cell>
          <cell r="BH484">
            <v>78.044012863358304</v>
          </cell>
          <cell r="BI484">
            <v>3.3183634636494901</v>
          </cell>
          <cell r="BJ484">
            <v>2.70912762116797</v>
          </cell>
          <cell r="BK484">
            <v>-2.6332032258286901E-2</v>
          </cell>
          <cell r="BL484">
            <v>-26010.54</v>
          </cell>
          <cell r="BM484">
            <v>-70102.3</v>
          </cell>
        </row>
        <row r="485">
          <cell r="A485">
            <v>5080</v>
          </cell>
          <cell r="B485" t="str">
            <v>PATRIOT PLACE</v>
          </cell>
          <cell r="C485" t="str">
            <v>FOXBOROUGH</v>
          </cell>
          <cell r="D485" t="str">
            <v>MA</v>
          </cell>
          <cell r="E485" t="str">
            <v>EDWARD DOONAN</v>
          </cell>
          <cell r="F485">
            <v>42.086534780000001</v>
          </cell>
          <cell r="G485">
            <v>-71.27009219</v>
          </cell>
          <cell r="H485">
            <v>1</v>
          </cell>
          <cell r="I485">
            <v>1</v>
          </cell>
          <cell r="J485" t="str">
            <v>S</v>
          </cell>
          <cell r="K485" t="str">
            <v>O</v>
          </cell>
          <cell r="L485">
            <v>39556</v>
          </cell>
          <cell r="M485" t="str">
            <v>CHRISTOPHER JAMES</v>
          </cell>
          <cell r="N485" t="str">
            <v>JON SALGE</v>
          </cell>
          <cell r="O485">
            <v>22500</v>
          </cell>
          <cell r="P485">
            <v>43341</v>
          </cell>
          <cell r="Q485">
            <v>82.7</v>
          </cell>
          <cell r="R485">
            <v>43341</v>
          </cell>
          <cell r="S485">
            <v>99.5</v>
          </cell>
          <cell r="T485">
            <v>44316</v>
          </cell>
          <cell r="U485">
            <v>1.2</v>
          </cell>
          <cell r="V485" t="str">
            <v>OLD</v>
          </cell>
          <cell r="W485" t="str">
            <v>ARIELLA NATHANSON</v>
          </cell>
          <cell r="X485" t="str">
            <v>COLLEEN RILEY</v>
          </cell>
          <cell r="Y485" t="str">
            <v>CRAIG SCHULZ</v>
          </cell>
          <cell r="Z485">
            <v>2</v>
          </cell>
          <cell r="AC485">
            <v>1.6746789207022501</v>
          </cell>
          <cell r="AD485">
            <v>1.7374358974359001</v>
          </cell>
          <cell r="AE485">
            <v>-6.2756976733646899E-2</v>
          </cell>
          <cell r="AF485">
            <v>-3.6120455912223002</v>
          </cell>
          <cell r="AG485">
            <v>510105.08</v>
          </cell>
          <cell r="AH485">
            <v>535855.22</v>
          </cell>
          <cell r="AI485">
            <v>-25750.14</v>
          </cell>
          <cell r="AJ485">
            <v>-4.8054286006582201</v>
          </cell>
          <cell r="AK485">
            <v>24976</v>
          </cell>
          <cell r="AL485">
            <v>25402</v>
          </cell>
          <cell r="AM485">
            <v>-426</v>
          </cell>
          <cell r="AN485">
            <v>-1.6770333044642201</v>
          </cell>
          <cell r="AO485">
            <v>8487</v>
          </cell>
          <cell r="AP485">
            <v>8775</v>
          </cell>
          <cell r="AQ485">
            <v>-288</v>
          </cell>
          <cell r="AR485">
            <v>-3.2820512820512802</v>
          </cell>
          <cell r="AS485">
            <v>14213</v>
          </cell>
          <cell r="AT485">
            <v>15246</v>
          </cell>
          <cell r="AU485">
            <v>-1033</v>
          </cell>
          <cell r="AV485">
            <v>-6.7755476846385898</v>
          </cell>
          <cell r="AW485">
            <v>33.460121716848199</v>
          </cell>
          <cell r="AX485">
            <v>34.513030470041699</v>
          </cell>
          <cell r="AY485">
            <v>-1.0529087531935599</v>
          </cell>
          <cell r="AZ485">
            <v>-3.0507571744750401</v>
          </cell>
          <cell r="BB485">
            <v>-9.4375453805134596E-3</v>
          </cell>
          <cell r="BC485">
            <v>35.8900358826426</v>
          </cell>
          <cell r="BD485">
            <v>35.1472661681753</v>
          </cell>
          <cell r="BE485">
            <v>0.74276971446739304</v>
          </cell>
          <cell r="BF485">
            <v>2.11330722256842</v>
          </cell>
          <cell r="BG485">
            <v>68.681512902085501</v>
          </cell>
          <cell r="BH485">
            <v>77.515669515669501</v>
          </cell>
          <cell r="BI485">
            <v>2.6428143001438098</v>
          </cell>
          <cell r="BJ485">
            <v>2.5600702368822699</v>
          </cell>
          <cell r="BK485">
            <v>-5.5831045634754297E-3</v>
          </cell>
          <cell r="BL485">
            <v>-2847.97</v>
          </cell>
          <cell r="BM485">
            <v>-9591.9699999999993</v>
          </cell>
        </row>
        <row r="486">
          <cell r="A486">
            <v>5084</v>
          </cell>
          <cell r="B486" t="str">
            <v>LIBERTY TREE MALL</v>
          </cell>
          <cell r="C486" t="str">
            <v>DANVERS</v>
          </cell>
          <cell r="D486" t="str">
            <v>MA</v>
          </cell>
          <cell r="E486" t="str">
            <v>ROBERT DUQUETTE</v>
          </cell>
          <cell r="F486">
            <v>42.551200989999998</v>
          </cell>
          <cell r="G486">
            <v>-70.94303567</v>
          </cell>
          <cell r="H486">
            <v>1</v>
          </cell>
          <cell r="I486">
            <v>1</v>
          </cell>
          <cell r="J486" t="str">
            <v>S</v>
          </cell>
          <cell r="K486" t="str">
            <v>O</v>
          </cell>
          <cell r="L486">
            <v>39723</v>
          </cell>
          <cell r="M486" t="str">
            <v>CHRISTOPHER JAMES</v>
          </cell>
          <cell r="N486" t="str">
            <v>JON SALGE</v>
          </cell>
          <cell r="O486">
            <v>24445</v>
          </cell>
          <cell r="P486">
            <v>43342</v>
          </cell>
          <cell r="Q486">
            <v>95.6</v>
          </cell>
          <cell r="R486">
            <v>43342</v>
          </cell>
          <cell r="S486">
            <v>99.4</v>
          </cell>
          <cell r="T486">
            <v>46172</v>
          </cell>
          <cell r="U486">
            <v>1.4</v>
          </cell>
          <cell r="V486" t="str">
            <v>OLD</v>
          </cell>
          <cell r="W486" t="str">
            <v>KRISTEN BROWN</v>
          </cell>
          <cell r="X486" t="str">
            <v>MICHELLE PUGLIARES</v>
          </cell>
          <cell r="Y486" t="str">
            <v>CRAIG SCHULZ</v>
          </cell>
          <cell r="Z486">
            <v>2</v>
          </cell>
          <cell r="AC486">
            <v>1.65477243684262</v>
          </cell>
          <cell r="AD486">
            <v>1.63608465608466</v>
          </cell>
          <cell r="AE486">
            <v>1.86877807579666E-2</v>
          </cell>
          <cell r="AF486">
            <v>1.14222578205022</v>
          </cell>
          <cell r="AG486">
            <v>606533.71</v>
          </cell>
          <cell r="AH486">
            <v>564475.67000000004</v>
          </cell>
          <cell r="AI486">
            <v>42058.04</v>
          </cell>
          <cell r="AJ486">
            <v>7.4508153734951899</v>
          </cell>
          <cell r="AK486">
            <v>29307</v>
          </cell>
          <cell r="AL486">
            <v>30622</v>
          </cell>
          <cell r="AM486">
            <v>-1315</v>
          </cell>
          <cell r="AN486">
            <v>-4.2942982169681896</v>
          </cell>
          <cell r="AO486">
            <v>10173</v>
          </cell>
          <cell r="AP486">
            <v>9450</v>
          </cell>
          <cell r="AQ486">
            <v>723</v>
          </cell>
          <cell r="AR486">
            <v>7.6507936507936503</v>
          </cell>
          <cell r="AS486">
            <v>16834</v>
          </cell>
          <cell r="AT486">
            <v>15461</v>
          </cell>
          <cell r="AU486">
            <v>1373</v>
          </cell>
          <cell r="AV486">
            <v>8.8804087704546895</v>
          </cell>
          <cell r="AW486">
            <v>33.5380625789061</v>
          </cell>
          <cell r="AX486">
            <v>30.647900202468801</v>
          </cell>
          <cell r="AY486">
            <v>2.8901623764372499</v>
          </cell>
          <cell r="AZ486">
            <v>9.4302133501610506</v>
          </cell>
          <cell r="BB486">
            <v>-9.7700864147858297E-3</v>
          </cell>
          <cell r="BC486">
            <v>36.0302786028276</v>
          </cell>
          <cell r="BD486">
            <v>36.509648146950397</v>
          </cell>
          <cell r="BE486">
            <v>-0.47936954412278998</v>
          </cell>
          <cell r="BF486">
            <v>-1.3129941493638599</v>
          </cell>
          <cell r="BG486">
            <v>68.848913791408606</v>
          </cell>
          <cell r="BH486">
            <v>55.650793650793702</v>
          </cell>
          <cell r="BI486">
            <v>2.3126266139436802</v>
          </cell>
          <cell r="BJ486">
            <v>1.7539374194816899</v>
          </cell>
          <cell r="BK486">
            <v>-7.3008143273685499E-3</v>
          </cell>
          <cell r="BL486">
            <v>-4428.1899999999996</v>
          </cell>
          <cell r="BM486">
            <v>-17398.72</v>
          </cell>
        </row>
        <row r="487">
          <cell r="A487">
            <v>5085</v>
          </cell>
          <cell r="B487" t="str">
            <v>CONCORD MILLS</v>
          </cell>
          <cell r="C487" t="str">
            <v>CONCORD</v>
          </cell>
          <cell r="D487" t="str">
            <v>NC</v>
          </cell>
          <cell r="E487" t="str">
            <v>MEGHAN MILES</v>
          </cell>
          <cell r="F487">
            <v>35.369304130000003</v>
          </cell>
          <cell r="G487">
            <v>-80.720449279999997</v>
          </cell>
          <cell r="H487">
            <v>2</v>
          </cell>
          <cell r="I487">
            <v>3</v>
          </cell>
          <cell r="J487" t="str">
            <v>O</v>
          </cell>
          <cell r="K487" t="str">
            <v>O</v>
          </cell>
          <cell r="L487">
            <v>39883</v>
          </cell>
          <cell r="M487" t="str">
            <v>MEGHAN MILES</v>
          </cell>
          <cell r="N487" t="str">
            <v>JAMES BURBEE</v>
          </cell>
          <cell r="O487">
            <v>21984</v>
          </cell>
          <cell r="P487">
            <v>43276</v>
          </cell>
          <cell r="Q487">
            <v>96.6</v>
          </cell>
          <cell r="R487">
            <v>43276</v>
          </cell>
          <cell r="S487">
            <v>85.2</v>
          </cell>
          <cell r="T487">
            <v>45382</v>
          </cell>
          <cell r="U487">
            <v>2.4</v>
          </cell>
          <cell r="V487" t="str">
            <v>OLD</v>
          </cell>
          <cell r="W487" t="str">
            <v>ALYSSA PHILLIPS</v>
          </cell>
          <cell r="X487" t="str">
            <v>ASHLEE VOLK</v>
          </cell>
          <cell r="Y487" t="str">
            <v>ADRIAN MUNZELL</v>
          </cell>
          <cell r="Z487">
            <v>2</v>
          </cell>
          <cell r="AC487">
            <v>1.65136656415018</v>
          </cell>
          <cell r="AD487">
            <v>1.6337032139366401</v>
          </cell>
          <cell r="AE487">
            <v>1.7663350213535701E-2</v>
          </cell>
          <cell r="AF487">
            <v>1.08118476249877</v>
          </cell>
          <cell r="AG487">
            <v>1151982.79</v>
          </cell>
          <cell r="AH487">
            <v>1151842.2</v>
          </cell>
          <cell r="AI487">
            <v>140.59</v>
          </cell>
          <cell r="AJ487">
            <v>1.22056649773728E-2</v>
          </cell>
          <cell r="AK487">
            <v>137679</v>
          </cell>
          <cell r="AL487">
            <v>141462</v>
          </cell>
          <cell r="AM487">
            <v>-3783</v>
          </cell>
          <cell r="AN487">
            <v>-2.6742163973363899</v>
          </cell>
          <cell r="AO487">
            <v>17233</v>
          </cell>
          <cell r="AP487">
            <v>17393</v>
          </cell>
          <cell r="AQ487">
            <v>-160</v>
          </cell>
          <cell r="AR487">
            <v>-0.91991030874489699</v>
          </cell>
          <cell r="AS487">
            <v>28458</v>
          </cell>
          <cell r="AT487">
            <v>28415</v>
          </cell>
          <cell r="AU487">
            <v>43</v>
          </cell>
          <cell r="AV487">
            <v>0.151328523667077</v>
          </cell>
          <cell r="AW487">
            <v>12.4688587221</v>
          </cell>
          <cell r="AX487">
            <v>12.2951746758847</v>
          </cell>
          <cell r="AY487">
            <v>0.17368404621526801</v>
          </cell>
          <cell r="AZ487">
            <v>1.41261959096787</v>
          </cell>
          <cell r="BB487">
            <v>-1.7462062489665101E-2</v>
          </cell>
          <cell r="BC487">
            <v>40.480103661536297</v>
          </cell>
          <cell r="BD487">
            <v>40.536413865915897</v>
          </cell>
          <cell r="BE487">
            <v>-5.6310204379592201E-2</v>
          </cell>
          <cell r="BF487">
            <v>-0.138912644236</v>
          </cell>
          <cell r="BG487">
            <v>84.837230894214599</v>
          </cell>
          <cell r="BH487">
            <v>79.819467601908798</v>
          </cell>
          <cell r="BI487">
            <v>2.0769312013767101</v>
          </cell>
          <cell r="BJ487">
            <v>2.2575418750936498</v>
          </cell>
          <cell r="BK487">
            <v>-1.3772367206978799E-2</v>
          </cell>
          <cell r="BL487">
            <v>-15865.53</v>
          </cell>
          <cell r="BM487">
            <v>-70363.69</v>
          </cell>
        </row>
        <row r="488">
          <cell r="A488">
            <v>5086</v>
          </cell>
          <cell r="B488" t="str">
            <v>TURKEY CREEK PAVILION</v>
          </cell>
          <cell r="C488" t="str">
            <v>KNOXVILLE</v>
          </cell>
          <cell r="D488" t="str">
            <v>TN</v>
          </cell>
          <cell r="E488" t="str">
            <v>CECIL OWNBY</v>
          </cell>
          <cell r="F488">
            <v>35.900486999999998</v>
          </cell>
          <cell r="G488">
            <v>-84.164520999999993</v>
          </cell>
          <cell r="H488">
            <v>1</v>
          </cell>
          <cell r="I488">
            <v>3</v>
          </cell>
          <cell r="J488" t="str">
            <v>S</v>
          </cell>
          <cell r="K488" t="str">
            <v>O</v>
          </cell>
          <cell r="L488">
            <v>39877</v>
          </cell>
          <cell r="M488" t="str">
            <v>CECIL OWNBY</v>
          </cell>
          <cell r="N488" t="str">
            <v>JON SALGE</v>
          </cell>
          <cell r="O488">
            <v>18000</v>
          </cell>
          <cell r="P488">
            <v>43290</v>
          </cell>
          <cell r="Q488">
            <v>100</v>
          </cell>
          <cell r="R488">
            <v>43290</v>
          </cell>
          <cell r="S488">
            <v>96.9</v>
          </cell>
          <cell r="T488">
            <v>43555</v>
          </cell>
          <cell r="U488">
            <v>1.5</v>
          </cell>
          <cell r="V488" t="str">
            <v>OLD</v>
          </cell>
          <cell r="W488" t="str">
            <v>ABBIE MANGUM</v>
          </cell>
          <cell r="X488" t="str">
            <v>EMILY STAIR</v>
          </cell>
          <cell r="Y488" t="str">
            <v>BRIAN BYRNE</v>
          </cell>
          <cell r="Z488">
            <v>2</v>
          </cell>
          <cell r="AC488">
            <v>1.6764130309658101</v>
          </cell>
          <cell r="AD488">
            <v>1.69323169323169</v>
          </cell>
          <cell r="AE488">
            <v>-1.6818662265882401E-2</v>
          </cell>
          <cell r="AF488">
            <v>-0.99328770735340699</v>
          </cell>
          <cell r="AG488">
            <v>526915.62</v>
          </cell>
          <cell r="AH488">
            <v>526288.52</v>
          </cell>
          <cell r="AI488">
            <v>627.1</v>
          </cell>
          <cell r="AJ488">
            <v>0.11915517366785799</v>
          </cell>
          <cell r="AK488">
            <v>32189</v>
          </cell>
          <cell r="AL488">
            <v>35724.5</v>
          </cell>
          <cell r="AM488">
            <v>-3535.5</v>
          </cell>
          <cell r="AN488">
            <v>-9.8965695810998096</v>
          </cell>
          <cell r="AO488">
            <v>8687</v>
          </cell>
          <cell r="AP488">
            <v>8658</v>
          </cell>
          <cell r="AQ488">
            <v>29</v>
          </cell>
          <cell r="AR488">
            <v>0.33495033495033499</v>
          </cell>
          <cell r="AS488">
            <v>14563</v>
          </cell>
          <cell r="AT488">
            <v>14660</v>
          </cell>
          <cell r="AU488">
            <v>-97</v>
          </cell>
          <cell r="AV488">
            <v>-0.66166439290586598</v>
          </cell>
          <cell r="AW488">
            <v>26.6084687315543</v>
          </cell>
          <cell r="AX488">
            <v>24.2354686559644</v>
          </cell>
          <cell r="AY488">
            <v>2.3730000755898599</v>
          </cell>
          <cell r="AZ488">
            <v>9.7914346500820209</v>
          </cell>
          <cell r="BB488">
            <v>-9.7666920019136294E-3</v>
          </cell>
          <cell r="BC488">
            <v>36.181804573233499</v>
          </cell>
          <cell r="BD488">
            <v>35.899626193724401</v>
          </cell>
          <cell r="BE488">
            <v>0.28217837950911201</v>
          </cell>
          <cell r="BF488">
            <v>0.78602038357279502</v>
          </cell>
          <cell r="BG488">
            <v>84.816392310348803</v>
          </cell>
          <cell r="BH488">
            <v>81.185031185031207</v>
          </cell>
          <cell r="BI488">
            <v>2.2417441335293899</v>
          </cell>
          <cell r="BJ488">
            <v>1.9208304220658301</v>
          </cell>
          <cell r="BK488">
            <v>-3.4981122783947802E-3</v>
          </cell>
          <cell r="BL488">
            <v>-1843.21</v>
          </cell>
          <cell r="BM488">
            <v>-13968.34</v>
          </cell>
        </row>
        <row r="489">
          <cell r="A489">
            <v>5088</v>
          </cell>
          <cell r="B489" t="str">
            <v>THE OUTLETS AT ORANGE</v>
          </cell>
          <cell r="C489" t="str">
            <v>ORANGE</v>
          </cell>
          <cell r="D489" t="str">
            <v>CA</v>
          </cell>
          <cell r="E489" t="str">
            <v>ELVIA PEREZ</v>
          </cell>
          <cell r="F489">
            <v>33.781738750000002</v>
          </cell>
          <cell r="G489">
            <v>-117.8919685</v>
          </cell>
          <cell r="H489">
            <v>4</v>
          </cell>
          <cell r="I489">
            <v>2</v>
          </cell>
          <cell r="J489" t="str">
            <v>O</v>
          </cell>
          <cell r="K489" t="str">
            <v>O</v>
          </cell>
          <cell r="L489">
            <v>40114</v>
          </cell>
          <cell r="M489" t="str">
            <v>FELICIA GOODE</v>
          </cell>
          <cell r="N489" t="str">
            <v>DANNY LAZAR</v>
          </cell>
          <cell r="O489">
            <v>17237</v>
          </cell>
          <cell r="P489">
            <v>43194</v>
          </cell>
          <cell r="Q489">
            <v>97.8</v>
          </cell>
          <cell r="R489">
            <v>43194</v>
          </cell>
          <cell r="S489">
            <v>99</v>
          </cell>
          <cell r="T489">
            <v>43769</v>
          </cell>
          <cell r="U489">
            <v>3.1</v>
          </cell>
          <cell r="V489" t="str">
            <v>OLD</v>
          </cell>
          <cell r="W489" t="str">
            <v>AIDE MARQUEZ</v>
          </cell>
          <cell r="X489" t="str">
            <v>ALEXIS WICKS</v>
          </cell>
          <cell r="Y489" t="str">
            <v>MARSHALL POE</v>
          </cell>
          <cell r="Z489">
            <v>2</v>
          </cell>
          <cell r="AC489">
            <v>1.7856199801958399</v>
          </cell>
          <cell r="AD489">
            <v>1.77552921691424</v>
          </cell>
          <cell r="AE489">
            <v>1.00907632816027E-2</v>
          </cell>
          <cell r="AF489">
            <v>0.568324259915017</v>
          </cell>
          <cell r="AG489">
            <v>1271636.55</v>
          </cell>
          <cell r="AH489">
            <v>1342222.6</v>
          </cell>
          <cell r="AI489">
            <v>-70586.05</v>
          </cell>
          <cell r="AJ489">
            <v>-5.25889297349039</v>
          </cell>
          <cell r="AK489">
            <v>140863.5</v>
          </cell>
          <cell r="AL489">
            <v>155912</v>
          </cell>
          <cell r="AM489">
            <v>-15048.5</v>
          </cell>
          <cell r="AN489">
            <v>-9.6519190312484007</v>
          </cell>
          <cell r="AO489">
            <v>18178</v>
          </cell>
          <cell r="AP489">
            <v>19321</v>
          </cell>
          <cell r="AQ489">
            <v>-1143</v>
          </cell>
          <cell r="AR489">
            <v>-5.9158428652761303</v>
          </cell>
          <cell r="AS489">
            <v>32459</v>
          </cell>
          <cell r="AT489">
            <v>34305</v>
          </cell>
          <cell r="AU489">
            <v>-1846</v>
          </cell>
          <cell r="AV489">
            <v>-5.3811397755429198</v>
          </cell>
          <cell r="AW489">
            <v>12.904691421127501</v>
          </cell>
          <cell r="AX489">
            <v>11.966365642157101</v>
          </cell>
          <cell r="AY489">
            <v>0.93832577897043001</v>
          </cell>
          <cell r="AZ489">
            <v>7.8413597497367098</v>
          </cell>
          <cell r="BA489">
            <v>-3.1550223117123798E-3</v>
          </cell>
          <cell r="BB489">
            <v>-1.81612760377187E-2</v>
          </cell>
          <cell r="BC489">
            <v>39.176701377121901</v>
          </cell>
          <cell r="BD489">
            <v>39.126150706894002</v>
          </cell>
          <cell r="BE489">
            <v>5.0550670227863699E-2</v>
          </cell>
          <cell r="BF489">
            <v>0.129199191115309</v>
          </cell>
          <cell r="BG489">
            <v>84.712289580811998</v>
          </cell>
          <cell r="BH489">
            <v>70.767558614978498</v>
          </cell>
          <cell r="BI489">
            <v>3.47473025999449</v>
          </cell>
          <cell r="BJ489">
            <v>2.2659207198567501</v>
          </cell>
          <cell r="BK489">
            <v>-1.14405330674083E-2</v>
          </cell>
          <cell r="BL489">
            <v>-14548.2</v>
          </cell>
          <cell r="BM489">
            <v>-71562.490000000005</v>
          </cell>
        </row>
        <row r="490">
          <cell r="A490">
            <v>5089</v>
          </cell>
          <cell r="B490" t="str">
            <v>GRAPEVINE MILLS</v>
          </cell>
          <cell r="C490" t="str">
            <v>GRAPEVINE</v>
          </cell>
          <cell r="D490" t="str">
            <v>TX</v>
          </cell>
          <cell r="F490">
            <v>32.9651</v>
          </cell>
          <cell r="G490">
            <v>-97.042100000000005</v>
          </cell>
          <cell r="H490">
            <v>1</v>
          </cell>
          <cell r="I490">
            <v>8</v>
          </cell>
          <cell r="J490" t="str">
            <v>O</v>
          </cell>
          <cell r="K490" t="str">
            <v>O</v>
          </cell>
          <cell r="L490">
            <v>40262</v>
          </cell>
          <cell r="M490" t="str">
            <v>RYAN PEARSON</v>
          </cell>
          <cell r="N490" t="str">
            <v>JON SALGE</v>
          </cell>
          <cell r="O490">
            <v>20130</v>
          </cell>
          <cell r="P490">
            <v>43292</v>
          </cell>
          <cell r="Q490">
            <v>96.4</v>
          </cell>
          <cell r="R490">
            <v>43292</v>
          </cell>
          <cell r="S490">
            <v>84.8</v>
          </cell>
          <cell r="T490">
            <v>43921</v>
          </cell>
          <cell r="U490">
            <v>1.7</v>
          </cell>
          <cell r="V490" t="str">
            <v>OLD</v>
          </cell>
          <cell r="W490" t="str">
            <v>JUAN ARCILA</v>
          </cell>
          <cell r="X490" t="str">
            <v>ROSIE ZUNIGA</v>
          </cell>
          <cell r="Y490" t="str">
            <v>MARSHALL POE</v>
          </cell>
          <cell r="Z490">
            <v>2</v>
          </cell>
          <cell r="AC490">
            <v>1.69326254976969</v>
          </cell>
          <cell r="AD490">
            <v>1.77240698985344</v>
          </cell>
          <cell r="AE490">
            <v>-7.9144440083745299E-2</v>
          </cell>
          <cell r="AF490">
            <v>-4.4653649267254298</v>
          </cell>
          <cell r="AG490">
            <v>856543.46</v>
          </cell>
          <cell r="AH490">
            <v>969404.64</v>
          </cell>
          <cell r="AI490">
            <v>-112861.18</v>
          </cell>
          <cell r="AJ490">
            <v>-11.642318939179001</v>
          </cell>
          <cell r="AK490">
            <v>121528</v>
          </cell>
          <cell r="AL490">
            <v>129268</v>
          </cell>
          <cell r="AM490">
            <v>-7740</v>
          </cell>
          <cell r="AN490">
            <v>-5.9875607265525899</v>
          </cell>
          <cell r="AO490">
            <v>12809</v>
          </cell>
          <cell r="AP490">
            <v>14192</v>
          </cell>
          <cell r="AQ490">
            <v>-1383</v>
          </cell>
          <cell r="AR490">
            <v>-9.7449267192784692</v>
          </cell>
          <cell r="AS490">
            <v>21689</v>
          </cell>
          <cell r="AT490">
            <v>25154</v>
          </cell>
          <cell r="AU490">
            <v>-3465</v>
          </cell>
          <cell r="AV490">
            <v>-13.7751451061461</v>
          </cell>
          <cell r="AW490">
            <v>10.5399578697913</v>
          </cell>
          <cell r="AX490">
            <v>10.978741838660801</v>
          </cell>
          <cell r="AY490">
            <v>-0.43878396886944399</v>
          </cell>
          <cell r="AZ490">
            <v>-3.9966689746205799</v>
          </cell>
          <cell r="BB490">
            <v>-2.40197357492417E-2</v>
          </cell>
          <cell r="BC490">
            <v>39.492067868504797</v>
          </cell>
          <cell r="BD490">
            <v>38.538786674087604</v>
          </cell>
          <cell r="BE490">
            <v>0.95328119441715098</v>
          </cell>
          <cell r="BF490">
            <v>2.4735630690161599</v>
          </cell>
          <cell r="BG490">
            <v>54.453899601842501</v>
          </cell>
          <cell r="BH490">
            <v>70.441093573844398</v>
          </cell>
          <cell r="BI490">
            <v>1.33332055328518</v>
          </cell>
          <cell r="BJ490">
            <v>1.18899368998275</v>
          </cell>
          <cell r="BK490">
            <v>-1.7184954047749099E-2</v>
          </cell>
          <cell r="BL490">
            <v>-14719.66</v>
          </cell>
          <cell r="BM490">
            <v>-43356.95</v>
          </cell>
        </row>
        <row r="491">
          <cell r="A491">
            <v>5090</v>
          </cell>
          <cell r="B491" t="str">
            <v>KATY MILLS</v>
          </cell>
          <cell r="C491" t="str">
            <v>KATY</v>
          </cell>
          <cell r="D491" t="str">
            <v>TX</v>
          </cell>
          <cell r="E491" t="str">
            <v>RYAN PEARSON</v>
          </cell>
          <cell r="F491">
            <v>29.77392991</v>
          </cell>
          <cell r="G491">
            <v>-95.80995618</v>
          </cell>
          <cell r="H491">
            <v>1</v>
          </cell>
          <cell r="I491">
            <v>8</v>
          </cell>
          <cell r="J491" t="str">
            <v>O</v>
          </cell>
          <cell r="K491" t="str">
            <v>O</v>
          </cell>
          <cell r="L491">
            <v>40255</v>
          </cell>
          <cell r="M491" t="str">
            <v>RYAN PEARSON</v>
          </cell>
          <cell r="N491" t="str">
            <v>JON SALGE</v>
          </cell>
          <cell r="O491">
            <v>20537</v>
          </cell>
          <cell r="P491">
            <v>43307</v>
          </cell>
          <cell r="Q491">
            <v>96.1</v>
          </cell>
          <cell r="R491">
            <v>43307</v>
          </cell>
          <cell r="S491">
            <v>99.4</v>
          </cell>
          <cell r="T491">
            <v>43921</v>
          </cell>
          <cell r="U491">
            <v>1.8</v>
          </cell>
          <cell r="V491" t="str">
            <v>OLD</v>
          </cell>
          <cell r="W491" t="str">
            <v>ALEXIS TREJO</v>
          </cell>
          <cell r="X491" t="str">
            <v>ESTEFANIA BEDOLLA</v>
          </cell>
          <cell r="Y491" t="str">
            <v>MARSHALL POE</v>
          </cell>
          <cell r="Z491">
            <v>2</v>
          </cell>
          <cell r="AC491">
            <v>1.67908558200101</v>
          </cell>
          <cell r="AD491">
            <v>1.6899007337073799</v>
          </cell>
          <cell r="AE491">
            <v>-1.08151517063673E-2</v>
          </cell>
          <cell r="AF491">
            <v>-0.63998739633898505</v>
          </cell>
          <cell r="AG491">
            <v>885500.41</v>
          </cell>
          <cell r="AH491">
            <v>906296.2</v>
          </cell>
          <cell r="AI491">
            <v>-20795.79</v>
          </cell>
          <cell r="AJ491">
            <v>-2.2945908854081001</v>
          </cell>
          <cell r="AK491">
            <v>106158</v>
          </cell>
          <cell r="AL491">
            <v>109281</v>
          </cell>
          <cell r="AM491">
            <v>-3123</v>
          </cell>
          <cell r="AN491">
            <v>-2.85777033519093</v>
          </cell>
          <cell r="AO491">
            <v>13823</v>
          </cell>
          <cell r="AP491">
            <v>13902</v>
          </cell>
          <cell r="AQ491">
            <v>-79</v>
          </cell>
          <cell r="AR491">
            <v>-0.56826355920011495</v>
          </cell>
          <cell r="AS491">
            <v>23210</v>
          </cell>
          <cell r="AT491">
            <v>23493</v>
          </cell>
          <cell r="AU491">
            <v>-283</v>
          </cell>
          <cell r="AV491">
            <v>-1.2046141403822399</v>
          </cell>
          <cell r="AW491">
            <v>13.021157143126301</v>
          </cell>
          <cell r="AX491">
            <v>12.721333077113099</v>
          </cell>
          <cell r="AY491">
            <v>0.29982406601315198</v>
          </cell>
          <cell r="AZ491">
            <v>2.3568604343247901</v>
          </cell>
          <cell r="BB491">
            <v>-1.0650044802352701E-2</v>
          </cell>
          <cell r="BC491">
            <v>38.151676432572202</v>
          </cell>
          <cell r="BD491">
            <v>38.577286851402498</v>
          </cell>
          <cell r="BE491">
            <v>-0.42561041883037398</v>
          </cell>
          <cell r="BF491">
            <v>-1.10326685354986</v>
          </cell>
          <cell r="BG491">
            <v>56.984735585618203</v>
          </cell>
          <cell r="BH491">
            <v>62.458639044741801</v>
          </cell>
          <cell r="BI491">
            <v>1.98677378365076</v>
          </cell>
          <cell r="BJ491">
            <v>1.50460522729765</v>
          </cell>
          <cell r="BK491">
            <v>-1.4920602916490999E-2</v>
          </cell>
          <cell r="BL491">
            <v>-13212.2</v>
          </cell>
          <cell r="BM491">
            <v>-27087.13</v>
          </cell>
        </row>
        <row r="492">
          <cell r="A492">
            <v>5091</v>
          </cell>
          <cell r="B492" t="str">
            <v>THOROUGHBRED CENTER</v>
          </cell>
          <cell r="C492" t="str">
            <v>FRANKLIN</v>
          </cell>
          <cell r="D492" t="str">
            <v>TN</v>
          </cell>
          <cell r="E492" t="str">
            <v>VON SNYDER</v>
          </cell>
          <cell r="F492">
            <v>35.949319060000001</v>
          </cell>
          <cell r="G492">
            <v>-86.82170945</v>
          </cell>
          <cell r="H492">
            <v>1</v>
          </cell>
          <cell r="I492">
            <v>4</v>
          </cell>
          <cell r="J492" t="str">
            <v>S</v>
          </cell>
          <cell r="K492" t="str">
            <v>O</v>
          </cell>
          <cell r="L492">
            <v>40275</v>
          </cell>
          <cell r="M492" t="str">
            <v>DISTRICT 4</v>
          </cell>
          <cell r="N492" t="str">
            <v>JON SALGE</v>
          </cell>
          <cell r="O492">
            <v>17517</v>
          </cell>
          <cell r="P492">
            <v>43298</v>
          </cell>
          <cell r="Q492">
            <v>98.5</v>
          </cell>
          <cell r="R492">
            <v>43298</v>
          </cell>
          <cell r="S492">
            <v>95.9</v>
          </cell>
          <cell r="T492">
            <v>44043</v>
          </cell>
          <cell r="U492">
            <v>1.3</v>
          </cell>
          <cell r="V492" t="str">
            <v>OLD</v>
          </cell>
          <cell r="W492" t="str">
            <v>AIDAN LAWSON</v>
          </cell>
          <cell r="X492" t="str">
            <v>BEN DOBBS</v>
          </cell>
          <cell r="Y492" t="str">
            <v>BRIAN BYRNE</v>
          </cell>
          <cell r="Z492">
            <v>2</v>
          </cell>
          <cell r="AC492">
            <v>1.6129213483146101</v>
          </cell>
          <cell r="AD492">
            <v>1.6796970709433101</v>
          </cell>
          <cell r="AE492">
            <v>-6.6775722628705306E-2</v>
          </cell>
          <cell r="AF492">
            <v>-3.97546222969862</v>
          </cell>
          <cell r="AG492">
            <v>515402.79</v>
          </cell>
          <cell r="AH492">
            <v>546260.56999999995</v>
          </cell>
          <cell r="AI492">
            <v>-30857.78</v>
          </cell>
          <cell r="AJ492">
            <v>-5.6489122032000196</v>
          </cell>
          <cell r="AK492">
            <v>26238</v>
          </cell>
          <cell r="AL492">
            <v>27754</v>
          </cell>
          <cell r="AM492">
            <v>-1516</v>
          </cell>
          <cell r="AN492">
            <v>-5.4622757080060502</v>
          </cell>
          <cell r="AO492">
            <v>8900</v>
          </cell>
          <cell r="AP492">
            <v>8979</v>
          </cell>
          <cell r="AQ492">
            <v>-79</v>
          </cell>
          <cell r="AR492">
            <v>-0.879830716115381</v>
          </cell>
          <cell r="AS492">
            <v>14355</v>
          </cell>
          <cell r="AT492">
            <v>15082</v>
          </cell>
          <cell r="AU492">
            <v>-727</v>
          </cell>
          <cell r="AV492">
            <v>-4.8203156080095502</v>
          </cell>
          <cell r="AW492">
            <v>33.260919277383898</v>
          </cell>
          <cell r="AX492">
            <v>32.352093391943498</v>
          </cell>
          <cell r="AY492">
            <v>0.90882588544044296</v>
          </cell>
          <cell r="AZ492">
            <v>2.8091718035988502</v>
          </cell>
          <cell r="BB492">
            <v>-4.8230268273579003E-3</v>
          </cell>
          <cell r="BC492">
            <v>35.904060606060597</v>
          </cell>
          <cell r="BD492">
            <v>36.219372099191098</v>
          </cell>
          <cell r="BE492">
            <v>-0.31531149313048001</v>
          </cell>
          <cell r="BF492">
            <v>-0.87056035170063595</v>
          </cell>
          <cell r="BG492">
            <v>64.797752808988804</v>
          </cell>
          <cell r="BH492">
            <v>68.994320080187094</v>
          </cell>
          <cell r="BI492">
            <v>3.31771777952541</v>
          </cell>
          <cell r="BJ492">
            <v>2.78527882764813</v>
          </cell>
          <cell r="BK492">
            <v>-8.1480738588939304E-3</v>
          </cell>
          <cell r="BL492">
            <v>-4199.54</v>
          </cell>
          <cell r="BM492">
            <v>-8737.25</v>
          </cell>
        </row>
        <row r="493">
          <cell r="A493">
            <v>5092</v>
          </cell>
          <cell r="B493" t="str">
            <v>GURNEE MILLS</v>
          </cell>
          <cell r="C493" t="str">
            <v>GURNEE</v>
          </cell>
          <cell r="D493" t="str">
            <v>IL</v>
          </cell>
          <cell r="E493" t="str">
            <v>MANUEL HENRIQUEZ</v>
          </cell>
          <cell r="F493">
            <v>42.389096049999999</v>
          </cell>
          <cell r="G493">
            <v>-87.957418829999995</v>
          </cell>
          <cell r="H493">
            <v>1</v>
          </cell>
          <cell r="I493">
            <v>2</v>
          </cell>
          <cell r="J493" t="str">
            <v>O</v>
          </cell>
          <cell r="K493" t="str">
            <v>O</v>
          </cell>
          <cell r="L493">
            <v>40640</v>
          </cell>
          <cell r="M493" t="str">
            <v>DISTRICT 2</v>
          </cell>
          <cell r="N493" t="str">
            <v>JON SALGE</v>
          </cell>
          <cell r="O493">
            <v>21000</v>
          </cell>
          <cell r="P493">
            <v>43311</v>
          </cell>
          <cell r="Q493">
            <v>91.3</v>
          </cell>
          <cell r="R493">
            <v>43311</v>
          </cell>
          <cell r="S493">
            <v>99.1</v>
          </cell>
          <cell r="T493">
            <v>44316</v>
          </cell>
          <cell r="U493">
            <v>1.5</v>
          </cell>
          <cell r="V493" t="str">
            <v>OLD</v>
          </cell>
          <cell r="W493" t="str">
            <v>CINTHIA ARIAS</v>
          </cell>
          <cell r="X493" t="str">
            <v>ERIN DANIELS</v>
          </cell>
          <cell r="Y493" t="str">
            <v>BRIAN BYRNE</v>
          </cell>
          <cell r="Z493">
            <v>2</v>
          </cell>
          <cell r="AC493">
            <v>1.7007188417535699</v>
          </cell>
          <cell r="AD493">
            <v>1.7559547439460099</v>
          </cell>
          <cell r="AE493">
            <v>-5.5235902192441601E-2</v>
          </cell>
          <cell r="AF493">
            <v>-3.1456335866785801</v>
          </cell>
          <cell r="AG493">
            <v>630183.43000000005</v>
          </cell>
          <cell r="AH493">
            <v>665452.09</v>
          </cell>
          <cell r="AI493">
            <v>-35268.660000000003</v>
          </cell>
          <cell r="AJ493">
            <v>-5.2999548021556304</v>
          </cell>
          <cell r="AK493">
            <v>81958</v>
          </cell>
          <cell r="AL493">
            <v>90286</v>
          </cell>
          <cell r="AM493">
            <v>-8328</v>
          </cell>
          <cell r="AN493">
            <v>-9.2240214429701197</v>
          </cell>
          <cell r="AO493">
            <v>9877</v>
          </cell>
          <cell r="AP493">
            <v>10076</v>
          </cell>
          <cell r="AQ493">
            <v>-199</v>
          </cell>
          <cell r="AR493">
            <v>-1.97499007542676</v>
          </cell>
          <cell r="AS493">
            <v>16798</v>
          </cell>
          <cell r="AT493">
            <v>17693</v>
          </cell>
          <cell r="AU493">
            <v>-895</v>
          </cell>
          <cell r="AV493">
            <v>-5.0584977109591396</v>
          </cell>
          <cell r="AW493">
            <v>12.0488542912223</v>
          </cell>
          <cell r="AX493">
            <v>11.1213255654254</v>
          </cell>
          <cell r="AY493">
            <v>0.92752872579690804</v>
          </cell>
          <cell r="AZ493">
            <v>8.3400914786674196</v>
          </cell>
          <cell r="BB493">
            <v>-2.40693575342385E-2</v>
          </cell>
          <cell r="BC493">
            <v>37.515384569591603</v>
          </cell>
          <cell r="BD493">
            <v>37.611037698524797</v>
          </cell>
          <cell r="BE493">
            <v>-9.5653128933214801E-2</v>
          </cell>
          <cell r="BF493">
            <v>-0.254321961813264</v>
          </cell>
          <cell r="BG493">
            <v>47.180317910296701</v>
          </cell>
          <cell r="BH493">
            <v>52.768955934894798</v>
          </cell>
          <cell r="BI493">
            <v>1.75085847623762</v>
          </cell>
          <cell r="BJ493">
            <v>1.7490635576785101</v>
          </cell>
          <cell r="BK493">
            <v>-1.8988280920048901E-2</v>
          </cell>
          <cell r="BL493">
            <v>-11966.1</v>
          </cell>
          <cell r="BM493">
            <v>-39567.870000000003</v>
          </cell>
        </row>
        <row r="494">
          <cell r="A494">
            <v>5093</v>
          </cell>
          <cell r="B494" t="str">
            <v>WARWICK MALL</v>
          </cell>
          <cell r="C494" t="str">
            <v>WARWICK</v>
          </cell>
          <cell r="D494" t="str">
            <v>RI</v>
          </cell>
          <cell r="E494" t="str">
            <v>SHILO LEMERY</v>
          </cell>
          <cell r="F494">
            <v>41.723571999999997</v>
          </cell>
          <cell r="G494">
            <v>-71.476299999999995</v>
          </cell>
          <cell r="H494">
            <v>1</v>
          </cell>
          <cell r="I494">
            <v>1</v>
          </cell>
          <cell r="J494" t="str">
            <v>M</v>
          </cell>
          <cell r="K494" t="str">
            <v>O</v>
          </cell>
          <cell r="L494">
            <v>40836</v>
          </cell>
          <cell r="M494" t="str">
            <v>CHRISTOPHER JAMES</v>
          </cell>
          <cell r="N494" t="str">
            <v>JON SALGE</v>
          </cell>
          <cell r="O494">
            <v>20000</v>
          </cell>
          <cell r="P494">
            <v>43341</v>
          </cell>
          <cell r="Q494">
            <v>92.6</v>
          </cell>
          <cell r="R494">
            <v>43341</v>
          </cell>
          <cell r="S494">
            <v>99.4</v>
          </cell>
          <cell r="T494">
            <v>43677</v>
          </cell>
          <cell r="U494">
            <v>1.2</v>
          </cell>
          <cell r="V494" t="str">
            <v>OLD</v>
          </cell>
          <cell r="W494" t="str">
            <v>DAVID ACUNA</v>
          </cell>
          <cell r="X494" t="str">
            <v>EVELYN TORRES</v>
          </cell>
          <cell r="Y494" t="str">
            <v>CRAIG SCHULZ</v>
          </cell>
          <cell r="Z494">
            <v>2</v>
          </cell>
          <cell r="AC494">
            <v>1.6346412054304</v>
          </cell>
          <cell r="AD494">
            <v>1.63353941267388</v>
          </cell>
          <cell r="AE494">
            <v>1.1017927565248899E-3</v>
          </cell>
          <cell r="AF494">
            <v>6.7448189371899198E-2</v>
          </cell>
          <cell r="AG494">
            <v>393871.38</v>
          </cell>
          <cell r="AH494">
            <v>385242.21</v>
          </cell>
          <cell r="AI494">
            <v>8629.17</v>
          </cell>
          <cell r="AJ494">
            <v>2.2399336770495601</v>
          </cell>
          <cell r="AK494">
            <v>31815</v>
          </cell>
          <cell r="AL494">
            <v>34210</v>
          </cell>
          <cell r="AM494">
            <v>-2395</v>
          </cell>
          <cell r="AN494">
            <v>-7.0008769365682504</v>
          </cell>
          <cell r="AO494">
            <v>6703</v>
          </cell>
          <cell r="AP494">
            <v>6470</v>
          </cell>
          <cell r="AQ494">
            <v>233</v>
          </cell>
          <cell r="AR494">
            <v>3.60123647604328</v>
          </cell>
          <cell r="AS494">
            <v>10957</v>
          </cell>
          <cell r="AT494">
            <v>10569</v>
          </cell>
          <cell r="AU494">
            <v>388</v>
          </cell>
          <cell r="AV494">
            <v>3.67111363421327</v>
          </cell>
          <cell r="AW494">
            <v>20.433757661480399</v>
          </cell>
          <cell r="AX494">
            <v>18.8161356328559</v>
          </cell>
          <cell r="AY494">
            <v>1.61762202862455</v>
          </cell>
          <cell r="AZ494">
            <v>8.5969938790190596</v>
          </cell>
          <cell r="BB494">
            <v>-7.0822205125091299E-3</v>
          </cell>
          <cell r="BC494">
            <v>35.947009217851601</v>
          </cell>
          <cell r="BD494">
            <v>36.450204371274502</v>
          </cell>
          <cell r="BE494">
            <v>-0.50319515342288001</v>
          </cell>
          <cell r="BF494">
            <v>-1.3805002251768901</v>
          </cell>
          <cell r="BG494">
            <v>75.026107712964304</v>
          </cell>
          <cell r="BH494">
            <v>75.146831530139096</v>
          </cell>
          <cell r="BI494">
            <v>1.9388029665927999</v>
          </cell>
          <cell r="BJ494">
            <v>1.7057606434144399</v>
          </cell>
          <cell r="BK494">
            <v>-8.2347186535868602E-3</v>
          </cell>
          <cell r="BL494">
            <v>-3243.42</v>
          </cell>
          <cell r="BM494">
            <v>-9062.07</v>
          </cell>
        </row>
        <row r="495">
          <cell r="A495">
            <v>5094</v>
          </cell>
          <cell r="B495" t="str">
            <v>ARIZONA MILLS</v>
          </cell>
          <cell r="C495" t="str">
            <v>TEMPE</v>
          </cell>
          <cell r="D495" t="str">
            <v>AZ</v>
          </cell>
          <cell r="E495" t="str">
            <v>AMANDA STEVENS</v>
          </cell>
          <cell r="F495">
            <v>33.381851820000001</v>
          </cell>
          <cell r="G495">
            <v>-111.9656016</v>
          </cell>
          <cell r="H495">
            <v>4</v>
          </cell>
          <cell r="I495">
            <v>1</v>
          </cell>
          <cell r="J495" t="str">
            <v>O</v>
          </cell>
          <cell r="K495" t="str">
            <v>O</v>
          </cell>
          <cell r="L495">
            <v>40821</v>
          </cell>
          <cell r="M495" t="str">
            <v>JACQUELINE COFFEY</v>
          </cell>
          <cell r="N495" t="str">
            <v>DANNY LAZAR</v>
          </cell>
          <cell r="O495">
            <v>17378</v>
          </cell>
          <cell r="P495">
            <v>43348</v>
          </cell>
          <cell r="Q495">
            <v>76.3</v>
          </cell>
          <cell r="R495">
            <v>43348</v>
          </cell>
          <cell r="S495">
            <v>97.5</v>
          </cell>
          <cell r="T495">
            <v>44500</v>
          </cell>
          <cell r="U495">
            <v>1.8</v>
          </cell>
          <cell r="V495" t="str">
            <v>OLD</v>
          </cell>
          <cell r="W495" t="str">
            <v>CURTIS LABATT</v>
          </cell>
          <cell r="X495" t="str">
            <v>JENNIFER BALDERAS</v>
          </cell>
          <cell r="Y495" t="str">
            <v>MARSHALL POE</v>
          </cell>
          <cell r="Z495">
            <v>2</v>
          </cell>
          <cell r="AC495">
            <v>1.7233482193976899</v>
          </cell>
          <cell r="AD495">
            <v>1.7633796650979501</v>
          </cell>
          <cell r="AE495">
            <v>-4.0031445700266399E-2</v>
          </cell>
          <cell r="AF495">
            <v>-2.2701546633772001</v>
          </cell>
          <cell r="AG495">
            <v>577702.37</v>
          </cell>
          <cell r="AH495">
            <v>588037.18999999994</v>
          </cell>
          <cell r="AI495">
            <v>-10334.82</v>
          </cell>
          <cell r="AJ495">
            <v>-1.7575112893795</v>
          </cell>
          <cell r="AK495">
            <v>83083</v>
          </cell>
          <cell r="AL495">
            <v>87416</v>
          </cell>
          <cell r="AM495">
            <v>-4333</v>
          </cell>
          <cell r="AN495">
            <v>-4.95675848814862</v>
          </cell>
          <cell r="AO495">
            <v>8733</v>
          </cell>
          <cell r="AP495">
            <v>9137</v>
          </cell>
          <cell r="AQ495">
            <v>-404</v>
          </cell>
          <cell r="AR495">
            <v>-4.4215825763379701</v>
          </cell>
          <cell r="AS495">
            <v>15050</v>
          </cell>
          <cell r="AT495">
            <v>16112</v>
          </cell>
          <cell r="AU495">
            <v>-1062</v>
          </cell>
          <cell r="AV495">
            <v>-6.5913604766633602</v>
          </cell>
          <cell r="AW495">
            <v>10.5111755714165</v>
          </cell>
          <cell r="AX495">
            <v>10.452319941429501</v>
          </cell>
          <cell r="AY495">
            <v>5.8855629987048602E-2</v>
          </cell>
          <cell r="AZ495">
            <v>0.56308676271728597</v>
          </cell>
          <cell r="BB495">
            <v>-2.2428180261091099E-2</v>
          </cell>
          <cell r="BC495">
            <v>38.385539534883698</v>
          </cell>
          <cell r="BD495">
            <v>36.496846449850999</v>
          </cell>
          <cell r="BE495">
            <v>1.88869308503268</v>
          </cell>
          <cell r="BF495">
            <v>5.1749487113300603</v>
          </cell>
          <cell r="BG495">
            <v>80.911485171189696</v>
          </cell>
          <cell r="BH495">
            <v>65.962569771259695</v>
          </cell>
          <cell r="BI495">
            <v>1.65420993512628</v>
          </cell>
          <cell r="BJ495">
            <v>1.14976571464808</v>
          </cell>
          <cell r="BK495">
            <v>-9.2273292906864795E-3</v>
          </cell>
          <cell r="BL495">
            <v>-5330.65</v>
          </cell>
          <cell r="BM495">
            <v>-20658.68</v>
          </cell>
        </row>
        <row r="496">
          <cell r="A496">
            <v>5097</v>
          </cell>
          <cell r="B496" t="str">
            <v>EAST HILLS MALL</v>
          </cell>
          <cell r="C496" t="str">
            <v>SAINT JOSEPH</v>
          </cell>
          <cell r="D496" t="str">
            <v>MO</v>
          </cell>
          <cell r="E496" t="str">
            <v>LAURIE CHRISTIANSEN</v>
          </cell>
          <cell r="F496">
            <v>39.775272780000002</v>
          </cell>
          <cell r="G496">
            <v>-94.801563709999996</v>
          </cell>
          <cell r="H496">
            <v>1</v>
          </cell>
          <cell r="I496">
            <v>5</v>
          </cell>
          <cell r="J496" t="str">
            <v>M</v>
          </cell>
          <cell r="K496" t="str">
            <v>O</v>
          </cell>
          <cell r="L496">
            <v>40976</v>
          </cell>
          <cell r="M496" t="str">
            <v>MICHAEL ZUCK</v>
          </cell>
          <cell r="N496" t="str">
            <v>JON SALGE</v>
          </cell>
          <cell r="O496">
            <v>18423</v>
          </cell>
          <cell r="P496">
            <v>43305</v>
          </cell>
          <cell r="Q496">
            <v>99.8</v>
          </cell>
          <cell r="R496">
            <v>43305</v>
          </cell>
          <cell r="S496">
            <v>100</v>
          </cell>
          <cell r="T496">
            <v>44651</v>
          </cell>
          <cell r="U496">
            <v>1.4</v>
          </cell>
          <cell r="V496" t="str">
            <v>OLD</v>
          </cell>
          <cell r="W496" t="str">
            <v>ASHELY SCHRECK</v>
          </cell>
          <cell r="X496" t="str">
            <v>DELYSSA IRELAND</v>
          </cell>
          <cell r="Y496" t="str">
            <v>CRAIG SCHULZ</v>
          </cell>
          <cell r="Z496">
            <v>2</v>
          </cell>
          <cell r="AC496">
            <v>1.71715869537192</v>
          </cell>
          <cell r="AD496">
            <v>1.7357009345794401</v>
          </cell>
          <cell r="AE496">
            <v>-1.8542239207516999E-2</v>
          </cell>
          <cell r="AF496">
            <v>-1.06828537325238</v>
          </cell>
          <cell r="AG496">
            <v>484174.58</v>
          </cell>
          <cell r="AH496">
            <v>491216.6</v>
          </cell>
          <cell r="AI496">
            <v>-7042.02</v>
          </cell>
          <cell r="AJ496">
            <v>-1.43358754569776</v>
          </cell>
          <cell r="AK496">
            <v>49253</v>
          </cell>
          <cell r="AL496">
            <v>51460</v>
          </cell>
          <cell r="AM496">
            <v>-2207</v>
          </cell>
          <cell r="AN496">
            <v>-4.2887679751263104</v>
          </cell>
          <cell r="AO496">
            <v>7757</v>
          </cell>
          <cell r="AP496">
            <v>8025</v>
          </cell>
          <cell r="AQ496">
            <v>-268</v>
          </cell>
          <cell r="AR496">
            <v>-3.3395638629283502</v>
          </cell>
          <cell r="AS496">
            <v>13320</v>
          </cell>
          <cell r="AT496">
            <v>13929</v>
          </cell>
          <cell r="AU496">
            <v>-609</v>
          </cell>
          <cell r="AV496">
            <v>-4.3721731639026498</v>
          </cell>
          <cell r="AW496">
            <v>15.4589568148133</v>
          </cell>
          <cell r="AX496">
            <v>15.59463661096</v>
          </cell>
          <cell r="AY496">
            <v>-0.13567979614665901</v>
          </cell>
          <cell r="AZ496">
            <v>-0.87004140930929497</v>
          </cell>
          <cell r="BB496">
            <v>-1.06615509568255E-2</v>
          </cell>
          <cell r="BC496">
            <v>36.3494429429429</v>
          </cell>
          <cell r="BD496">
            <v>35.265747720583001</v>
          </cell>
          <cell r="BE496">
            <v>1.0836952223599901</v>
          </cell>
          <cell r="BF496">
            <v>3.0729398705687498</v>
          </cell>
          <cell r="BG496">
            <v>80.546603068196504</v>
          </cell>
          <cell r="BH496">
            <v>77.133956386292795</v>
          </cell>
          <cell r="BI496">
            <v>2.54589160794026</v>
          </cell>
          <cell r="BJ496">
            <v>2.0996643843062301</v>
          </cell>
          <cell r="BK496">
            <v>-1.37894475996654E-2</v>
          </cell>
          <cell r="BL496">
            <v>-6676.5</v>
          </cell>
          <cell r="BM496">
            <v>-14979.81</v>
          </cell>
        </row>
        <row r="497">
          <cell r="A497">
            <v>5098</v>
          </cell>
          <cell r="B497" t="str">
            <v>PLAZA WEST COVINA</v>
          </cell>
          <cell r="C497" t="str">
            <v>WEST COVINA</v>
          </cell>
          <cell r="D497" t="str">
            <v>CA</v>
          </cell>
          <cell r="E497" t="str">
            <v>RASCHAEL MORAN</v>
          </cell>
          <cell r="F497">
            <v>34.070720999999999</v>
          </cell>
          <cell r="G497">
            <v>-117.931528</v>
          </cell>
          <cell r="H497">
            <v>4</v>
          </cell>
          <cell r="I497">
            <v>3</v>
          </cell>
          <cell r="J497" t="str">
            <v>M</v>
          </cell>
          <cell r="K497" t="str">
            <v>O</v>
          </cell>
          <cell r="L497">
            <v>41200</v>
          </cell>
          <cell r="M497" t="str">
            <v>SALEM AMIRI</v>
          </cell>
          <cell r="N497" t="str">
            <v>DANNY LAZAR</v>
          </cell>
          <cell r="O497">
            <v>20000</v>
          </cell>
          <cell r="P497">
            <v>43195</v>
          </cell>
          <cell r="Q497">
            <v>93.5</v>
          </cell>
          <cell r="R497">
            <v>43195</v>
          </cell>
          <cell r="S497">
            <v>99.9</v>
          </cell>
          <cell r="T497">
            <v>44957</v>
          </cell>
          <cell r="U497">
            <v>2.1</v>
          </cell>
          <cell r="V497" t="str">
            <v>OLD</v>
          </cell>
          <cell r="W497" t="str">
            <v>ELIZABETH CASTRO</v>
          </cell>
          <cell r="X497" t="str">
            <v>GLORIA COULTER</v>
          </cell>
          <cell r="Y497" t="str">
            <v>MARSHALL POE</v>
          </cell>
          <cell r="Z497">
            <v>2</v>
          </cell>
          <cell r="AC497">
            <v>1.67116464408622</v>
          </cell>
          <cell r="AD497">
            <v>1.6738058965857201</v>
          </cell>
          <cell r="AE497">
            <v>-2.6412524994994199E-3</v>
          </cell>
          <cell r="AF497">
            <v>-0.15779921106068101</v>
          </cell>
          <cell r="AG497">
            <v>712555.97</v>
          </cell>
          <cell r="AH497">
            <v>708652.94</v>
          </cell>
          <cell r="AI497">
            <v>3903.03</v>
          </cell>
          <cell r="AJ497">
            <v>0.55076748852548296</v>
          </cell>
          <cell r="AK497">
            <v>71801</v>
          </cell>
          <cell r="AL497">
            <v>65140</v>
          </cell>
          <cell r="AM497">
            <v>6661</v>
          </cell>
          <cell r="AN497">
            <v>10.225667792447</v>
          </cell>
          <cell r="AO497">
            <v>11042</v>
          </cell>
          <cell r="AP497">
            <v>11159</v>
          </cell>
          <cell r="AQ497">
            <v>-117</v>
          </cell>
          <cell r="AR497">
            <v>-1.04848104668877</v>
          </cell>
          <cell r="AS497">
            <v>18453</v>
          </cell>
          <cell r="AT497">
            <v>18678</v>
          </cell>
          <cell r="AU497">
            <v>-225</v>
          </cell>
          <cell r="AV497">
            <v>-1.20462576292965</v>
          </cell>
          <cell r="AW497">
            <v>15.1669196807844</v>
          </cell>
          <cell r="AX497">
            <v>17.130795210316201</v>
          </cell>
          <cell r="AY497">
            <v>-1.96387552953185</v>
          </cell>
          <cell r="AZ497">
            <v>-11.464006810081999</v>
          </cell>
          <cell r="BB497">
            <v>-1.2446428560071599E-2</v>
          </cell>
          <cell r="BC497">
            <v>38.6146409797865</v>
          </cell>
          <cell r="BD497">
            <v>37.940515044437298</v>
          </cell>
          <cell r="BE497">
            <v>0.67412593534918097</v>
          </cell>
          <cell r="BF497">
            <v>1.7767970059436999</v>
          </cell>
          <cell r="BG497">
            <v>89.730121354827006</v>
          </cell>
          <cell r="BH497">
            <v>82.516354512052999</v>
          </cell>
          <cell r="BI497">
            <v>4.7072877657596504</v>
          </cell>
          <cell r="BJ497">
            <v>3.7465561068581801</v>
          </cell>
          <cell r="BK497">
            <v>-1.67109258799698E-2</v>
          </cell>
          <cell r="BL497">
            <v>-11907.47</v>
          </cell>
          <cell r="BM497">
            <v>-18591.55</v>
          </cell>
        </row>
        <row r="498">
          <cell r="A498">
            <v>5099</v>
          </cell>
          <cell r="B498" t="str">
            <v>GREAT MALL OF THE BAY AREA</v>
          </cell>
          <cell r="C498" t="str">
            <v>MILPITAS</v>
          </cell>
          <cell r="D498" t="str">
            <v>CA</v>
          </cell>
          <cell r="E498" t="str">
            <v>AMY GINGERY</v>
          </cell>
          <cell r="F498">
            <v>37.415643000000003</v>
          </cell>
          <cell r="G498">
            <v>-121.897398</v>
          </cell>
          <cell r="H498">
            <v>4</v>
          </cell>
          <cell r="I498">
            <v>3</v>
          </cell>
          <cell r="J498" t="str">
            <v>O</v>
          </cell>
          <cell r="K498" t="str">
            <v>O</v>
          </cell>
          <cell r="L498">
            <v>41200</v>
          </cell>
          <cell r="M498" t="str">
            <v>SALEM AMIRI</v>
          </cell>
          <cell r="N498" t="str">
            <v>DANNY LAZAR</v>
          </cell>
          <cell r="O498">
            <v>17056</v>
          </cell>
          <cell r="P498">
            <v>43235</v>
          </cell>
          <cell r="Q498">
            <v>66.7</v>
          </cell>
          <cell r="R498">
            <v>43235</v>
          </cell>
          <cell r="S498">
            <v>93.8</v>
          </cell>
          <cell r="T498">
            <v>44831</v>
          </cell>
          <cell r="U498">
            <v>2.6</v>
          </cell>
          <cell r="V498" t="str">
            <v>OLD</v>
          </cell>
          <cell r="W498" t="str">
            <v>ANGELIE AMIGABLE</v>
          </cell>
          <cell r="X498" t="str">
            <v>ANNA GONZALEZ MONTOYA</v>
          </cell>
          <cell r="Y498" t="str">
            <v>MARSHALL POE</v>
          </cell>
          <cell r="Z498">
            <v>2</v>
          </cell>
          <cell r="AC498">
            <v>1.6655850880220899</v>
          </cell>
          <cell r="AD498">
            <v>1.62992972895454</v>
          </cell>
          <cell r="AE498">
            <v>3.5655359067552801E-2</v>
          </cell>
          <cell r="AF498">
            <v>2.1875396487444099</v>
          </cell>
          <cell r="AG498">
            <v>996968.71</v>
          </cell>
          <cell r="AH498">
            <v>933827.71</v>
          </cell>
          <cell r="AI498">
            <v>63141</v>
          </cell>
          <cell r="AJ498">
            <v>6.7615256351731103</v>
          </cell>
          <cell r="AK498">
            <v>142487</v>
          </cell>
          <cell r="AL498">
            <v>138567</v>
          </cell>
          <cell r="AM498">
            <v>3920</v>
          </cell>
          <cell r="AN498">
            <v>2.8289563893279102</v>
          </cell>
          <cell r="AO498">
            <v>14485</v>
          </cell>
          <cell r="AP498">
            <v>13946</v>
          </cell>
          <cell r="AQ498">
            <v>539</v>
          </cell>
          <cell r="AR498">
            <v>3.8649075003585298</v>
          </cell>
          <cell r="AS498">
            <v>24126</v>
          </cell>
          <cell r="AT498">
            <v>22731</v>
          </cell>
          <cell r="AU498">
            <v>1395</v>
          </cell>
          <cell r="AV498">
            <v>6.13699353306058</v>
          </cell>
          <cell r="AW498">
            <v>10.1658396906384</v>
          </cell>
          <cell r="AX498">
            <v>10.064445358563001</v>
          </cell>
          <cell r="AY498">
            <v>0.10139433207543801</v>
          </cell>
          <cell r="AZ498">
            <v>1.00745076815555</v>
          </cell>
          <cell r="BA498">
            <v>-3.6835963843080903E-2</v>
          </cell>
          <cell r="BB498">
            <v>-6.3848426438854897E-2</v>
          </cell>
          <cell r="BC498">
            <v>41.323414987979803</v>
          </cell>
          <cell r="BD498">
            <v>41.081681844177602</v>
          </cell>
          <cell r="BE498">
            <v>0.24173314380222199</v>
          </cell>
          <cell r="BF498">
            <v>0.58842075823261897</v>
          </cell>
          <cell r="BG498">
            <v>87.925440110459107</v>
          </cell>
          <cell r="BH498">
            <v>34.5045174243511</v>
          </cell>
          <cell r="BI498">
            <v>3.3123767745930599</v>
          </cell>
          <cell r="BJ498">
            <v>2.6165597506203802</v>
          </cell>
          <cell r="BK498">
            <v>-4.1631687718664698E-2</v>
          </cell>
          <cell r="BL498">
            <v>-41505.49</v>
          </cell>
          <cell r="BM498">
            <v>-82445.259999999995</v>
          </cell>
        </row>
        <row r="499">
          <cell r="A499">
            <v>5100</v>
          </cell>
          <cell r="B499" t="str">
            <v>DESTINY USA</v>
          </cell>
          <cell r="C499" t="str">
            <v>SYRACUSE</v>
          </cell>
          <cell r="D499" t="str">
            <v>NY</v>
          </cell>
          <cell r="E499" t="str">
            <v>CHRIS JAMES</v>
          </cell>
          <cell r="F499">
            <v>43.069389999999999</v>
          </cell>
          <cell r="G499">
            <v>-76.172674999999998</v>
          </cell>
          <cell r="H499">
            <v>1</v>
          </cell>
          <cell r="I499">
            <v>1</v>
          </cell>
          <cell r="J499" t="str">
            <v>M</v>
          </cell>
          <cell r="K499" t="str">
            <v>O</v>
          </cell>
          <cell r="L499">
            <v>41215</v>
          </cell>
          <cell r="M499" t="str">
            <v>CHRISTOPHER JAMES</v>
          </cell>
          <cell r="N499" t="str">
            <v>JON SALGE</v>
          </cell>
          <cell r="O499">
            <v>20987</v>
          </cell>
          <cell r="P499">
            <v>43221</v>
          </cell>
          <cell r="Q499">
            <v>97.9</v>
          </cell>
          <cell r="R499">
            <v>43221</v>
          </cell>
          <cell r="S499">
            <v>99.6</v>
          </cell>
          <cell r="T499">
            <v>44957</v>
          </cell>
          <cell r="U499">
            <v>1.5</v>
          </cell>
          <cell r="V499" t="str">
            <v>OLD</v>
          </cell>
          <cell r="W499" t="str">
            <v>GABRIEL VECCHIO</v>
          </cell>
          <cell r="X499" t="str">
            <v>ISABELLA DEJESUS</v>
          </cell>
          <cell r="Y499" t="str">
            <v>CRAIG SCHULZ</v>
          </cell>
          <cell r="Z499">
            <v>2</v>
          </cell>
          <cell r="AC499">
            <v>1.6116994022203199</v>
          </cell>
          <cell r="AD499">
            <v>1.6125544618363701</v>
          </cell>
          <cell r="AE499">
            <v>-8.5505961604792602E-4</v>
          </cell>
          <cell r="AF499">
            <v>-5.3025162019903899E-2</v>
          </cell>
          <cell r="AG499">
            <v>734727.51</v>
          </cell>
          <cell r="AH499">
            <v>792693.72</v>
          </cell>
          <cell r="AI499">
            <v>-57966.21</v>
          </cell>
          <cell r="AJ499">
            <v>-7.3125607706340903</v>
          </cell>
          <cell r="AK499">
            <v>84486</v>
          </cell>
          <cell r="AL499">
            <v>91096</v>
          </cell>
          <cell r="AM499">
            <v>-6610</v>
          </cell>
          <cell r="AN499">
            <v>-7.2560814964433096</v>
          </cell>
          <cell r="AO499">
            <v>11710</v>
          </cell>
          <cell r="AP499">
            <v>12394</v>
          </cell>
          <cell r="AQ499">
            <v>-684</v>
          </cell>
          <cell r="AR499">
            <v>-5.5187994190737504</v>
          </cell>
          <cell r="AS499">
            <v>18873</v>
          </cell>
          <cell r="AT499">
            <v>19986</v>
          </cell>
          <cell r="AU499">
            <v>-1113</v>
          </cell>
          <cell r="AV499">
            <v>-5.5688982287601299</v>
          </cell>
          <cell r="AW499">
            <v>13.6460478659186</v>
          </cell>
          <cell r="AX499">
            <v>13.6054272415913</v>
          </cell>
          <cell r="AY499">
            <v>4.0620624327324599E-2</v>
          </cell>
          <cell r="AZ499">
            <v>0.298561916550102</v>
          </cell>
          <cell r="BB499">
            <v>-1.7714744290152799E-2</v>
          </cell>
          <cell r="BC499">
            <v>38.930085836909903</v>
          </cell>
          <cell r="BD499">
            <v>39.662449714800402</v>
          </cell>
          <cell r="BE499">
            <v>-0.73236387789048496</v>
          </cell>
          <cell r="BF499">
            <v>-1.84649179048867</v>
          </cell>
          <cell r="BG499">
            <v>72.852263023057205</v>
          </cell>
          <cell r="BH499">
            <v>68.847829594965305</v>
          </cell>
          <cell r="BI499">
            <v>2.43066031378082</v>
          </cell>
          <cell r="BJ499">
            <v>2.44515876825667</v>
          </cell>
          <cell r="BK499">
            <v>-2.5568377043619899E-2</v>
          </cell>
          <cell r="BL499">
            <v>-18785.79</v>
          </cell>
          <cell r="BM499">
            <v>-51075.5</v>
          </cell>
        </row>
        <row r="500">
          <cell r="A500">
            <v>5103</v>
          </cell>
          <cell r="B500" t="str">
            <v>BOWIE TOWN CENTER</v>
          </cell>
          <cell r="C500" t="str">
            <v>BOWIE</v>
          </cell>
          <cell r="D500" t="str">
            <v>MD</v>
          </cell>
          <cell r="E500" t="str">
            <v>JEANETTE LOWERY</v>
          </cell>
          <cell r="F500">
            <v>38.943639599999997</v>
          </cell>
          <cell r="G500">
            <v>-76.736293750000002</v>
          </cell>
          <cell r="H500">
            <v>2</v>
          </cell>
          <cell r="I500">
            <v>6</v>
          </cell>
          <cell r="J500" t="str">
            <v>S</v>
          </cell>
          <cell r="K500" t="str">
            <v>O</v>
          </cell>
          <cell r="L500">
            <v>41558</v>
          </cell>
          <cell r="M500" t="str">
            <v>DISTRICT 6</v>
          </cell>
          <cell r="N500" t="str">
            <v>JAMES BURBEE</v>
          </cell>
          <cell r="O500">
            <v>25038</v>
          </cell>
          <cell r="P500">
            <v>42940</v>
          </cell>
          <cell r="Q500">
            <v>75.3</v>
          </cell>
          <cell r="R500">
            <v>42940</v>
          </cell>
          <cell r="S500">
            <v>99.1</v>
          </cell>
          <cell r="T500">
            <v>45322</v>
          </cell>
          <cell r="U500">
            <v>1.3</v>
          </cell>
          <cell r="V500" t="str">
            <v>OLD</v>
          </cell>
          <cell r="W500" t="str">
            <v>BRENDA MENDEZ</v>
          </cell>
          <cell r="X500" t="str">
            <v>SHELBY ESTES</v>
          </cell>
          <cell r="Y500" t="str">
            <v>CRAIG SCHULZ</v>
          </cell>
          <cell r="Z500">
            <v>2</v>
          </cell>
          <cell r="AC500">
            <v>1.6987755986564099</v>
          </cell>
          <cell r="AD500">
            <v>1.6411254989777</v>
          </cell>
          <cell r="AE500">
            <v>5.7650099678704797E-2</v>
          </cell>
          <cell r="AF500">
            <v>3.5128391896059399</v>
          </cell>
          <cell r="AG500">
            <v>546828.09</v>
          </cell>
          <cell r="AH500">
            <v>612649.68000000005</v>
          </cell>
          <cell r="AI500">
            <v>-65821.59</v>
          </cell>
          <cell r="AJ500">
            <v>-10.743756529832799</v>
          </cell>
          <cell r="AK500">
            <v>29136</v>
          </cell>
          <cell r="AL500">
            <v>33542</v>
          </cell>
          <cell r="AM500">
            <v>-4406</v>
          </cell>
          <cell r="AN500">
            <v>-13.135770079303599</v>
          </cell>
          <cell r="AO500">
            <v>9229</v>
          </cell>
          <cell r="AP500">
            <v>10271</v>
          </cell>
          <cell r="AQ500">
            <v>-1042</v>
          </cell>
          <cell r="AR500">
            <v>-10.145068639859799</v>
          </cell>
          <cell r="AS500">
            <v>15678</v>
          </cell>
          <cell r="AT500">
            <v>16856</v>
          </cell>
          <cell r="AU500">
            <v>-1178</v>
          </cell>
          <cell r="AV500">
            <v>-6.98860939724727</v>
          </cell>
          <cell r="AW500">
            <v>31.016611751784701</v>
          </cell>
          <cell r="AX500">
            <v>30.344046270347601</v>
          </cell>
          <cell r="AY500">
            <v>0.67256548143710804</v>
          </cell>
          <cell r="AZ500">
            <v>2.2164660422837001</v>
          </cell>
          <cell r="BB500">
            <v>-9.4558022924024696E-3</v>
          </cell>
          <cell r="BC500">
            <v>34.8786892460773</v>
          </cell>
          <cell r="BD500">
            <v>36.346089226388202</v>
          </cell>
          <cell r="BE500">
            <v>-1.4673999803109301</v>
          </cell>
          <cell r="BF500">
            <v>-4.0372981290255501</v>
          </cell>
          <cell r="BG500">
            <v>61.794343915917203</v>
          </cell>
          <cell r="BH500">
            <v>59.818907603933397</v>
          </cell>
          <cell r="BI500">
            <v>2.4703778476339799</v>
          </cell>
          <cell r="BJ500">
            <v>1.6978577382102</v>
          </cell>
          <cell r="BK500">
            <v>-1.04725051706835E-2</v>
          </cell>
          <cell r="BL500">
            <v>-5726.66</v>
          </cell>
          <cell r="BM500">
            <v>-16159.77</v>
          </cell>
        </row>
        <row r="501">
          <cell r="A501">
            <v>5104</v>
          </cell>
          <cell r="B501" t="str">
            <v>EPPS BRIDGE CROSSING SHOPPING CTR</v>
          </cell>
          <cell r="C501" t="str">
            <v>ATHENS</v>
          </cell>
          <cell r="D501" t="str">
            <v>GA</v>
          </cell>
          <cell r="E501" t="str">
            <v>ELIZABETH HUISA</v>
          </cell>
          <cell r="F501">
            <v>33.915747539999998</v>
          </cell>
          <cell r="G501">
            <v>-83.457021209999994</v>
          </cell>
          <cell r="H501">
            <v>2</v>
          </cell>
          <cell r="I501">
            <v>2</v>
          </cell>
          <cell r="J501" t="str">
            <v>S</v>
          </cell>
          <cell r="K501" t="str">
            <v>O</v>
          </cell>
          <cell r="L501">
            <v>41543</v>
          </cell>
          <cell r="M501" t="str">
            <v>KAREN HERMAN</v>
          </cell>
          <cell r="N501" t="str">
            <v>JAMES BURBEE</v>
          </cell>
          <cell r="O501">
            <v>18000</v>
          </cell>
          <cell r="P501">
            <v>43314</v>
          </cell>
          <cell r="Q501">
            <v>84.5</v>
          </cell>
          <cell r="R501">
            <v>43314</v>
          </cell>
          <cell r="S501">
            <v>99.9</v>
          </cell>
          <cell r="T501">
            <v>45322</v>
          </cell>
          <cell r="U501">
            <v>2</v>
          </cell>
          <cell r="V501" t="str">
            <v>OLD</v>
          </cell>
          <cell r="W501" t="str">
            <v>BRIANNA COILE</v>
          </cell>
          <cell r="X501" t="str">
            <v>NICHOLAS BLAZEMORE</v>
          </cell>
          <cell r="Y501" t="str">
            <v>BRIAN BYRNE</v>
          </cell>
          <cell r="Z501">
            <v>2</v>
          </cell>
          <cell r="AC501">
            <v>1.68255959849435</v>
          </cell>
          <cell r="AD501">
            <v>1.66862514688602</v>
          </cell>
          <cell r="AE501">
            <v>1.3934451608337299E-2</v>
          </cell>
          <cell r="AF501">
            <v>0.83508579709119901</v>
          </cell>
          <cell r="AG501">
            <v>806251.86</v>
          </cell>
          <cell r="AH501">
            <v>808696.26</v>
          </cell>
          <cell r="AI501">
            <v>-2444.4</v>
          </cell>
          <cell r="AJ501">
            <v>-0.30226428894329299</v>
          </cell>
          <cell r="AK501">
            <v>40760</v>
          </cell>
          <cell r="AL501">
            <v>42017</v>
          </cell>
          <cell r="AM501">
            <v>-1257</v>
          </cell>
          <cell r="AN501">
            <v>-2.9916462384272999</v>
          </cell>
          <cell r="AO501">
            <v>12752</v>
          </cell>
          <cell r="AP501">
            <v>12765</v>
          </cell>
          <cell r="AQ501">
            <v>-13</v>
          </cell>
          <cell r="AR501">
            <v>-0.101840971406189</v>
          </cell>
          <cell r="AS501">
            <v>21456</v>
          </cell>
          <cell r="AT501">
            <v>21300</v>
          </cell>
          <cell r="AU501">
            <v>156</v>
          </cell>
          <cell r="AV501">
            <v>0.73239436619718301</v>
          </cell>
          <cell r="AW501">
            <v>31.285574092247298</v>
          </cell>
          <cell r="AX501">
            <v>30.3805602494228</v>
          </cell>
          <cell r="AY501">
            <v>0.90501384282445196</v>
          </cell>
          <cell r="AZ501">
            <v>2.9789241389702301</v>
          </cell>
          <cell r="BB501">
            <v>-1.04117949453974E-2</v>
          </cell>
          <cell r="BC501">
            <v>37.576988255033598</v>
          </cell>
          <cell r="BD501">
            <v>37.966960563380297</v>
          </cell>
          <cell r="BE501">
            <v>-0.38997230834672802</v>
          </cell>
          <cell r="BF501">
            <v>-1.0271359691691</v>
          </cell>
          <cell r="BG501">
            <v>67.652132998745302</v>
          </cell>
          <cell r="BH501">
            <v>64.770857814336097</v>
          </cell>
          <cell r="BI501">
            <v>2.1496000021630999</v>
          </cell>
          <cell r="BJ501">
            <v>2.3182127737304001</v>
          </cell>
          <cell r="BK501">
            <v>-4.2323747321339504E-3</v>
          </cell>
          <cell r="BL501">
            <v>-3412.36</v>
          </cell>
          <cell r="BM501">
            <v>-18460.060000000001</v>
          </cell>
        </row>
        <row r="502">
          <cell r="A502">
            <v>5106</v>
          </cell>
          <cell r="B502" t="str">
            <v>CORBIN PARK</v>
          </cell>
          <cell r="C502" t="str">
            <v>OVERLAND PARK</v>
          </cell>
          <cell r="D502" t="str">
            <v>KS</v>
          </cell>
          <cell r="E502" t="str">
            <v>CAROL DELAQUILA</v>
          </cell>
          <cell r="F502">
            <v>38.881851249999997</v>
          </cell>
          <cell r="G502">
            <v>-94.660781349999993</v>
          </cell>
          <cell r="H502">
            <v>1</v>
          </cell>
          <cell r="I502">
            <v>5</v>
          </cell>
          <cell r="J502" t="str">
            <v>S</v>
          </cell>
          <cell r="K502" t="str">
            <v>O</v>
          </cell>
          <cell r="L502">
            <v>41915</v>
          </cell>
          <cell r="M502" t="str">
            <v>MICHAEL ZUCK</v>
          </cell>
          <cell r="N502" t="str">
            <v>JON SALGE</v>
          </cell>
          <cell r="O502">
            <v>18000</v>
          </cell>
          <cell r="P502">
            <v>43208</v>
          </cell>
          <cell r="Q502">
            <v>96.2</v>
          </cell>
          <cell r="R502">
            <v>43208</v>
          </cell>
          <cell r="S502">
            <v>99.7</v>
          </cell>
          <cell r="T502">
            <v>45688</v>
          </cell>
          <cell r="U502">
            <v>1.4</v>
          </cell>
          <cell r="V502" t="str">
            <v>OLD</v>
          </cell>
          <cell r="W502" t="str">
            <v>AMBER PIPER</v>
          </cell>
          <cell r="X502" t="str">
            <v>BRENNA NELSON-WILKES</v>
          </cell>
          <cell r="Y502" t="str">
            <v>CRAIG SCHULZ</v>
          </cell>
          <cell r="Z502">
            <v>2</v>
          </cell>
          <cell r="AC502">
            <v>1.7412438257745799</v>
          </cell>
          <cell r="AD502">
            <v>1.69025735294118</v>
          </cell>
          <cell r="AE502">
            <v>5.0986472833408202E-2</v>
          </cell>
          <cell r="AF502">
            <v>3.0164917043364898</v>
          </cell>
          <cell r="AG502">
            <v>536573.5</v>
          </cell>
          <cell r="AH502">
            <v>518670.38</v>
          </cell>
          <cell r="AI502">
            <v>17903.12</v>
          </cell>
          <cell r="AJ502">
            <v>3.4517336424725098</v>
          </cell>
          <cell r="AK502">
            <v>23850</v>
          </cell>
          <cell r="AL502">
            <v>24951</v>
          </cell>
          <cell r="AM502">
            <v>-1101</v>
          </cell>
          <cell r="AN502">
            <v>-4.4126487916316002</v>
          </cell>
          <cell r="AO502">
            <v>8908</v>
          </cell>
          <cell r="AP502">
            <v>8704</v>
          </cell>
          <cell r="AQ502">
            <v>204</v>
          </cell>
          <cell r="AR502">
            <v>2.34375</v>
          </cell>
          <cell r="AS502">
            <v>15511</v>
          </cell>
          <cell r="AT502">
            <v>14712</v>
          </cell>
          <cell r="AU502">
            <v>799</v>
          </cell>
          <cell r="AV502">
            <v>5.4309407286568803</v>
          </cell>
          <cell r="AW502">
            <v>36.679245283018901</v>
          </cell>
          <cell r="AX502">
            <v>34.611839204841502</v>
          </cell>
          <cell r="AY502">
            <v>2.0674060781773802</v>
          </cell>
          <cell r="AZ502">
            <v>5.9731182325849801</v>
          </cell>
          <cell r="BB502">
            <v>-7.1216097988597796E-3</v>
          </cell>
          <cell r="BC502">
            <v>34.593095222745099</v>
          </cell>
          <cell r="BD502">
            <v>35.254919793366</v>
          </cell>
          <cell r="BE502">
            <v>-0.66182457062080902</v>
          </cell>
          <cell r="BF502">
            <v>-1.87725450660463</v>
          </cell>
          <cell r="BG502">
            <v>76.751234845083104</v>
          </cell>
          <cell r="BH502">
            <v>72.736672794117695</v>
          </cell>
          <cell r="BI502">
            <v>2.0829727893755501</v>
          </cell>
          <cell r="BJ502">
            <v>2.25900889115742</v>
          </cell>
          <cell r="BK502">
            <v>-3.3708709058497999E-3</v>
          </cell>
          <cell r="BL502">
            <v>-1808.72</v>
          </cell>
          <cell r="BM502">
            <v>-9795.59</v>
          </cell>
        </row>
        <row r="503">
          <cell r="A503">
            <v>5107</v>
          </cell>
          <cell r="B503" t="str">
            <v>PEMBROKE MALL</v>
          </cell>
          <cell r="C503" t="str">
            <v>VIRGINIA BEACH</v>
          </cell>
          <cell r="D503" t="str">
            <v>VA</v>
          </cell>
          <cell r="E503" t="str">
            <v>KRISTINA DIXON</v>
          </cell>
          <cell r="F503">
            <v>36.84610936</v>
          </cell>
          <cell r="G503">
            <v>-76.134239359999995</v>
          </cell>
          <cell r="H503">
            <v>2</v>
          </cell>
          <cell r="I503">
            <v>4</v>
          </cell>
          <cell r="J503" t="str">
            <v>M</v>
          </cell>
          <cell r="K503" t="str">
            <v>O</v>
          </cell>
          <cell r="L503">
            <v>41354</v>
          </cell>
          <cell r="M503" t="str">
            <v>DISTRICT 4</v>
          </cell>
          <cell r="N503" t="str">
            <v>JAMES BURBEE</v>
          </cell>
          <cell r="O503">
            <v>20600</v>
          </cell>
          <cell r="P503">
            <v>43159</v>
          </cell>
          <cell r="Q503">
            <v>97.8</v>
          </cell>
          <cell r="R503">
            <v>43159</v>
          </cell>
          <cell r="S503">
            <v>98.7</v>
          </cell>
          <cell r="T503">
            <v>45138</v>
          </cell>
          <cell r="U503">
            <v>1.5</v>
          </cell>
          <cell r="V503" t="str">
            <v>OLD</v>
          </cell>
          <cell r="W503" t="str">
            <v>ALLURE TOUSSAINT</v>
          </cell>
          <cell r="X503" t="str">
            <v>CHRISTINA COPE</v>
          </cell>
          <cell r="Y503" t="str">
            <v>CRAIG SCHULZ</v>
          </cell>
          <cell r="Z503">
            <v>2</v>
          </cell>
          <cell r="AC503">
            <v>1.67571613933526</v>
          </cell>
          <cell r="AD503">
            <v>1.6619376516707101</v>
          </cell>
          <cell r="AE503">
            <v>1.37784876645519E-2</v>
          </cell>
          <cell r="AF503">
            <v>0.82906164684942896</v>
          </cell>
          <cell r="AG503">
            <v>600617.73</v>
          </cell>
          <cell r="AH503">
            <v>657155.1</v>
          </cell>
          <cell r="AI503">
            <v>-56537.37</v>
          </cell>
          <cell r="AJ503">
            <v>-8.6033525418885102</v>
          </cell>
          <cell r="AK503">
            <v>56641</v>
          </cell>
          <cell r="AL503">
            <v>56843</v>
          </cell>
          <cell r="AM503">
            <v>-202</v>
          </cell>
          <cell r="AN503">
            <v>-0.35536477666555299</v>
          </cell>
          <cell r="AO503">
            <v>10019</v>
          </cell>
          <cell r="AP503">
            <v>10714</v>
          </cell>
          <cell r="AQ503">
            <v>-695</v>
          </cell>
          <cell r="AR503">
            <v>-6.4868396490573099</v>
          </cell>
          <cell r="AS503">
            <v>16789</v>
          </cell>
          <cell r="AT503">
            <v>17806</v>
          </cell>
          <cell r="AU503">
            <v>-1017</v>
          </cell>
          <cell r="AV503">
            <v>-5.7115579018308402</v>
          </cell>
          <cell r="AW503">
            <v>17.187196553733202</v>
          </cell>
          <cell r="AX503">
            <v>18.8484070158155</v>
          </cell>
          <cell r="AY503">
            <v>-1.66121046208233</v>
          </cell>
          <cell r="AZ503">
            <v>-8.8135324151713395</v>
          </cell>
          <cell r="BB503">
            <v>-6.3780028389993299E-3</v>
          </cell>
          <cell r="BC503">
            <v>35.774479123235501</v>
          </cell>
          <cell r="BD503">
            <v>36.906385488037699</v>
          </cell>
          <cell r="BE503">
            <v>-1.13190636480229</v>
          </cell>
          <cell r="BF503">
            <v>-3.0669661898187499</v>
          </cell>
          <cell r="BG503">
            <v>83.261802575107296</v>
          </cell>
          <cell r="BH503">
            <v>78.168751166697803</v>
          </cell>
          <cell r="BI503">
            <v>2.8318161703285099</v>
          </cell>
          <cell r="BJ503">
            <v>1.80790044846338</v>
          </cell>
          <cell r="BK503">
            <v>-6.9746192807195401E-3</v>
          </cell>
          <cell r="BL503">
            <v>-4189.08</v>
          </cell>
          <cell r="BM503">
            <v>-14250</v>
          </cell>
        </row>
        <row r="504">
          <cell r="A504">
            <v>5108</v>
          </cell>
          <cell r="B504" t="str">
            <v>DOWNTOWN SUMMERLIN</v>
          </cell>
          <cell r="C504" t="str">
            <v>LAS VEGAS</v>
          </cell>
          <cell r="D504" t="str">
            <v>NV</v>
          </cell>
          <cell r="E504" t="str">
            <v>TITA RITTER</v>
          </cell>
          <cell r="F504">
            <v>36.149585000000002</v>
          </cell>
          <cell r="G504">
            <v>-115.3336</v>
          </cell>
          <cell r="H504">
            <v>4</v>
          </cell>
          <cell r="I504">
            <v>1</v>
          </cell>
          <cell r="J504" t="str">
            <v>S</v>
          </cell>
          <cell r="K504" t="str">
            <v>O</v>
          </cell>
          <cell r="L504">
            <v>41921</v>
          </cell>
          <cell r="M504" t="str">
            <v>JACQUELINE COFFEY</v>
          </cell>
          <cell r="N504" t="str">
            <v>DANNY LAZAR</v>
          </cell>
          <cell r="O504">
            <v>18340</v>
          </cell>
          <cell r="P504">
            <v>43298</v>
          </cell>
          <cell r="Q504">
            <v>99.4</v>
          </cell>
          <cell r="R504">
            <v>43298</v>
          </cell>
          <cell r="S504">
            <v>95.7</v>
          </cell>
          <cell r="T504">
            <v>45688</v>
          </cell>
          <cell r="U504">
            <v>1.6</v>
          </cell>
          <cell r="V504" t="str">
            <v>OLD</v>
          </cell>
          <cell r="W504" t="str">
            <v>ALEXANDRA SANCHEZ</v>
          </cell>
          <cell r="X504" t="str">
            <v>ANTHONY LEWIS</v>
          </cell>
          <cell r="Y504" t="str">
            <v>MARSHALL POE</v>
          </cell>
          <cell r="Z504">
            <v>2</v>
          </cell>
          <cell r="AC504">
            <v>1.8746968472109899</v>
          </cell>
          <cell r="AD504">
            <v>1.86475023562677</v>
          </cell>
          <cell r="AE504">
            <v>9.94661158422727E-3</v>
          </cell>
          <cell r="AF504">
            <v>0.53340181404423204</v>
          </cell>
          <cell r="AG504">
            <v>651374.06000000006</v>
          </cell>
          <cell r="AH504">
            <v>693929.8</v>
          </cell>
          <cell r="AI504">
            <v>-42555.74</v>
          </cell>
          <cell r="AJ504">
            <v>-6.1325713350255304</v>
          </cell>
          <cell r="AK504">
            <v>37408</v>
          </cell>
          <cell r="AL504">
            <v>38679</v>
          </cell>
          <cell r="AM504">
            <v>-1271</v>
          </cell>
          <cell r="AN504">
            <v>-3.2860208381809302</v>
          </cell>
          <cell r="AO504">
            <v>9896</v>
          </cell>
          <cell r="AP504">
            <v>10610</v>
          </cell>
          <cell r="AQ504">
            <v>-714</v>
          </cell>
          <cell r="AR504">
            <v>-6.7295004712535302</v>
          </cell>
          <cell r="AS504">
            <v>18552</v>
          </cell>
          <cell r="AT504">
            <v>19785</v>
          </cell>
          <cell r="AU504">
            <v>-1233</v>
          </cell>
          <cell r="AV504">
            <v>-6.2319939347990898</v>
          </cell>
          <cell r="AW504">
            <v>26.4542343883661</v>
          </cell>
          <cell r="AX504">
            <v>27.430905659401699</v>
          </cell>
          <cell r="AY504">
            <v>-0.97667127103561702</v>
          </cell>
          <cell r="AZ504">
            <v>-3.5604776712899699</v>
          </cell>
          <cell r="BB504">
            <v>-1.16072061215775E-2</v>
          </cell>
          <cell r="BC504">
            <v>35.110719059939598</v>
          </cell>
          <cell r="BD504">
            <v>35.073530452362903</v>
          </cell>
          <cell r="BE504">
            <v>3.7188607576730703E-2</v>
          </cell>
          <cell r="BF504">
            <v>0.10603040839370501</v>
          </cell>
          <cell r="BG504">
            <v>85.458771220695198</v>
          </cell>
          <cell r="BH504">
            <v>80.339302544769097</v>
          </cell>
          <cell r="BI504">
            <v>2.9631837043065499</v>
          </cell>
          <cell r="BJ504">
            <v>2.1831502264350102</v>
          </cell>
          <cell r="BK504">
            <v>-8.3562124042827306E-3</v>
          </cell>
          <cell r="BL504">
            <v>-5443.02</v>
          </cell>
          <cell r="BM504">
            <v>-22451.7</v>
          </cell>
        </row>
        <row r="505">
          <cell r="A505">
            <v>5110</v>
          </cell>
          <cell r="B505" t="str">
            <v>CROSSGATES MALL</v>
          </cell>
          <cell r="C505" t="str">
            <v>ALBANY</v>
          </cell>
          <cell r="D505" t="str">
            <v>NY</v>
          </cell>
          <cell r="E505" t="str">
            <v>GWENDOLYN WILSON</v>
          </cell>
          <cell r="F505">
            <v>42.690337999999997</v>
          </cell>
          <cell r="G505">
            <v>-73.852199999999996</v>
          </cell>
          <cell r="H505">
            <v>1</v>
          </cell>
          <cell r="I505">
            <v>1</v>
          </cell>
          <cell r="J505" t="str">
            <v>M</v>
          </cell>
          <cell r="K505" t="str">
            <v>O</v>
          </cell>
          <cell r="L505">
            <v>42467</v>
          </cell>
          <cell r="M505" t="str">
            <v>CHRISTOPHER JAMES</v>
          </cell>
          <cell r="N505" t="str">
            <v>JON SALGE</v>
          </cell>
          <cell r="O505">
            <v>19945</v>
          </cell>
          <cell r="P505">
            <v>43339</v>
          </cell>
          <cell r="Q505">
            <v>60.2</v>
          </cell>
          <cell r="R505">
            <v>43339</v>
          </cell>
          <cell r="S505">
            <v>97.9</v>
          </cell>
          <cell r="T505">
            <v>46418</v>
          </cell>
          <cell r="U505">
            <v>1.2</v>
          </cell>
          <cell r="V505" t="str">
            <v>OLD</v>
          </cell>
          <cell r="Y505" t="str">
            <v>CRAIG SCHULZ</v>
          </cell>
          <cell r="Z505">
            <v>2</v>
          </cell>
          <cell r="AC505">
            <v>1.5541951282381801</v>
          </cell>
          <cell r="AD505">
            <v>1.5937775538480901</v>
          </cell>
          <cell r="AE505">
            <v>-3.9582425609916698E-2</v>
          </cell>
          <cell r="AF505">
            <v>-2.4835602380236201</v>
          </cell>
          <cell r="AG505">
            <v>484572.9</v>
          </cell>
          <cell r="AH505">
            <v>497198.46</v>
          </cell>
          <cell r="AI505">
            <v>-12625.56</v>
          </cell>
          <cell r="AJ505">
            <v>-2.5393401258724699</v>
          </cell>
          <cell r="AK505">
            <v>58766</v>
          </cell>
          <cell r="AL505">
            <v>62971</v>
          </cell>
          <cell r="AM505">
            <v>-4205</v>
          </cell>
          <cell r="AN505">
            <v>-6.67767702593257</v>
          </cell>
          <cell r="AO505">
            <v>7759</v>
          </cell>
          <cell r="AP505">
            <v>7939</v>
          </cell>
          <cell r="AQ505">
            <v>-180</v>
          </cell>
          <cell r="AR505">
            <v>-2.2672880715455301</v>
          </cell>
          <cell r="AS505">
            <v>12059</v>
          </cell>
          <cell r="AT505">
            <v>12653</v>
          </cell>
          <cell r="AU505">
            <v>-594</v>
          </cell>
          <cell r="AV505">
            <v>-4.6945388445427998</v>
          </cell>
          <cell r="AW505">
            <v>13.0075213558861</v>
          </cell>
          <cell r="AX505">
            <v>12.5184608788172</v>
          </cell>
          <cell r="AY505">
            <v>0.489060477068824</v>
          </cell>
          <cell r="AZ505">
            <v>3.9067141064950999</v>
          </cell>
          <cell r="BB505">
            <v>-3.6235492214257002E-2</v>
          </cell>
          <cell r="BC505">
            <v>40.183506095032797</v>
          </cell>
          <cell r="BD505">
            <v>39.294907136647403</v>
          </cell>
          <cell r="BE505">
            <v>0.888598958385316</v>
          </cell>
          <cell r="BF505">
            <v>2.2613591000361102</v>
          </cell>
          <cell r="BG505">
            <v>37.414615285474902</v>
          </cell>
          <cell r="BH505">
            <v>60.637359869001102</v>
          </cell>
          <cell r="BI505">
            <v>2.13960376240603</v>
          </cell>
          <cell r="BJ505">
            <v>1.7466103977876399</v>
          </cell>
          <cell r="BK505">
            <v>-1.29182626597567E-2</v>
          </cell>
          <cell r="BL505">
            <v>-6259.84</v>
          </cell>
          <cell r="BM505">
            <v>-64660.66</v>
          </cell>
        </row>
        <row r="506">
          <cell r="A506">
            <v>5112</v>
          </cell>
          <cell r="B506" t="str">
            <v>OUTLETS @ MIDSOUTH</v>
          </cell>
          <cell r="C506" t="str">
            <v>SOUTHAVEN</v>
          </cell>
          <cell r="D506" t="str">
            <v>MS</v>
          </cell>
          <cell r="E506" t="str">
            <v>KEVIN COLLINS</v>
          </cell>
          <cell r="F506">
            <v>34.937013999999998</v>
          </cell>
          <cell r="G506">
            <v>-89.992797999999993</v>
          </cell>
          <cell r="H506">
            <v>1</v>
          </cell>
          <cell r="I506">
            <v>6</v>
          </cell>
          <cell r="J506" t="str">
            <v>O</v>
          </cell>
          <cell r="K506" t="str">
            <v>O</v>
          </cell>
          <cell r="L506">
            <v>42327</v>
          </cell>
          <cell r="M506" t="str">
            <v>KEVIN COLLINS</v>
          </cell>
          <cell r="N506" t="str">
            <v>JON SALGE</v>
          </cell>
          <cell r="O506">
            <v>17050</v>
          </cell>
          <cell r="P506">
            <v>43243</v>
          </cell>
          <cell r="Q506">
            <v>92.2</v>
          </cell>
          <cell r="R506">
            <v>43243</v>
          </cell>
          <cell r="S506">
            <v>99.4</v>
          </cell>
          <cell r="T506">
            <v>45991</v>
          </cell>
          <cell r="U506">
            <v>1.3</v>
          </cell>
          <cell r="V506" t="str">
            <v>OLD</v>
          </cell>
          <cell r="W506" t="str">
            <v>GRACE EASLEY</v>
          </cell>
          <cell r="X506" t="str">
            <v>SANTERESA JACKSON</v>
          </cell>
          <cell r="Y506" t="str">
            <v>CRAIG SCHULZ</v>
          </cell>
          <cell r="Z506">
            <v>2</v>
          </cell>
          <cell r="AC506">
            <v>1.73163598830208</v>
          </cell>
          <cell r="AD506">
            <v>1.80788620813828</v>
          </cell>
          <cell r="AE506">
            <v>-7.6250219836197203E-2</v>
          </cell>
          <cell r="AF506">
            <v>-4.2176448657528001</v>
          </cell>
          <cell r="AG506">
            <v>348213.16</v>
          </cell>
          <cell r="AH506">
            <v>340866.79</v>
          </cell>
          <cell r="AI506">
            <v>7346.37</v>
          </cell>
          <cell r="AJ506">
            <v>2.1552026232886998</v>
          </cell>
          <cell r="AK506">
            <v>34023</v>
          </cell>
          <cell r="AL506">
            <v>34488</v>
          </cell>
          <cell r="AM506">
            <v>-465</v>
          </cell>
          <cell r="AN506">
            <v>-1.3482950591510099</v>
          </cell>
          <cell r="AO506">
            <v>5813</v>
          </cell>
          <cell r="AP506">
            <v>5554</v>
          </cell>
          <cell r="AQ506">
            <v>259</v>
          </cell>
          <cell r="AR506">
            <v>4.6633057256031698</v>
          </cell>
          <cell r="AS506">
            <v>10066</v>
          </cell>
          <cell r="AT506">
            <v>10041</v>
          </cell>
          <cell r="AU506">
            <v>25</v>
          </cell>
          <cell r="AV506">
            <v>0.24897918534010599</v>
          </cell>
          <cell r="AW506">
            <v>16.635805190606401</v>
          </cell>
          <cell r="AX506">
            <v>16.1041521688703</v>
          </cell>
          <cell r="AY506">
            <v>0.53165302173602302</v>
          </cell>
          <cell r="AZ506">
            <v>3.3013412700093601</v>
          </cell>
          <cell r="BB506">
            <v>-1.7916731982297401E-2</v>
          </cell>
          <cell r="BC506">
            <v>34.593002185575202</v>
          </cell>
          <cell r="BD506">
            <v>33.947494273478704</v>
          </cell>
          <cell r="BE506">
            <v>0.64550791209646996</v>
          </cell>
          <cell r="BF506">
            <v>1.90148912581383</v>
          </cell>
          <cell r="BG506">
            <v>80.801651470841193</v>
          </cell>
          <cell r="BH506">
            <v>83.363341735686006</v>
          </cell>
          <cell r="BI506">
            <v>2.0087006476148099</v>
          </cell>
          <cell r="BJ506">
            <v>1.7270294944250799</v>
          </cell>
          <cell r="BK506">
            <v>-2.6934076816625799E-2</v>
          </cell>
          <cell r="BL506">
            <v>-9378.7999999999993</v>
          </cell>
          <cell r="BM506">
            <v>-24752.35</v>
          </cell>
        </row>
        <row r="507">
          <cell r="A507">
            <v>5113</v>
          </cell>
          <cell r="B507" t="str">
            <v>THE RIM</v>
          </cell>
          <cell r="C507" t="str">
            <v>SAN ANTONIO</v>
          </cell>
          <cell r="D507" t="str">
            <v>TX</v>
          </cell>
          <cell r="E507" t="str">
            <v>HENRY GONZALES</v>
          </cell>
          <cell r="F507">
            <v>29.613479999999999</v>
          </cell>
          <cell r="G507">
            <v>-98.598699999999994</v>
          </cell>
          <cell r="H507">
            <v>1</v>
          </cell>
          <cell r="I507">
            <v>8</v>
          </cell>
          <cell r="J507" t="str">
            <v>S</v>
          </cell>
          <cell r="K507" t="str">
            <v>O</v>
          </cell>
          <cell r="L507">
            <v>42096</v>
          </cell>
          <cell r="M507" t="str">
            <v>RYAN PEARSON</v>
          </cell>
          <cell r="N507" t="str">
            <v>JON SALGE</v>
          </cell>
          <cell r="O507">
            <v>18000</v>
          </cell>
          <cell r="P507">
            <v>43215</v>
          </cell>
          <cell r="Q507">
            <v>86.5</v>
          </cell>
          <cell r="R507">
            <v>43215</v>
          </cell>
          <cell r="S507">
            <v>98.9</v>
          </cell>
          <cell r="T507">
            <v>45869</v>
          </cell>
          <cell r="U507">
            <v>1</v>
          </cell>
          <cell r="V507" t="str">
            <v>OLD</v>
          </cell>
          <cell r="W507" t="str">
            <v>JESSICA DAMON</v>
          </cell>
          <cell r="X507" t="str">
            <v>KAROL BURTS</v>
          </cell>
          <cell r="Y507" t="str">
            <v>MARSHALL POE</v>
          </cell>
          <cell r="Z507">
            <v>2</v>
          </cell>
          <cell r="AC507">
            <v>1.8919429290809899</v>
          </cell>
          <cell r="AD507">
            <v>1.9819706498951799</v>
          </cell>
          <cell r="AE507">
            <v>-9.0027720814187806E-2</v>
          </cell>
          <cell r="AF507">
            <v>-4.5423337030217397</v>
          </cell>
          <cell r="AG507">
            <v>278002.06</v>
          </cell>
          <cell r="AH507">
            <v>290840.73</v>
          </cell>
          <cell r="AI507">
            <v>-12838.67</v>
          </cell>
          <cell r="AJ507">
            <v>-4.4143301386982499</v>
          </cell>
          <cell r="AK507">
            <v>19205</v>
          </cell>
          <cell r="AL507">
            <v>20872</v>
          </cell>
          <cell r="AM507">
            <v>-1667</v>
          </cell>
          <cell r="AN507">
            <v>-7.9867765427366804</v>
          </cell>
          <cell r="AO507">
            <v>4766</v>
          </cell>
          <cell r="AP507">
            <v>4770</v>
          </cell>
          <cell r="AQ507">
            <v>-4</v>
          </cell>
          <cell r="AR507">
            <v>-8.3857442348008404E-2</v>
          </cell>
          <cell r="AS507">
            <v>9017</v>
          </cell>
          <cell r="AT507">
            <v>9454</v>
          </cell>
          <cell r="AU507">
            <v>-437</v>
          </cell>
          <cell r="AV507">
            <v>-4.6223820605034902</v>
          </cell>
          <cell r="AW507">
            <v>24.4727935433481</v>
          </cell>
          <cell r="AX507">
            <v>22.853583748562698</v>
          </cell>
          <cell r="AY507">
            <v>1.61920979478542</v>
          </cell>
          <cell r="AZ507">
            <v>7.0851460873713403</v>
          </cell>
          <cell r="BB507">
            <v>-5.5974077603456497E-3</v>
          </cell>
          <cell r="BC507">
            <v>30.830881667960501</v>
          </cell>
          <cell r="BD507">
            <v>30.763775121641601</v>
          </cell>
          <cell r="BE507">
            <v>6.7106546318886004E-2</v>
          </cell>
          <cell r="BF507">
            <v>0.21813495272782099</v>
          </cell>
          <cell r="BG507">
            <v>52.014267729752397</v>
          </cell>
          <cell r="BH507">
            <v>60.922431865828102</v>
          </cell>
          <cell r="BI507">
            <v>1.5252297051324</v>
          </cell>
          <cell r="BJ507">
            <v>1.61874163910949</v>
          </cell>
          <cell r="BK507">
            <v>-4.7399648765192601E-3</v>
          </cell>
          <cell r="BL507">
            <v>-1317.72</v>
          </cell>
          <cell r="BM507">
            <v>-5062.57</v>
          </cell>
        </row>
        <row r="508">
          <cell r="A508">
            <v>5114</v>
          </cell>
          <cell r="B508" t="str">
            <v>AMBASSADOR TOWN CENTER</v>
          </cell>
          <cell r="C508" t="str">
            <v>LAFAYETTE</v>
          </cell>
          <cell r="D508" t="str">
            <v>LA</v>
          </cell>
          <cell r="E508" t="str">
            <v>GEORGE LACOMBE</v>
          </cell>
          <cell r="F508">
            <v>30.158003690000001</v>
          </cell>
          <cell r="G508">
            <v>-92.044817050000006</v>
          </cell>
          <cell r="H508">
            <v>1</v>
          </cell>
          <cell r="I508">
            <v>7</v>
          </cell>
          <cell r="J508" t="str">
            <v>S</v>
          </cell>
          <cell r="K508" t="str">
            <v>O</v>
          </cell>
          <cell r="L508">
            <v>42452</v>
          </cell>
          <cell r="M508" t="str">
            <v>DISTRICT 7</v>
          </cell>
          <cell r="N508" t="str">
            <v>JON SALGE</v>
          </cell>
          <cell r="O508">
            <v>17024</v>
          </cell>
          <cell r="P508">
            <v>43318</v>
          </cell>
          <cell r="Q508">
            <v>94.4</v>
          </cell>
          <cell r="R508">
            <v>43318</v>
          </cell>
          <cell r="S508">
            <v>99.6</v>
          </cell>
          <cell r="T508">
            <v>46234</v>
          </cell>
          <cell r="U508">
            <v>1.1000000000000001</v>
          </cell>
          <cell r="V508" t="str">
            <v>OLD</v>
          </cell>
          <cell r="W508" t="str">
            <v>HAILEY MOORE</v>
          </cell>
          <cell r="X508" t="str">
            <v>MARIAM DUNON</v>
          </cell>
          <cell r="Y508" t="str">
            <v>BRIAN BYRNE</v>
          </cell>
          <cell r="Z508">
            <v>2</v>
          </cell>
          <cell r="AC508">
            <v>1.8680222520621499</v>
          </cell>
          <cell r="AD508">
            <v>1.8579024569123599</v>
          </cell>
          <cell r="AE508">
            <v>1.01197951497944E-2</v>
          </cell>
          <cell r="AF508">
            <v>0.54468926030769704</v>
          </cell>
          <cell r="AG508">
            <v>301622.90000000002</v>
          </cell>
          <cell r="AH508">
            <v>322989.90999999997</v>
          </cell>
          <cell r="AI508">
            <v>-21367.01</v>
          </cell>
          <cell r="AJ508">
            <v>-6.6153800284349398</v>
          </cell>
          <cell r="AK508">
            <v>19360</v>
          </cell>
          <cell r="AL508">
            <v>20227</v>
          </cell>
          <cell r="AM508">
            <v>-867</v>
          </cell>
          <cell r="AN508">
            <v>-4.2863499283136397</v>
          </cell>
          <cell r="AO508">
            <v>5213</v>
          </cell>
          <cell r="AP508">
            <v>5454</v>
          </cell>
          <cell r="AQ508">
            <v>-241</v>
          </cell>
          <cell r="AR508">
            <v>-4.4187752108544203</v>
          </cell>
          <cell r="AS508">
            <v>9738</v>
          </cell>
          <cell r="AT508">
            <v>10133</v>
          </cell>
          <cell r="AU508">
            <v>-395</v>
          </cell>
          <cell r="AV508">
            <v>-3.8981545445573902</v>
          </cell>
          <cell r="AW508">
            <v>26.5185950413223</v>
          </cell>
          <cell r="AX508">
            <v>26.939239630197299</v>
          </cell>
          <cell r="AY508">
            <v>-0.42064458887494599</v>
          </cell>
          <cell r="AZ508">
            <v>-1.56145679926106</v>
          </cell>
          <cell r="BB508">
            <v>-9.1080209240282494E-3</v>
          </cell>
          <cell r="BC508">
            <v>30.973803655781499</v>
          </cell>
          <cell r="BD508">
            <v>31.875052797789401</v>
          </cell>
          <cell r="BE508">
            <v>-0.90124914200791995</v>
          </cell>
          <cell r="BF508">
            <v>-2.82744360527122</v>
          </cell>
          <cell r="BG508">
            <v>80.970650297333606</v>
          </cell>
          <cell r="BH508">
            <v>76.696002933626701</v>
          </cell>
          <cell r="BI508">
            <v>2.1656545308728199</v>
          </cell>
          <cell r="BJ508">
            <v>2.0697086172134598</v>
          </cell>
          <cell r="BK508">
            <v>-6.2817179995285502E-3</v>
          </cell>
          <cell r="BL508">
            <v>-1894.71</v>
          </cell>
          <cell r="BM508">
            <v>-9370.4</v>
          </cell>
        </row>
        <row r="509">
          <cell r="A509">
            <v>5115</v>
          </cell>
          <cell r="B509" t="str">
            <v>FREMAUX TOWN CENTER</v>
          </cell>
          <cell r="C509" t="str">
            <v>SLIDELL</v>
          </cell>
          <cell r="D509" t="str">
            <v>LA</v>
          </cell>
          <cell r="E509" t="str">
            <v>DIANA BURRIS</v>
          </cell>
          <cell r="F509">
            <v>30.267309999999998</v>
          </cell>
          <cell r="G509">
            <v>-89.760756000000001</v>
          </cell>
          <cell r="H509">
            <v>1</v>
          </cell>
          <cell r="I509">
            <v>7</v>
          </cell>
          <cell r="J509" t="str">
            <v>S</v>
          </cell>
          <cell r="K509" t="str">
            <v>O</v>
          </cell>
          <cell r="L509">
            <v>42292</v>
          </cell>
          <cell r="M509" t="str">
            <v>DISTRICT 7</v>
          </cell>
          <cell r="N509" t="str">
            <v>JON SALGE</v>
          </cell>
          <cell r="O509">
            <v>17024</v>
          </cell>
          <cell r="P509">
            <v>43320</v>
          </cell>
          <cell r="Q509">
            <v>84.1</v>
          </cell>
          <cell r="R509">
            <v>43320</v>
          </cell>
          <cell r="S509">
            <v>99.6</v>
          </cell>
          <cell r="T509">
            <v>46053</v>
          </cell>
          <cell r="U509">
            <v>1.4</v>
          </cell>
          <cell r="V509" t="str">
            <v>OLD</v>
          </cell>
          <cell r="W509" t="str">
            <v>BENJAMIN MESSINA</v>
          </cell>
          <cell r="X509" t="str">
            <v>JACINDA THIBODEAUX</v>
          </cell>
          <cell r="Y509" t="str">
            <v>BRIAN BYRNE</v>
          </cell>
          <cell r="Z509">
            <v>2</v>
          </cell>
          <cell r="AC509">
            <v>1.67678618162785</v>
          </cell>
          <cell r="AD509">
            <v>1.7173601147776201</v>
          </cell>
          <cell r="AE509">
            <v>-4.0573933149772097E-2</v>
          </cell>
          <cell r="AF509">
            <v>-2.3625757230903202</v>
          </cell>
          <cell r="AG509">
            <v>437791.57</v>
          </cell>
          <cell r="AH509">
            <v>408206.47</v>
          </cell>
          <cell r="AI509">
            <v>29585.1</v>
          </cell>
          <cell r="AJ509">
            <v>7.2475823325387303</v>
          </cell>
          <cell r="AK509">
            <v>28782</v>
          </cell>
          <cell r="AL509">
            <v>27087</v>
          </cell>
          <cell r="AM509">
            <v>1695</v>
          </cell>
          <cell r="AN509">
            <v>6.2576143537490303</v>
          </cell>
          <cell r="AO509">
            <v>7642</v>
          </cell>
          <cell r="AP509">
            <v>6970</v>
          </cell>
          <cell r="AQ509">
            <v>672</v>
          </cell>
          <cell r="AR509">
            <v>9.6413199426111902</v>
          </cell>
          <cell r="AS509">
            <v>12814</v>
          </cell>
          <cell r="AT509">
            <v>11970</v>
          </cell>
          <cell r="AU509">
            <v>844</v>
          </cell>
          <cell r="AV509">
            <v>7.0509607351712598</v>
          </cell>
          <cell r="AW509">
            <v>26.283788478910399</v>
          </cell>
          <cell r="AX509">
            <v>25.731900911876501</v>
          </cell>
          <cell r="AY509">
            <v>0.55188756703388397</v>
          </cell>
          <cell r="AZ509">
            <v>2.1447601905662599</v>
          </cell>
          <cell r="BB509">
            <v>-6.1524461796856897E-3</v>
          </cell>
          <cell r="BC509">
            <v>34.165098329951597</v>
          </cell>
          <cell r="BD509">
            <v>34.1024619883041</v>
          </cell>
          <cell r="BE509">
            <v>6.2636341647525698E-2</v>
          </cell>
          <cell r="BF509">
            <v>0.183671025479063</v>
          </cell>
          <cell r="BG509">
            <v>46.283695367704802</v>
          </cell>
          <cell r="BH509">
            <v>46.857962697273997</v>
          </cell>
          <cell r="BI509">
            <v>2.1447466427916799</v>
          </cell>
          <cell r="BJ509">
            <v>1.9006631619533101</v>
          </cell>
          <cell r="BK509">
            <v>-5.9184328286631897E-3</v>
          </cell>
          <cell r="BL509">
            <v>-2591.04</v>
          </cell>
          <cell r="BM509">
            <v>-9139.44</v>
          </cell>
        </row>
        <row r="510">
          <cell r="A510">
            <v>5117</v>
          </cell>
          <cell r="B510" t="str">
            <v>TANGER OUTLETS</v>
          </cell>
          <cell r="C510" t="str">
            <v>POOLER</v>
          </cell>
          <cell r="D510" t="str">
            <v>GA</v>
          </cell>
          <cell r="E510" t="str">
            <v>RICH BOLLIG</v>
          </cell>
          <cell r="F510">
            <v>32.133509140000001</v>
          </cell>
          <cell r="G510">
            <v>-81.243658949999997</v>
          </cell>
          <cell r="H510">
            <v>2</v>
          </cell>
          <cell r="I510">
            <v>1</v>
          </cell>
          <cell r="J510" t="str">
            <v>O</v>
          </cell>
          <cell r="K510" t="str">
            <v>O</v>
          </cell>
          <cell r="L510">
            <v>42109</v>
          </cell>
          <cell r="M510" t="str">
            <v>DISTRICT 1</v>
          </cell>
          <cell r="N510" t="str">
            <v>JAMES BURBEE</v>
          </cell>
          <cell r="O510">
            <v>14117</v>
          </cell>
          <cell r="P510">
            <v>43181</v>
          </cell>
          <cell r="Q510">
            <v>96.5</v>
          </cell>
          <cell r="R510">
            <v>43181</v>
          </cell>
          <cell r="S510">
            <v>99.3</v>
          </cell>
          <cell r="T510">
            <v>45777</v>
          </cell>
          <cell r="U510">
            <v>2.2000000000000002</v>
          </cell>
          <cell r="V510" t="str">
            <v>OLD</v>
          </cell>
          <cell r="W510" t="str">
            <v>DARIN HICKEN</v>
          </cell>
          <cell r="X510" t="str">
            <v>DAVID ROBERSON</v>
          </cell>
          <cell r="Y510" t="str">
            <v>ADRIAN MUNZELL</v>
          </cell>
          <cell r="Z510">
            <v>2</v>
          </cell>
          <cell r="AC510">
            <v>1.78575094081423</v>
          </cell>
          <cell r="AD510">
            <v>1.8052265123428901</v>
          </cell>
          <cell r="AE510">
            <v>-1.9475571528656099E-2</v>
          </cell>
          <cell r="AF510">
            <v>-1.07884364624027</v>
          </cell>
          <cell r="AG510">
            <v>748723.27</v>
          </cell>
          <cell r="AH510">
            <v>699026.51</v>
          </cell>
          <cell r="AI510">
            <v>49696.76</v>
          </cell>
          <cell r="AJ510">
            <v>7.1094242191186696</v>
          </cell>
          <cell r="AK510">
            <v>65012</v>
          </cell>
          <cell r="AL510">
            <v>64334</v>
          </cell>
          <cell r="AM510">
            <v>678</v>
          </cell>
          <cell r="AN510">
            <v>1.0538750893773099</v>
          </cell>
          <cell r="AO510">
            <v>11692</v>
          </cell>
          <cell r="AP510">
            <v>11059</v>
          </cell>
          <cell r="AQ510">
            <v>633</v>
          </cell>
          <cell r="AR510">
            <v>5.7238448322633104</v>
          </cell>
          <cell r="AS510">
            <v>20879</v>
          </cell>
          <cell r="AT510">
            <v>19964</v>
          </cell>
          <cell r="AU510">
            <v>915</v>
          </cell>
          <cell r="AV510">
            <v>4.5832498497295102</v>
          </cell>
          <cell r="AW510">
            <v>17.752107303267099</v>
          </cell>
          <cell r="AX510">
            <v>17.189977305934701</v>
          </cell>
          <cell r="AY510">
            <v>0.56212999733243396</v>
          </cell>
          <cell r="AZ510">
            <v>3.2701031963454898</v>
          </cell>
          <cell r="BB510">
            <v>-2.4080400986216999E-2</v>
          </cell>
          <cell r="BC510">
            <v>35.860111595382897</v>
          </cell>
          <cell r="BD510">
            <v>35.014351332398299</v>
          </cell>
          <cell r="BE510">
            <v>0.84576026298460505</v>
          </cell>
          <cell r="BF510">
            <v>2.4154674606295901</v>
          </cell>
          <cell r="BG510">
            <v>71.288060212110807</v>
          </cell>
          <cell r="BH510">
            <v>64.761732525544801</v>
          </cell>
          <cell r="BI510">
            <v>2.1039655946582201</v>
          </cell>
          <cell r="BJ510">
            <v>1.7281161482702601</v>
          </cell>
          <cell r="BK510">
            <v>-1.4406470898119699E-2</v>
          </cell>
          <cell r="BL510">
            <v>-10786.46</v>
          </cell>
          <cell r="BM510">
            <v>-38063.72</v>
          </cell>
        </row>
        <row r="511">
          <cell r="A511">
            <v>5118</v>
          </cell>
          <cell r="B511" t="str">
            <v>CAMELBACK COLONNADE</v>
          </cell>
          <cell r="C511" t="str">
            <v>PHOENIX</v>
          </cell>
          <cell r="D511" t="str">
            <v>AZ</v>
          </cell>
          <cell r="E511" t="str">
            <v>JACKIE COFFEY</v>
          </cell>
          <cell r="F511">
            <v>33.507631000000003</v>
          </cell>
          <cell r="G511">
            <v>-112.04259999999999</v>
          </cell>
          <cell r="H511">
            <v>4</v>
          </cell>
          <cell r="I511">
            <v>1</v>
          </cell>
          <cell r="J511" t="str">
            <v>S</v>
          </cell>
          <cell r="K511" t="str">
            <v>O</v>
          </cell>
          <cell r="L511">
            <v>42299</v>
          </cell>
          <cell r="M511" t="str">
            <v>JACQUELINE COFFEY</v>
          </cell>
          <cell r="N511" t="str">
            <v>DANNY LAZAR</v>
          </cell>
          <cell r="O511">
            <v>17237</v>
          </cell>
          <cell r="P511">
            <v>43244</v>
          </cell>
          <cell r="Q511">
            <v>77.7</v>
          </cell>
          <cell r="R511">
            <v>43244</v>
          </cell>
          <cell r="S511">
            <v>97.8</v>
          </cell>
          <cell r="T511">
            <v>45657</v>
          </cell>
          <cell r="U511">
            <v>1.8</v>
          </cell>
          <cell r="V511" t="str">
            <v>OLD</v>
          </cell>
          <cell r="W511" t="str">
            <v>KRISTEN CHESLEY</v>
          </cell>
          <cell r="X511" t="str">
            <v>MARIA HERNANDEZ</v>
          </cell>
          <cell r="Y511" t="str">
            <v>MARSHALL POE</v>
          </cell>
          <cell r="Z511">
            <v>2</v>
          </cell>
          <cell r="AC511">
            <v>1.71311927617787</v>
          </cell>
          <cell r="AD511">
            <v>1.7599047412859901</v>
          </cell>
          <cell r="AE511">
            <v>-4.6785465108126797E-2</v>
          </cell>
          <cell r="AF511">
            <v>-2.6584089474035899</v>
          </cell>
          <cell r="AG511">
            <v>532597.15</v>
          </cell>
          <cell r="AH511">
            <v>551096.09</v>
          </cell>
          <cell r="AI511">
            <v>-18498.939999999999</v>
          </cell>
          <cell r="AJ511">
            <v>-3.3567539918492302</v>
          </cell>
          <cell r="AK511">
            <v>52522</v>
          </cell>
          <cell r="AL511">
            <v>54999</v>
          </cell>
          <cell r="AM511">
            <v>-2477</v>
          </cell>
          <cell r="AN511">
            <v>-4.5037182494227199</v>
          </cell>
          <cell r="AO511">
            <v>9063</v>
          </cell>
          <cell r="AP511">
            <v>9238</v>
          </cell>
          <cell r="AQ511">
            <v>-175</v>
          </cell>
          <cell r="AR511">
            <v>-1.89434942628275</v>
          </cell>
          <cell r="AS511">
            <v>15526</v>
          </cell>
          <cell r="AT511">
            <v>16258</v>
          </cell>
          <cell r="AU511">
            <v>-732</v>
          </cell>
          <cell r="AV511">
            <v>-4.5023988190429298</v>
          </cell>
          <cell r="AW511">
            <v>17.063325844408102</v>
          </cell>
          <cell r="AX511">
            <v>16.796669030345999</v>
          </cell>
          <cell r="AY511">
            <v>0.26665681406205299</v>
          </cell>
          <cell r="AZ511">
            <v>1.58755770909275</v>
          </cell>
          <cell r="BB511">
            <v>-1.08080911111003E-2</v>
          </cell>
          <cell r="BC511">
            <v>34.303564987762499</v>
          </cell>
          <cell r="BD511">
            <v>33.896917825070702</v>
          </cell>
          <cell r="BE511">
            <v>0.40664716269173301</v>
          </cell>
          <cell r="BF511">
            <v>1.19965822494625</v>
          </cell>
          <cell r="BG511">
            <v>79.510095994703704</v>
          </cell>
          <cell r="BH511">
            <v>71.801255683048296</v>
          </cell>
          <cell r="BI511">
            <v>2.7259965623173201</v>
          </cell>
          <cell r="BJ511">
            <v>2.1953757646874199</v>
          </cell>
          <cell r="BK511">
            <v>-1.04917196796866E-2</v>
          </cell>
          <cell r="BL511">
            <v>-5587.86</v>
          </cell>
          <cell r="BM511">
            <v>-15832.7</v>
          </cell>
        </row>
        <row r="512">
          <cell r="A512">
            <v>5119</v>
          </cell>
          <cell r="B512" t="str">
            <v>OPRY MILLS</v>
          </cell>
          <cell r="C512" t="str">
            <v>NASHVILLE</v>
          </cell>
          <cell r="D512" t="str">
            <v>TN</v>
          </cell>
          <cell r="E512" t="str">
            <v>JEFFREY RUTTER</v>
          </cell>
          <cell r="F512">
            <v>36.20023655</v>
          </cell>
          <cell r="G512">
            <v>-86.692027629999998</v>
          </cell>
          <cell r="H512">
            <v>1</v>
          </cell>
          <cell r="I512">
            <v>4</v>
          </cell>
          <cell r="J512" t="str">
            <v>O</v>
          </cell>
          <cell r="K512" t="str">
            <v>O</v>
          </cell>
          <cell r="L512">
            <v>40997</v>
          </cell>
          <cell r="M512" t="str">
            <v>DISTRICT 4</v>
          </cell>
          <cell r="N512" t="str">
            <v>JON SALGE</v>
          </cell>
          <cell r="O512">
            <v>29162</v>
          </cell>
          <cell r="P512">
            <v>43299</v>
          </cell>
          <cell r="Q512">
            <v>99.4</v>
          </cell>
          <cell r="R512">
            <v>43299</v>
          </cell>
          <cell r="S512">
            <v>98.1</v>
          </cell>
          <cell r="T512">
            <v>44227</v>
          </cell>
          <cell r="U512">
            <v>2.5</v>
          </cell>
          <cell r="V512" t="str">
            <v>OLD</v>
          </cell>
          <cell r="W512" t="str">
            <v>BRADLEY BUCK</v>
          </cell>
          <cell r="X512" t="str">
            <v>BRIAN SOMERS</v>
          </cell>
          <cell r="Y512" t="str">
            <v>BRIAN BYRNE</v>
          </cell>
          <cell r="Z512">
            <v>2</v>
          </cell>
          <cell r="AC512">
            <v>1.7246450519177801</v>
          </cell>
          <cell r="AD512">
            <v>1.7632352941176499</v>
          </cell>
          <cell r="AE512">
            <v>-3.85902421998678E-2</v>
          </cell>
          <cell r="AF512">
            <v>-2.1886042281826601</v>
          </cell>
          <cell r="AG512">
            <v>1650304.69</v>
          </cell>
          <cell r="AH512">
            <v>1822049.68</v>
          </cell>
          <cell r="AI512">
            <v>-171744.99</v>
          </cell>
          <cell r="AJ512">
            <v>-9.4259224589309802</v>
          </cell>
          <cell r="AK512">
            <v>169157</v>
          </cell>
          <cell r="AL512">
            <v>173613</v>
          </cell>
          <cell r="AM512">
            <v>-4456</v>
          </cell>
          <cell r="AN512">
            <v>-2.5666280750865398</v>
          </cell>
          <cell r="AO512">
            <v>23595</v>
          </cell>
          <cell r="AP512">
            <v>25160</v>
          </cell>
          <cell r="AQ512">
            <v>-1565</v>
          </cell>
          <cell r="AR512">
            <v>-6.2201907790143096</v>
          </cell>
          <cell r="AS512">
            <v>40693</v>
          </cell>
          <cell r="AT512">
            <v>44363</v>
          </cell>
          <cell r="AU512">
            <v>-3670</v>
          </cell>
          <cell r="AV512">
            <v>-8.2726596488064406</v>
          </cell>
          <cell r="AW512">
            <v>13.948580312963699</v>
          </cell>
          <cell r="AX512">
            <v>14.492002327014699</v>
          </cell>
          <cell r="AY512">
            <v>-0.543422014050988</v>
          </cell>
          <cell r="AZ512">
            <v>-3.7498062847946798</v>
          </cell>
          <cell r="BB512">
            <v>-1.7086068529166401E-2</v>
          </cell>
          <cell r="BC512">
            <v>40.555001843068801</v>
          </cell>
          <cell r="BD512">
            <v>41.071381105876497</v>
          </cell>
          <cell r="BE512">
            <v>-0.51637926280768898</v>
          </cell>
          <cell r="BF512">
            <v>-1.25727270158394</v>
          </cell>
          <cell r="BG512">
            <v>75.850815850815806</v>
          </cell>
          <cell r="BH512">
            <v>75.488871224165294</v>
          </cell>
          <cell r="BI512">
            <v>1.3943813005827399</v>
          </cell>
          <cell r="BJ512">
            <v>1.3477689587476001</v>
          </cell>
          <cell r="BK512">
            <v>-2.0342631396145401E-2</v>
          </cell>
          <cell r="BL512">
            <v>-33571.54</v>
          </cell>
          <cell r="BM512">
            <v>-84161.63</v>
          </cell>
        </row>
        <row r="513">
          <cell r="A513">
            <v>5120</v>
          </cell>
          <cell r="B513" t="str">
            <v>TANGER OUTLETS - THE WALK</v>
          </cell>
          <cell r="C513" t="str">
            <v>ATLANTIC CITY</v>
          </cell>
          <cell r="D513" t="str">
            <v>NJ</v>
          </cell>
          <cell r="E513" t="str">
            <v>BERNARD MATTOX</v>
          </cell>
          <cell r="F513">
            <v>39.361670519999997</v>
          </cell>
          <cell r="G513">
            <v>-74.436610729999998</v>
          </cell>
          <cell r="H513">
            <v>2</v>
          </cell>
          <cell r="I513">
            <v>5</v>
          </cell>
          <cell r="J513" t="str">
            <v>O</v>
          </cell>
          <cell r="K513" t="str">
            <v>O</v>
          </cell>
          <cell r="L513">
            <v>42145</v>
          </cell>
          <cell r="M513" t="str">
            <v>MICHAEL MOCK</v>
          </cell>
          <cell r="N513" t="str">
            <v>JAMES BURBEE</v>
          </cell>
          <cell r="O513">
            <v>16400</v>
          </cell>
          <cell r="P513">
            <v>43333</v>
          </cell>
          <cell r="Q513">
            <v>71.3</v>
          </cell>
          <cell r="R513">
            <v>43333</v>
          </cell>
          <cell r="S513">
            <v>98.9</v>
          </cell>
          <cell r="T513">
            <v>45808</v>
          </cell>
          <cell r="U513">
            <v>1.1000000000000001</v>
          </cell>
          <cell r="V513" t="str">
            <v>OLD</v>
          </cell>
          <cell r="W513" t="str">
            <v>JAMESHA EDWARDS</v>
          </cell>
          <cell r="X513" t="str">
            <v>JENNEY TRAN</v>
          </cell>
          <cell r="Y513" t="str">
            <v>CRAIG SCHULZ</v>
          </cell>
          <cell r="Z513">
            <v>2</v>
          </cell>
          <cell r="AC513">
            <v>1.8630898977211601</v>
          </cell>
          <cell r="AD513">
            <v>1.9092545912855601</v>
          </cell>
          <cell r="AE513">
            <v>-4.6164693564404197E-2</v>
          </cell>
          <cell r="AF513">
            <v>-2.4179433049481398</v>
          </cell>
          <cell r="AG513">
            <v>355593.83</v>
          </cell>
          <cell r="AH513">
            <v>360029.33</v>
          </cell>
          <cell r="AI513">
            <v>-4435.5</v>
          </cell>
          <cell r="AJ513">
            <v>-1.23198296094377</v>
          </cell>
          <cell r="AK513">
            <v>30824</v>
          </cell>
          <cell r="AL513">
            <v>31507</v>
          </cell>
          <cell r="AM513">
            <v>-683</v>
          </cell>
          <cell r="AN513">
            <v>-2.1677722410892799</v>
          </cell>
          <cell r="AO513">
            <v>5573</v>
          </cell>
          <cell r="AP513">
            <v>5554</v>
          </cell>
          <cell r="AQ513">
            <v>19</v>
          </cell>
          <cell r="AR513">
            <v>0.34209578682031</v>
          </cell>
          <cell r="AS513">
            <v>10383</v>
          </cell>
          <cell r="AT513">
            <v>10604</v>
          </cell>
          <cell r="AU513">
            <v>-221</v>
          </cell>
          <cell r="AV513">
            <v>-2.0841192003017701</v>
          </cell>
          <cell r="AW513">
            <v>17.7199584739164</v>
          </cell>
          <cell r="AX513">
            <v>17.4151775795855</v>
          </cell>
          <cell r="AY513">
            <v>0.30478089433093902</v>
          </cell>
          <cell r="AZ513">
            <v>1.7500877779633499</v>
          </cell>
          <cell r="BB513">
            <v>-1.89906904211588E-2</v>
          </cell>
          <cell r="BC513">
            <v>34.247696234228997</v>
          </cell>
          <cell r="BD513">
            <v>33.952218973972101</v>
          </cell>
          <cell r="BE513">
            <v>0.29547726025694498</v>
          </cell>
          <cell r="BF513">
            <v>0.87027378235118902</v>
          </cell>
          <cell r="BG513">
            <v>70.410909743405696</v>
          </cell>
          <cell r="BH513">
            <v>80.770615772416306</v>
          </cell>
          <cell r="BI513">
            <v>1.98353272890027</v>
          </cell>
          <cell r="BJ513">
            <v>1.93551453155219</v>
          </cell>
          <cell r="BK513">
            <v>-1.6882267051709001E-2</v>
          </cell>
          <cell r="BL513">
            <v>-6003.23</v>
          </cell>
          <cell r="BM513">
            <v>-23205.63</v>
          </cell>
        </row>
        <row r="514">
          <cell r="A514">
            <v>5121</v>
          </cell>
          <cell r="B514" t="str">
            <v>PLAZA 183</v>
          </cell>
          <cell r="C514" t="str">
            <v>CERRITOS</v>
          </cell>
          <cell r="D514" t="str">
            <v>CA</v>
          </cell>
          <cell r="E514" t="str">
            <v>AMANDA ACEVES</v>
          </cell>
          <cell r="F514">
            <v>33.867505000000001</v>
          </cell>
          <cell r="G514">
            <v>-118.096</v>
          </cell>
          <cell r="H514">
            <v>4</v>
          </cell>
          <cell r="I514">
            <v>2</v>
          </cell>
          <cell r="J514" t="str">
            <v>S</v>
          </cell>
          <cell r="K514" t="str">
            <v>O</v>
          </cell>
          <cell r="L514">
            <v>42320</v>
          </cell>
          <cell r="M514" t="str">
            <v>FELICIA GOODE</v>
          </cell>
          <cell r="N514" t="str">
            <v>DANNY LAZAR</v>
          </cell>
          <cell r="O514">
            <v>14977</v>
          </cell>
          <cell r="P514">
            <v>43194</v>
          </cell>
          <cell r="Q514">
            <v>97.3</v>
          </cell>
          <cell r="R514">
            <v>43194</v>
          </cell>
          <cell r="S514">
            <v>100</v>
          </cell>
          <cell r="T514">
            <v>46053</v>
          </cell>
          <cell r="U514">
            <v>1.4</v>
          </cell>
          <cell r="V514" t="str">
            <v>OLD</v>
          </cell>
          <cell r="W514" t="str">
            <v>AMOREYNA PAPELERA</v>
          </cell>
          <cell r="X514" t="str">
            <v>JOHANA BARRIOS</v>
          </cell>
          <cell r="Y514" t="str">
            <v>MARSHALL POE</v>
          </cell>
          <cell r="Z514">
            <v>2</v>
          </cell>
          <cell r="AC514">
            <v>1.79622322435175</v>
          </cell>
          <cell r="AD514">
            <v>1.73017700388545</v>
          </cell>
          <cell r="AE514">
            <v>6.6046220466296393E-2</v>
          </cell>
          <cell r="AF514">
            <v>3.8173100392605299</v>
          </cell>
          <cell r="AG514">
            <v>431045.17</v>
          </cell>
          <cell r="AH514">
            <v>415112.71</v>
          </cell>
          <cell r="AI514">
            <v>15932.46</v>
          </cell>
          <cell r="AJ514">
            <v>3.8381045957373798</v>
          </cell>
          <cell r="AK514">
            <v>29579</v>
          </cell>
          <cell r="AL514">
            <v>31101</v>
          </cell>
          <cell r="AM514">
            <v>-1522</v>
          </cell>
          <cell r="AN514">
            <v>-4.8937333204720099</v>
          </cell>
          <cell r="AO514">
            <v>7096</v>
          </cell>
          <cell r="AP514">
            <v>6949</v>
          </cell>
          <cell r="AQ514">
            <v>147</v>
          </cell>
          <cell r="AR514">
            <v>2.1154122895380598</v>
          </cell>
          <cell r="AS514">
            <v>12746</v>
          </cell>
          <cell r="AT514">
            <v>12023</v>
          </cell>
          <cell r="AU514">
            <v>723</v>
          </cell>
          <cell r="AV514">
            <v>6.0134741744988798</v>
          </cell>
          <cell r="AW514">
            <v>23.989992900368499</v>
          </cell>
          <cell r="AX514">
            <v>22.343333011800301</v>
          </cell>
          <cell r="AY514">
            <v>1.64665988856824</v>
          </cell>
          <cell r="AZ514">
            <v>7.3698041724508201</v>
          </cell>
          <cell r="BB514">
            <v>-9.2285031337011707E-3</v>
          </cell>
          <cell r="BC514">
            <v>33.818073905539002</v>
          </cell>
          <cell r="BD514">
            <v>34.526549945936999</v>
          </cell>
          <cell r="BE514">
            <v>-0.70847604039796896</v>
          </cell>
          <cell r="BF514">
            <v>-2.0519746152086702</v>
          </cell>
          <cell r="BG514">
            <v>90.135287485907597</v>
          </cell>
          <cell r="BH514">
            <v>88.588286084328701</v>
          </cell>
          <cell r="BI514">
            <v>3.8818414320708001</v>
          </cell>
          <cell r="BJ514">
            <v>2.8749276311004799</v>
          </cell>
          <cell r="BK514">
            <v>-1.0804412911064499E-2</v>
          </cell>
          <cell r="BL514">
            <v>-4657.1899999999996</v>
          </cell>
          <cell r="BM514">
            <v>-8791.1299999999992</v>
          </cell>
        </row>
        <row r="515">
          <cell r="A515">
            <v>5122</v>
          </cell>
          <cell r="B515" t="str">
            <v>LIBERTY COMMONS</v>
          </cell>
          <cell r="C515" t="str">
            <v>LIBERTY</v>
          </cell>
          <cell r="D515" t="str">
            <v>MO</v>
          </cell>
          <cell r="E515" t="str">
            <v>ANTONIO MORRISON</v>
          </cell>
          <cell r="F515">
            <v>39.241937</v>
          </cell>
          <cell r="G515">
            <v>-94.453871000000007</v>
          </cell>
          <cell r="H515">
            <v>1</v>
          </cell>
          <cell r="I515">
            <v>5</v>
          </cell>
          <cell r="J515" t="str">
            <v>S</v>
          </cell>
          <cell r="K515" t="str">
            <v>O</v>
          </cell>
          <cell r="L515">
            <v>42831</v>
          </cell>
          <cell r="M515" t="str">
            <v>MICHAEL ZUCK</v>
          </cell>
          <cell r="N515" t="str">
            <v>JON SALGE</v>
          </cell>
          <cell r="O515">
            <v>16000</v>
          </cell>
          <cell r="P515">
            <v>43306</v>
          </cell>
          <cell r="Q515">
            <v>91.6</v>
          </cell>
          <cell r="R515">
            <v>43306</v>
          </cell>
          <cell r="S515">
            <v>99.9</v>
          </cell>
          <cell r="T515">
            <v>46783</v>
          </cell>
          <cell r="U515">
            <v>1.3</v>
          </cell>
          <cell r="V515" t="str">
            <v>OLD</v>
          </cell>
          <cell r="W515" t="str">
            <v>JANE KEMP</v>
          </cell>
          <cell r="X515" t="str">
            <v>LANE MCBROOM</v>
          </cell>
          <cell r="Y515" t="str">
            <v>CRAIG SCHULZ</v>
          </cell>
          <cell r="Z515">
            <v>2</v>
          </cell>
          <cell r="AC515">
            <v>1.85840049597024</v>
          </cell>
          <cell r="AD515">
            <v>1.77811158798283</v>
          </cell>
          <cell r="AE515">
            <v>8.0288907987409203E-2</v>
          </cell>
          <cell r="AF515">
            <v>4.5154032249737703</v>
          </cell>
          <cell r="AG515">
            <v>537739.28</v>
          </cell>
          <cell r="AH515">
            <v>446237.79</v>
          </cell>
          <cell r="AI515">
            <v>91501.49</v>
          </cell>
          <cell r="AJ515">
            <v>20.505096621243101</v>
          </cell>
          <cell r="AK515">
            <v>26203</v>
          </cell>
          <cell r="AL515">
            <v>24575</v>
          </cell>
          <cell r="AM515">
            <v>1628</v>
          </cell>
          <cell r="AN515">
            <v>6.6246185147507601</v>
          </cell>
          <cell r="AO515">
            <v>8065</v>
          </cell>
          <cell r="AP515">
            <v>6990</v>
          </cell>
          <cell r="AQ515">
            <v>1075</v>
          </cell>
          <cell r="AR515">
            <v>15.379113018598</v>
          </cell>
          <cell r="AS515">
            <v>14988</v>
          </cell>
          <cell r="AT515">
            <v>12429</v>
          </cell>
          <cell r="AU515">
            <v>2559</v>
          </cell>
          <cell r="AV515">
            <v>20.588945208785901</v>
          </cell>
          <cell r="AW515">
            <v>30.740754875395901</v>
          </cell>
          <cell r="AX515">
            <v>28.142421159715202</v>
          </cell>
          <cell r="AY515">
            <v>2.59833371568079</v>
          </cell>
          <cell r="AZ515">
            <v>9.2328009055603495</v>
          </cell>
          <cell r="BB515">
            <v>-9.7145099270288492E-3</v>
          </cell>
          <cell r="BC515">
            <v>35.877987723512099</v>
          </cell>
          <cell r="BD515">
            <v>35.9029519671735</v>
          </cell>
          <cell r="BE515">
            <v>-2.4964243661401E-2</v>
          </cell>
          <cell r="BF515">
            <v>-6.9532565690492903E-2</v>
          </cell>
          <cell r="BG515">
            <v>95.027898326100399</v>
          </cell>
          <cell r="BH515">
            <v>90.872675250357602</v>
          </cell>
          <cell r="BI515">
            <v>2.5315167603155202</v>
          </cell>
          <cell r="BJ515">
            <v>1.8552888584357701</v>
          </cell>
          <cell r="BK515">
            <v>-4.6852072997159502E-3</v>
          </cell>
          <cell r="BL515">
            <v>-2519.42</v>
          </cell>
          <cell r="BM515">
            <v>-14560.98</v>
          </cell>
        </row>
        <row r="516">
          <cell r="A516">
            <v>5123</v>
          </cell>
          <cell r="B516" t="str">
            <v>CARRIAGE CROSSING</v>
          </cell>
          <cell r="C516" t="str">
            <v>COLLIERVILLE</v>
          </cell>
          <cell r="D516" t="str">
            <v>TN</v>
          </cell>
          <cell r="E516" t="str">
            <v>SARAH SMITH</v>
          </cell>
          <cell r="F516">
            <v>35.023656000000003</v>
          </cell>
          <cell r="G516">
            <v>-89.720500000000001</v>
          </cell>
          <cell r="H516">
            <v>1</v>
          </cell>
          <cell r="I516">
            <v>6</v>
          </cell>
          <cell r="J516" t="str">
            <v>S</v>
          </cell>
          <cell r="K516" t="str">
            <v>O</v>
          </cell>
          <cell r="L516">
            <v>42320</v>
          </cell>
          <cell r="M516" t="str">
            <v>KEVIN COLLINS</v>
          </cell>
          <cell r="N516" t="str">
            <v>JON SALGE</v>
          </cell>
          <cell r="O516">
            <v>15435</v>
          </cell>
          <cell r="P516">
            <v>43242</v>
          </cell>
          <cell r="Q516">
            <v>93.3</v>
          </cell>
          <cell r="R516">
            <v>43242</v>
          </cell>
          <cell r="S516">
            <v>99.2</v>
          </cell>
          <cell r="T516">
            <v>45991</v>
          </cell>
          <cell r="U516">
            <v>1.1000000000000001</v>
          </cell>
          <cell r="V516" t="str">
            <v>OLD</v>
          </cell>
          <cell r="W516" t="str">
            <v>DANIELLE WATKINS</v>
          </cell>
          <cell r="X516" t="str">
            <v>JACOB LATHAM</v>
          </cell>
          <cell r="Y516" t="str">
            <v>CRAIG SCHULZ</v>
          </cell>
          <cell r="Z516">
            <v>2</v>
          </cell>
          <cell r="AC516">
            <v>1.6716833890746901</v>
          </cell>
          <cell r="AD516">
            <v>1.6942355889724301</v>
          </cell>
          <cell r="AE516">
            <v>-2.2552199897737601E-2</v>
          </cell>
          <cell r="AF516">
            <v>-1.33111357384576</v>
          </cell>
          <cell r="AG516">
            <v>308033</v>
          </cell>
          <cell r="AH516">
            <v>318744.13</v>
          </cell>
          <cell r="AI516">
            <v>-10711.13</v>
          </cell>
          <cell r="AJ516">
            <v>-3.3604163941779901</v>
          </cell>
          <cell r="AK516">
            <v>20146</v>
          </cell>
          <cell r="AL516">
            <v>21548</v>
          </cell>
          <cell r="AM516">
            <v>-1402</v>
          </cell>
          <cell r="AN516">
            <v>-6.5064043066641899</v>
          </cell>
          <cell r="AO516">
            <v>5382</v>
          </cell>
          <cell r="AP516">
            <v>5586</v>
          </cell>
          <cell r="AQ516">
            <v>-204</v>
          </cell>
          <cell r="AR516">
            <v>-3.6519871106337298</v>
          </cell>
          <cell r="AS516">
            <v>8997</v>
          </cell>
          <cell r="AT516">
            <v>9464</v>
          </cell>
          <cell r="AU516">
            <v>-467</v>
          </cell>
          <cell r="AV516">
            <v>-4.93448858833474</v>
          </cell>
          <cell r="AW516">
            <v>26.337734537873501</v>
          </cell>
          <cell r="AX516">
            <v>25.923519584184099</v>
          </cell>
          <cell r="AY516">
            <v>0.41421495368938099</v>
          </cell>
          <cell r="AZ516">
            <v>1.59783455461847</v>
          </cell>
          <cell r="BB516">
            <v>-2.1377701496326E-2</v>
          </cell>
          <cell r="BC516">
            <v>34.2373013226631</v>
          </cell>
          <cell r="BD516">
            <v>33.679641800507198</v>
          </cell>
          <cell r="BE516">
            <v>0.55765952215592296</v>
          </cell>
          <cell r="BF516">
            <v>1.65577628603973</v>
          </cell>
          <cell r="BG516">
            <v>88.9446302489781</v>
          </cell>
          <cell r="BH516">
            <v>82.796276405298997</v>
          </cell>
          <cell r="BI516">
            <v>2.3121191560644498</v>
          </cell>
          <cell r="BJ516">
            <v>2.4216194977457302</v>
          </cell>
          <cell r="BK516">
            <v>-1.58549895628066E-2</v>
          </cell>
          <cell r="BL516">
            <v>-4883.8599999999997</v>
          </cell>
          <cell r="BM516">
            <v>-23186.41</v>
          </cell>
        </row>
        <row r="517">
          <cell r="A517">
            <v>5125</v>
          </cell>
          <cell r="B517" t="str">
            <v>MERCHANT POINTE</v>
          </cell>
          <cell r="C517" t="str">
            <v>HENDERSONVILLE</v>
          </cell>
          <cell r="D517" t="str">
            <v>TN</v>
          </cell>
          <cell r="E517" t="str">
            <v>MATTHEW JOHNSON</v>
          </cell>
          <cell r="F517">
            <v>36.321632999999999</v>
          </cell>
          <cell r="G517">
            <v>-86.601100000000002</v>
          </cell>
          <cell r="H517">
            <v>1</v>
          </cell>
          <cell r="I517">
            <v>4</v>
          </cell>
          <cell r="J517" t="str">
            <v>S</v>
          </cell>
          <cell r="K517" t="str">
            <v>O</v>
          </cell>
          <cell r="L517">
            <v>42446</v>
          </cell>
          <cell r="M517" t="str">
            <v>DISTRICT 4</v>
          </cell>
          <cell r="N517" t="str">
            <v>JON SALGE</v>
          </cell>
          <cell r="O517">
            <v>17266</v>
          </cell>
          <cell r="P517">
            <v>43333</v>
          </cell>
          <cell r="Q517">
            <v>92.4</v>
          </cell>
          <cell r="R517">
            <v>43333</v>
          </cell>
          <cell r="S517">
            <v>99.3</v>
          </cell>
          <cell r="T517">
            <v>46234</v>
          </cell>
          <cell r="U517">
            <v>1.4</v>
          </cell>
          <cell r="V517" t="str">
            <v>OLD</v>
          </cell>
          <cell r="W517" t="str">
            <v>LIZABETH GONZALEZ</v>
          </cell>
          <cell r="X517" t="str">
            <v>VICTORIA SANDERS</v>
          </cell>
          <cell r="Y517" t="str">
            <v>BRIAN BYRNE</v>
          </cell>
          <cell r="Z517">
            <v>2</v>
          </cell>
          <cell r="AC517">
            <v>1.71948251569105</v>
          </cell>
          <cell r="AD517">
            <v>1.7869694512030301</v>
          </cell>
          <cell r="AE517">
            <v>-6.74869355119814E-2</v>
          </cell>
          <cell r="AF517">
            <v>-3.7766138344753299</v>
          </cell>
          <cell r="AG517">
            <v>476796.45</v>
          </cell>
          <cell r="AH517">
            <v>460476.61</v>
          </cell>
          <cell r="AI517">
            <v>16319.84</v>
          </cell>
          <cell r="AJ517">
            <v>3.5441192116142402</v>
          </cell>
          <cell r="AK517">
            <v>24057</v>
          </cell>
          <cell r="AL517">
            <v>24424</v>
          </cell>
          <cell r="AM517">
            <v>-367</v>
          </cell>
          <cell r="AN517">
            <v>-1.50262037340321</v>
          </cell>
          <cell r="AO517">
            <v>7807</v>
          </cell>
          <cell r="AP517">
            <v>7398</v>
          </cell>
          <cell r="AQ517">
            <v>409</v>
          </cell>
          <cell r="AR517">
            <v>5.5285212219518796</v>
          </cell>
          <cell r="AS517">
            <v>13424</v>
          </cell>
          <cell r="AT517">
            <v>13220</v>
          </cell>
          <cell r="AU517">
            <v>204</v>
          </cell>
          <cell r="AV517">
            <v>1.5431164901664101</v>
          </cell>
          <cell r="AW517">
            <v>31.5708525585069</v>
          </cell>
          <cell r="AX517">
            <v>30.2284638060924</v>
          </cell>
          <cell r="AY517">
            <v>1.3423887524145099</v>
          </cell>
          <cell r="AZ517">
            <v>4.4408103601478999</v>
          </cell>
          <cell r="BB517">
            <v>-3.19742266453384E-3</v>
          </cell>
          <cell r="BC517">
            <v>35.5182099225268</v>
          </cell>
          <cell r="BD517">
            <v>34.831816187594598</v>
          </cell>
          <cell r="BE517">
            <v>0.68639373493226696</v>
          </cell>
          <cell r="BF517">
            <v>1.9705941580408499</v>
          </cell>
          <cell r="BG517">
            <v>81.362879467144893</v>
          </cell>
          <cell r="BH517">
            <v>79.102460124357904</v>
          </cell>
          <cell r="BI517">
            <v>2.64558597279825</v>
          </cell>
          <cell r="BJ517">
            <v>2.2081642757055602</v>
          </cell>
          <cell r="BK517">
            <v>-5.4567100908574301E-3</v>
          </cell>
          <cell r="BL517">
            <v>-2601.7399999999998</v>
          </cell>
          <cell r="BM517">
            <v>-5150.45</v>
          </cell>
        </row>
        <row r="518">
          <cell r="A518">
            <v>5128</v>
          </cell>
          <cell r="B518" t="str">
            <v>ONE BELLEVUE PLACE</v>
          </cell>
          <cell r="C518" t="str">
            <v>NASHVILLE</v>
          </cell>
          <cell r="D518" t="str">
            <v>TN</v>
          </cell>
          <cell r="E518" t="str">
            <v>DEVARIO PARSON</v>
          </cell>
          <cell r="F518">
            <v>36.080697000000001</v>
          </cell>
          <cell r="G518">
            <v>-86.945362000000003</v>
          </cell>
          <cell r="H518">
            <v>1</v>
          </cell>
          <cell r="I518">
            <v>4</v>
          </cell>
          <cell r="J518" t="str">
            <v>S</v>
          </cell>
          <cell r="K518" t="str">
            <v>O</v>
          </cell>
          <cell r="L518">
            <v>43034</v>
          </cell>
          <cell r="M518" t="str">
            <v>DISTRICT 4</v>
          </cell>
          <cell r="N518" t="str">
            <v>JON SALGE</v>
          </cell>
          <cell r="O518">
            <v>14972</v>
          </cell>
          <cell r="P518">
            <v>43334</v>
          </cell>
          <cell r="Q518">
            <v>75.400000000000006</v>
          </cell>
          <cell r="R518">
            <v>43334</v>
          </cell>
          <cell r="S518">
            <v>99.4</v>
          </cell>
          <cell r="T518">
            <v>46783</v>
          </cell>
          <cell r="U518">
            <v>1.6</v>
          </cell>
          <cell r="V518" t="str">
            <v>OLD</v>
          </cell>
          <cell r="W518" t="str">
            <v>ERIKA RIDLEY</v>
          </cell>
          <cell r="X518" t="str">
            <v>REBECCCA DUNN</v>
          </cell>
          <cell r="Y518" t="str">
            <v>BRIAN BYRNE</v>
          </cell>
          <cell r="Z518">
            <v>2</v>
          </cell>
          <cell r="AC518">
            <v>1.6698843999523301</v>
          </cell>
          <cell r="AD518">
            <v>1.70157874470543</v>
          </cell>
          <cell r="AE518">
            <v>-3.1694344753099499E-2</v>
          </cell>
          <cell r="AF518">
            <v>-1.8626434334419399</v>
          </cell>
          <cell r="AG518">
            <v>524754.22</v>
          </cell>
          <cell r="AH518">
            <v>503965.17</v>
          </cell>
          <cell r="AI518">
            <v>20789.05</v>
          </cell>
          <cell r="AJ518">
            <v>4.1250965815752698</v>
          </cell>
          <cell r="AK518">
            <v>27644</v>
          </cell>
          <cell r="AL518">
            <v>28294</v>
          </cell>
          <cell r="AM518">
            <v>-650</v>
          </cell>
          <cell r="AN518">
            <v>-2.2973068495087299</v>
          </cell>
          <cell r="AO518">
            <v>8391</v>
          </cell>
          <cell r="AP518">
            <v>7791</v>
          </cell>
          <cell r="AQ518">
            <v>600</v>
          </cell>
          <cell r="AR518">
            <v>7.7011936850211802</v>
          </cell>
          <cell r="AS518">
            <v>14012</v>
          </cell>
          <cell r="AT518">
            <v>13257</v>
          </cell>
          <cell r="AU518">
            <v>755</v>
          </cell>
          <cell r="AV518">
            <v>5.6951044731085503</v>
          </cell>
          <cell r="AW518">
            <v>29.8003183330922</v>
          </cell>
          <cell r="AX518">
            <v>27.535873330034601</v>
          </cell>
          <cell r="AY518">
            <v>2.2644450030575398</v>
          </cell>
          <cell r="AZ518">
            <v>8.2236178817237793</v>
          </cell>
          <cell r="BB518">
            <v>-1.3025028310440801E-2</v>
          </cell>
          <cell r="BC518">
            <v>37.450343990865001</v>
          </cell>
          <cell r="BD518">
            <v>38.015023761031898</v>
          </cell>
          <cell r="BE518">
            <v>-0.56467977016693305</v>
          </cell>
          <cell r="BF518">
            <v>-1.4854121194730601</v>
          </cell>
          <cell r="BG518">
            <v>89.846263854129404</v>
          </cell>
          <cell r="BH518">
            <v>73.738929534077798</v>
          </cell>
          <cell r="BI518">
            <v>2.1527925968846899</v>
          </cell>
          <cell r="BJ518">
            <v>1.29903024845943</v>
          </cell>
          <cell r="BK518">
            <v>-6.3718782480682102E-3</v>
          </cell>
          <cell r="BL518">
            <v>-3343.67</v>
          </cell>
          <cell r="BM518">
            <v>-14402.81</v>
          </cell>
        </row>
        <row r="519">
          <cell r="A519">
            <v>5130</v>
          </cell>
          <cell r="B519" t="str">
            <v>TANGER OUTLET CENTER - FORT WORTH</v>
          </cell>
          <cell r="C519" t="str">
            <v>FORT WORTH</v>
          </cell>
          <cell r="D519" t="str">
            <v>TX</v>
          </cell>
          <cell r="E519" t="str">
            <v>SHANNA TIDWELL</v>
          </cell>
          <cell r="F519">
            <v>33.022246000000003</v>
          </cell>
          <cell r="G519">
            <v>-97.283525999999995</v>
          </cell>
          <cell r="H519">
            <v>1</v>
          </cell>
          <cell r="I519">
            <v>8</v>
          </cell>
          <cell r="J519" t="str">
            <v>O</v>
          </cell>
          <cell r="K519" t="str">
            <v>O</v>
          </cell>
          <cell r="L519">
            <v>43034</v>
          </cell>
          <cell r="M519" t="str">
            <v>RYAN PEARSON</v>
          </cell>
          <cell r="N519" t="str">
            <v>JON SALGE</v>
          </cell>
          <cell r="O519">
            <v>14620</v>
          </cell>
          <cell r="P519">
            <v>43291</v>
          </cell>
          <cell r="Q519">
            <v>98.3</v>
          </cell>
          <cell r="R519">
            <v>43291</v>
          </cell>
          <cell r="S519">
            <v>79.8</v>
          </cell>
          <cell r="T519">
            <v>46691</v>
          </cell>
          <cell r="U519">
            <v>1.1000000000000001</v>
          </cell>
          <cell r="V519" t="str">
            <v>OLD</v>
          </cell>
          <cell r="W519" t="str">
            <v>ALLYSON ROBERTS</v>
          </cell>
          <cell r="X519" t="str">
            <v>ELYSA WRIGHT</v>
          </cell>
          <cell r="Y519" t="str">
            <v>MARSHALL POE</v>
          </cell>
          <cell r="Z519">
            <v>2</v>
          </cell>
          <cell r="AC519">
            <v>1.9148106904231601</v>
          </cell>
          <cell r="AD519">
            <v>1.90042129452317</v>
          </cell>
          <cell r="AE519">
            <v>1.43893958999914E-2</v>
          </cell>
          <cell r="AF519">
            <v>0.75716873629338299</v>
          </cell>
          <cell r="AG519">
            <v>364139.6</v>
          </cell>
          <cell r="AH519">
            <v>360122.2</v>
          </cell>
          <cell r="AI519">
            <v>4017.4</v>
          </cell>
          <cell r="AJ519">
            <v>1.1155657718407801</v>
          </cell>
          <cell r="AK519">
            <v>33631</v>
          </cell>
          <cell r="AL519">
            <v>39124</v>
          </cell>
          <cell r="AM519">
            <v>-5493</v>
          </cell>
          <cell r="AN519">
            <v>-14.039975462631601</v>
          </cell>
          <cell r="AO519">
            <v>5388</v>
          </cell>
          <cell r="AP519">
            <v>5222</v>
          </cell>
          <cell r="AQ519">
            <v>166</v>
          </cell>
          <cell r="AR519">
            <v>3.1788586748372301</v>
          </cell>
          <cell r="AS519">
            <v>10317</v>
          </cell>
          <cell r="AT519">
            <v>9924</v>
          </cell>
          <cell r="AU519">
            <v>393</v>
          </cell>
          <cell r="AV519">
            <v>3.9600967351874199</v>
          </cell>
          <cell r="AW519">
            <v>15.5838363414707</v>
          </cell>
          <cell r="AX519">
            <v>13.3217462427155</v>
          </cell>
          <cell r="AY519">
            <v>2.2620900987552002</v>
          </cell>
          <cell r="AZ519">
            <v>16.980432276227599</v>
          </cell>
          <cell r="BB519">
            <v>-9.9349882835175103E-3</v>
          </cell>
          <cell r="BC519">
            <v>35.295105166230499</v>
          </cell>
          <cell r="BD519">
            <v>36.2880088673922</v>
          </cell>
          <cell r="BE519">
            <v>-0.99290370116168702</v>
          </cell>
          <cell r="BF519">
            <v>-2.7361757565428002</v>
          </cell>
          <cell r="BG519">
            <v>83.574610244988904</v>
          </cell>
          <cell r="BH519">
            <v>71.275373420145499</v>
          </cell>
          <cell r="BI519">
            <v>1.72211151986766</v>
          </cell>
          <cell r="BJ519">
            <v>1.37878475695195</v>
          </cell>
          <cell r="BK519">
            <v>-1.52582690814182E-2</v>
          </cell>
          <cell r="BL519">
            <v>-5556.14</v>
          </cell>
          <cell r="BM519">
            <v>-6728.38</v>
          </cell>
        </row>
        <row r="520">
          <cell r="A520">
            <v>5133</v>
          </cell>
          <cell r="B520" t="str">
            <v>TOWN CENTER PLAZA</v>
          </cell>
          <cell r="C520" t="str">
            <v>KENNESAW</v>
          </cell>
          <cell r="D520" t="str">
            <v>GA</v>
          </cell>
          <cell r="E520" t="str">
            <v>VANESSA BOLANOS</v>
          </cell>
          <cell r="F520">
            <v>34.012217</v>
          </cell>
          <cell r="G520">
            <v>-84.561115999999998</v>
          </cell>
          <cell r="H520">
            <v>2</v>
          </cell>
          <cell r="I520">
            <v>2</v>
          </cell>
          <cell r="J520" t="str">
            <v>S</v>
          </cell>
          <cell r="K520" t="str">
            <v>O</v>
          </cell>
          <cell r="L520">
            <v>41354</v>
          </cell>
          <cell r="M520" t="str">
            <v>KAREN HERMAN</v>
          </cell>
          <cell r="N520" t="str">
            <v>JAMES BURBEE</v>
          </cell>
          <cell r="O520">
            <v>20000</v>
          </cell>
          <cell r="P520">
            <v>43283</v>
          </cell>
          <cell r="Q520">
            <v>99.3</v>
          </cell>
          <cell r="R520">
            <v>43283</v>
          </cell>
          <cell r="S520">
            <v>95.5</v>
          </cell>
          <cell r="T520">
            <v>45138</v>
          </cell>
          <cell r="U520">
            <v>1.3</v>
          </cell>
          <cell r="V520" t="str">
            <v>OLD</v>
          </cell>
          <cell r="W520" t="str">
            <v>JESSICA ABERNATHY</v>
          </cell>
          <cell r="X520" t="str">
            <v>KEAGAN BOOLE</v>
          </cell>
          <cell r="Y520" t="str">
            <v>BRIAN BYRNE</v>
          </cell>
          <cell r="Z520">
            <v>2</v>
          </cell>
          <cell r="AC520">
            <v>1.6406873274010401</v>
          </cell>
          <cell r="AD520">
            <v>1.64169381107492</v>
          </cell>
          <cell r="AE520">
            <v>-1.0064836738754601E-3</v>
          </cell>
          <cell r="AF520">
            <v>-6.1307636484080497E-2</v>
          </cell>
          <cell r="AG520">
            <v>364299.9</v>
          </cell>
          <cell r="AH520">
            <v>382441.32</v>
          </cell>
          <cell r="AI520">
            <v>-18141.419999999998</v>
          </cell>
          <cell r="AJ520">
            <v>-4.7435826233420597</v>
          </cell>
          <cell r="AK520">
            <v>22069</v>
          </cell>
          <cell r="AL520">
            <v>24624</v>
          </cell>
          <cell r="AM520">
            <v>-2555</v>
          </cell>
          <cell r="AN520">
            <v>-10.3760558804418</v>
          </cell>
          <cell r="AO520">
            <v>6518</v>
          </cell>
          <cell r="AP520">
            <v>6754</v>
          </cell>
          <cell r="AQ520">
            <v>-236</v>
          </cell>
          <cell r="AR520">
            <v>-3.4942256440627801</v>
          </cell>
          <cell r="AS520">
            <v>10694</v>
          </cell>
          <cell r="AT520">
            <v>11088</v>
          </cell>
          <cell r="AU520">
            <v>-394</v>
          </cell>
          <cell r="AV520">
            <v>-3.5533910533910502</v>
          </cell>
          <cell r="AW520">
            <v>28.9772984729711</v>
          </cell>
          <cell r="AX520">
            <v>27.396036387264498</v>
          </cell>
          <cell r="AY520">
            <v>1.5812620857066799</v>
          </cell>
          <cell r="AZ520">
            <v>5.7718644527781304</v>
          </cell>
          <cell r="BB520">
            <v>-3.8631878081602099E-3</v>
          </cell>
          <cell r="BC520">
            <v>34.065821956237102</v>
          </cell>
          <cell r="BD520">
            <v>34.491461038960999</v>
          </cell>
          <cell r="BE520">
            <v>-0.425639082723897</v>
          </cell>
          <cell r="BF520">
            <v>-1.23404190458358</v>
          </cell>
          <cell r="BG520">
            <v>67.597422522246106</v>
          </cell>
          <cell r="BH520">
            <v>65.339058335800999</v>
          </cell>
          <cell r="BI520">
            <v>2.6365228208956402</v>
          </cell>
          <cell r="BJ520">
            <v>2.6578325793876001</v>
          </cell>
          <cell r="BK520">
            <v>-2.4151530099239698E-3</v>
          </cell>
          <cell r="BL520">
            <v>-879.84</v>
          </cell>
          <cell r="BM520">
            <v>-2676.48</v>
          </cell>
        </row>
        <row r="521">
          <cell r="A521">
            <v>5149</v>
          </cell>
          <cell r="B521" t="str">
            <v>SOUTHLANDS SHOPPING CENTER</v>
          </cell>
          <cell r="C521" t="str">
            <v>AURORA</v>
          </cell>
          <cell r="D521" t="str">
            <v>CO</v>
          </cell>
          <cell r="E521" t="str">
            <v>JAZZMYN BROWN</v>
          </cell>
          <cell r="F521">
            <v>39.608788959999998</v>
          </cell>
          <cell r="G521">
            <v>-104.71051110000001</v>
          </cell>
          <cell r="H521">
            <v>4</v>
          </cell>
          <cell r="I521">
            <v>5</v>
          </cell>
          <cell r="J521" t="str">
            <v>S</v>
          </cell>
          <cell r="K521" t="str">
            <v>O</v>
          </cell>
          <cell r="L521">
            <v>40325</v>
          </cell>
          <cell r="M521" t="str">
            <v>EVANGELINE RUEDA</v>
          </cell>
          <cell r="N521" t="str">
            <v>DANNY LAZAR</v>
          </cell>
          <cell r="O521">
            <v>20000</v>
          </cell>
          <cell r="P521">
            <v>43229</v>
          </cell>
          <cell r="Q521">
            <v>95.2</v>
          </cell>
          <cell r="R521">
            <v>43229</v>
          </cell>
          <cell r="S521">
            <v>99.9</v>
          </cell>
          <cell r="T521">
            <v>44074</v>
          </cell>
          <cell r="U521">
            <v>1.4</v>
          </cell>
          <cell r="V521" t="str">
            <v>OLD</v>
          </cell>
          <cell r="W521" t="str">
            <v>ELIAS MAYFIELD</v>
          </cell>
          <cell r="X521" t="str">
            <v>ROCHELLE LOEWEN</v>
          </cell>
          <cell r="Y521" t="str">
            <v>MARSHALL POE</v>
          </cell>
          <cell r="Z521">
            <v>2</v>
          </cell>
          <cell r="AC521">
            <v>1.8356973995271899</v>
          </cell>
          <cell r="AD521">
            <v>1.8832769126608</v>
          </cell>
          <cell r="AE521">
            <v>-4.7579513133612097E-2</v>
          </cell>
          <cell r="AF521">
            <v>-2.5264215163339498</v>
          </cell>
          <cell r="AG521">
            <v>457228.95</v>
          </cell>
          <cell r="AH521">
            <v>488119.49</v>
          </cell>
          <cell r="AI521">
            <v>-30890.54</v>
          </cell>
          <cell r="AJ521">
            <v>-6.3284791189140996</v>
          </cell>
          <cell r="AK521">
            <v>17441</v>
          </cell>
          <cell r="AL521">
            <v>18179</v>
          </cell>
          <cell r="AM521">
            <v>-738</v>
          </cell>
          <cell r="AN521">
            <v>-4.0596292425325897</v>
          </cell>
          <cell r="AO521">
            <v>6768</v>
          </cell>
          <cell r="AP521">
            <v>7385</v>
          </cell>
          <cell r="AQ521">
            <v>-617</v>
          </cell>
          <cell r="AR521">
            <v>-8.3547731888964094</v>
          </cell>
          <cell r="AS521">
            <v>12424</v>
          </cell>
          <cell r="AT521">
            <v>13908</v>
          </cell>
          <cell r="AU521">
            <v>-1484</v>
          </cell>
          <cell r="AV521">
            <v>-10.6701179177452</v>
          </cell>
          <cell r="AW521">
            <v>38.076945129293001</v>
          </cell>
          <cell r="AX521">
            <v>39.952692667363401</v>
          </cell>
          <cell r="AY521">
            <v>-1.8757475380704001</v>
          </cell>
          <cell r="AZ521">
            <v>-4.6949214504449701</v>
          </cell>
          <cell r="BB521">
            <v>-5.7355456682793102E-3</v>
          </cell>
          <cell r="BC521">
            <v>36.802072601416597</v>
          </cell>
          <cell r="BD521">
            <v>35.096310756399198</v>
          </cell>
          <cell r="BE521">
            <v>1.7057618450174199</v>
          </cell>
          <cell r="BF521">
            <v>4.8602311988202498</v>
          </cell>
          <cell r="BG521">
            <v>79.137115839243506</v>
          </cell>
          <cell r="BH521">
            <v>83.547731888964094</v>
          </cell>
          <cell r="BI521">
            <v>2.4659243470913199</v>
          </cell>
          <cell r="BJ521">
            <v>2.6532478758428599</v>
          </cell>
          <cell r="BK521">
            <v>-4.3451316894960396E-3</v>
          </cell>
          <cell r="BL521">
            <v>-1986.72</v>
          </cell>
          <cell r="BM521">
            <v>-8632.9</v>
          </cell>
        </row>
        <row r="522">
          <cell r="A522">
            <v>9101</v>
          </cell>
          <cell r="B522" t="str">
            <v>8310 TECHNOLOGY DR</v>
          </cell>
          <cell r="C522" t="str">
            <v>CHARLOTTE</v>
          </cell>
          <cell r="D522" t="str">
            <v>NC</v>
          </cell>
          <cell r="F522">
            <v>35.101939999999999</v>
          </cell>
          <cell r="G522">
            <v>-81.608208000000005</v>
          </cell>
          <cell r="H522">
            <v>98</v>
          </cell>
          <cell r="I522">
            <v>1</v>
          </cell>
          <cell r="J522" t="str">
            <v>O</v>
          </cell>
          <cell r="K522" t="str">
            <v>O</v>
          </cell>
          <cell r="L522">
            <v>41928</v>
          </cell>
          <cell r="N522" t="str">
            <v>N/A</v>
          </cell>
          <cell r="Q522">
            <v>0</v>
          </cell>
          <cell r="U522">
            <v>75.5</v>
          </cell>
          <cell r="V522" t="str">
            <v>OLD</v>
          </cell>
          <cell r="Z522">
            <v>1</v>
          </cell>
          <cell r="AC522">
            <v>2.09239703717442</v>
          </cell>
          <cell r="AD522">
            <v>2.1262895460797799</v>
          </cell>
          <cell r="AE522">
            <v>-3.3892508905360302E-2</v>
          </cell>
          <cell r="AF522">
            <v>-1.5939742998712301</v>
          </cell>
          <cell r="AG522">
            <v>6446411.4299999997</v>
          </cell>
          <cell r="AH522">
            <v>5068290.6900000004</v>
          </cell>
          <cell r="AI522">
            <v>1378120.74</v>
          </cell>
          <cell r="AJ522">
            <v>27.191035879593599</v>
          </cell>
          <cell r="AM522">
            <v>0</v>
          </cell>
          <cell r="AN522">
            <v>0</v>
          </cell>
          <cell r="AO522">
            <v>86269</v>
          </cell>
          <cell r="AP522">
            <v>69792</v>
          </cell>
          <cell r="AQ522">
            <v>16477</v>
          </cell>
          <cell r="AR522">
            <v>23.608723062815201</v>
          </cell>
          <cell r="AS522">
            <v>180509</v>
          </cell>
          <cell r="AT522">
            <v>148398</v>
          </cell>
          <cell r="AU522">
            <v>32111</v>
          </cell>
          <cell r="AV522">
            <v>21.6384317847949</v>
          </cell>
          <cell r="AW522">
            <v>0</v>
          </cell>
          <cell r="AX522">
            <v>0</v>
          </cell>
          <cell r="AY522">
            <v>0</v>
          </cell>
          <cell r="AZ522">
            <v>0</v>
          </cell>
          <cell r="BB522">
            <v>0</v>
          </cell>
          <cell r="BC522">
            <v>35.712410073735903</v>
          </cell>
          <cell r="BD522">
            <v>34.153362511624103</v>
          </cell>
          <cell r="BE522">
            <v>1.5590475621117901</v>
          </cell>
          <cell r="BF522">
            <v>4.5648435394352802</v>
          </cell>
          <cell r="BG522">
            <v>53.825823876479397</v>
          </cell>
          <cell r="BH522">
            <v>57.086772122879403</v>
          </cell>
          <cell r="BI522">
            <v>100.01049141847901</v>
          </cell>
          <cell r="BJ522">
            <v>74.245746745043107</v>
          </cell>
          <cell r="BK522">
            <v>0</v>
          </cell>
        </row>
        <row r="523">
          <cell r="A523">
            <v>9110</v>
          </cell>
          <cell r="B523" t="str">
            <v>RACK ROOM SHOES RETURN CENTER #9110</v>
          </cell>
          <cell r="C523" t="str">
            <v>CHARLOTTE</v>
          </cell>
          <cell r="D523" t="str">
            <v>NC</v>
          </cell>
          <cell r="F523">
            <v>32.795938999999997</v>
          </cell>
          <cell r="G523">
            <v>-83.562269999999998</v>
          </cell>
          <cell r="H523">
            <v>98</v>
          </cell>
          <cell r="I523">
            <v>1</v>
          </cell>
          <cell r="J523" t="str">
            <v>O</v>
          </cell>
          <cell r="K523" t="str">
            <v>O</v>
          </cell>
          <cell r="L523">
            <v>43507</v>
          </cell>
          <cell r="N523" t="str">
            <v>N/A</v>
          </cell>
          <cell r="Q523">
            <v>0</v>
          </cell>
          <cell r="U523">
            <v>0</v>
          </cell>
          <cell r="V523" t="str">
            <v>NEW</v>
          </cell>
          <cell r="Z523">
            <v>1</v>
          </cell>
          <cell r="AE523">
            <v>0</v>
          </cell>
          <cell r="AF523">
            <v>0</v>
          </cell>
          <cell r="AI523">
            <v>0</v>
          </cell>
          <cell r="AJ523">
            <v>0</v>
          </cell>
          <cell r="AM523">
            <v>0</v>
          </cell>
          <cell r="AN523">
            <v>0</v>
          </cell>
          <cell r="AQ523">
            <v>0</v>
          </cell>
          <cell r="AR523">
            <v>0</v>
          </cell>
          <cell r="AU523">
            <v>0</v>
          </cell>
          <cell r="AV523">
            <v>0</v>
          </cell>
          <cell r="AW523">
            <v>0</v>
          </cell>
          <cell r="AX523">
            <v>0</v>
          </cell>
          <cell r="AY523">
            <v>0</v>
          </cell>
          <cell r="AZ523">
            <v>0</v>
          </cell>
          <cell r="BE523">
            <v>0</v>
          </cell>
          <cell r="BF523">
            <v>0</v>
          </cell>
          <cell r="BG523">
            <v>0</v>
          </cell>
          <cell r="BH523">
            <v>0</v>
          </cell>
          <cell r="BI523">
            <v>0</v>
          </cell>
          <cell r="BJ523">
            <v>0</v>
          </cell>
        </row>
        <row r="524">
          <cell r="A524">
            <v>9202</v>
          </cell>
          <cell r="B524" t="str">
            <v>8310 TECHNOLOGY DR</v>
          </cell>
          <cell r="C524" t="str">
            <v>CHARLOTTE</v>
          </cell>
          <cell r="D524" t="str">
            <v>NC</v>
          </cell>
          <cell r="F524">
            <v>35.102139000000001</v>
          </cell>
          <cell r="G524">
            <v>-81.607944000000003</v>
          </cell>
          <cell r="H524">
            <v>98</v>
          </cell>
          <cell r="I524">
            <v>1</v>
          </cell>
          <cell r="J524" t="str">
            <v>O</v>
          </cell>
          <cell r="K524" t="str">
            <v>O</v>
          </cell>
          <cell r="L524">
            <v>41522</v>
          </cell>
          <cell r="N524" t="str">
            <v>N/A</v>
          </cell>
          <cell r="Q524">
            <v>0</v>
          </cell>
          <cell r="U524">
            <v>22.9</v>
          </cell>
          <cell r="V524" t="str">
            <v>OLD</v>
          </cell>
          <cell r="Z524">
            <v>2</v>
          </cell>
          <cell r="AC524">
            <v>1.89884696016772</v>
          </cell>
          <cell r="AD524">
            <v>1.95054875741138</v>
          </cell>
          <cell r="AE524">
            <v>-5.1701797243663999E-2</v>
          </cell>
          <cell r="AF524">
            <v>-2.6506282935617902</v>
          </cell>
          <cell r="AG524">
            <v>2538750.14</v>
          </cell>
          <cell r="AH524">
            <v>1787558.04</v>
          </cell>
          <cell r="AI524">
            <v>751192.1</v>
          </cell>
          <cell r="AJ524">
            <v>42.023368371300499</v>
          </cell>
          <cell r="AM524">
            <v>0</v>
          </cell>
          <cell r="AN524">
            <v>0</v>
          </cell>
          <cell r="AO524">
            <v>32436</v>
          </cell>
          <cell r="AP524">
            <v>23781</v>
          </cell>
          <cell r="AQ524">
            <v>8655</v>
          </cell>
          <cell r="AR524">
            <v>36.394600731676498</v>
          </cell>
          <cell r="AS524">
            <v>61591</v>
          </cell>
          <cell r="AT524">
            <v>46386</v>
          </cell>
          <cell r="AU524">
            <v>15205</v>
          </cell>
          <cell r="AV524">
            <v>32.779286853792101</v>
          </cell>
          <cell r="AW524">
            <v>0</v>
          </cell>
          <cell r="AX524">
            <v>0</v>
          </cell>
          <cell r="AY524">
            <v>0</v>
          </cell>
          <cell r="AZ524">
            <v>0</v>
          </cell>
          <cell r="BA524">
            <v>0</v>
          </cell>
          <cell r="BB524">
            <v>0</v>
          </cell>
          <cell r="BC524">
            <v>41.219498628046303</v>
          </cell>
          <cell r="BD524">
            <v>38.5365851765619</v>
          </cell>
          <cell r="BE524">
            <v>2.6829134514844202</v>
          </cell>
          <cell r="BF524">
            <v>6.9619906361505404</v>
          </cell>
          <cell r="BG524">
            <v>49.306326304106499</v>
          </cell>
          <cell r="BH524">
            <v>53.109625331146702</v>
          </cell>
          <cell r="BI524">
            <v>100.870293206562</v>
          </cell>
          <cell r="BJ524">
            <v>77.973366951486497</v>
          </cell>
          <cell r="BK524">
            <v>0</v>
          </cell>
        </row>
        <row r="525">
          <cell r="A525">
            <v>9210</v>
          </cell>
          <cell r="B525" t="str">
            <v>OFF BROADWAY RETURN CENTER #9210</v>
          </cell>
          <cell r="C525" t="str">
            <v>CHARLOTTE</v>
          </cell>
          <cell r="D525" t="str">
            <v>NC</v>
          </cell>
          <cell r="F525">
            <v>32.796021000000003</v>
          </cell>
          <cell r="G525">
            <v>-83.562226999999993</v>
          </cell>
          <cell r="H525">
            <v>98</v>
          </cell>
          <cell r="I525">
            <v>1</v>
          </cell>
          <cell r="J525" t="str">
            <v>O</v>
          </cell>
          <cell r="K525" t="str">
            <v>O</v>
          </cell>
          <cell r="L525">
            <v>43507</v>
          </cell>
          <cell r="N525" t="str">
            <v>N/A</v>
          </cell>
          <cell r="Q525">
            <v>0</v>
          </cell>
          <cell r="U525">
            <v>0</v>
          </cell>
          <cell r="V525" t="str">
            <v>NEW</v>
          </cell>
          <cell r="Z525">
            <v>2</v>
          </cell>
          <cell r="AE525">
            <v>0</v>
          </cell>
          <cell r="AF525">
            <v>0</v>
          </cell>
          <cell r="AI525">
            <v>0</v>
          </cell>
          <cell r="AJ525">
            <v>0</v>
          </cell>
          <cell r="AM525">
            <v>0</v>
          </cell>
          <cell r="AN525">
            <v>0</v>
          </cell>
          <cell r="AQ525">
            <v>0</v>
          </cell>
          <cell r="AR525">
            <v>0</v>
          </cell>
          <cell r="AU525">
            <v>0</v>
          </cell>
          <cell r="AV525">
            <v>0</v>
          </cell>
          <cell r="AW525">
            <v>0</v>
          </cell>
          <cell r="AX525">
            <v>0</v>
          </cell>
          <cell r="AY525">
            <v>0</v>
          </cell>
          <cell r="AZ525">
            <v>0</v>
          </cell>
          <cell r="BE525">
            <v>0</v>
          </cell>
          <cell r="BF525">
            <v>0</v>
          </cell>
          <cell r="BG525">
            <v>0</v>
          </cell>
          <cell r="BH525">
            <v>0</v>
          </cell>
          <cell r="BI525">
            <v>0</v>
          </cell>
          <cell r="BJ525">
            <v>0</v>
          </cell>
        </row>
        <row r="526">
          <cell r="A526">
            <v>9210</v>
          </cell>
          <cell r="B526" t="str">
            <v>OFF BROADWAY RETURN CENTER #9210</v>
          </cell>
          <cell r="C526" t="str">
            <v>CHARLOTTE</v>
          </cell>
          <cell r="D526" t="str">
            <v>NC</v>
          </cell>
          <cell r="F526">
            <v>32.796021000000003</v>
          </cell>
          <cell r="G526">
            <v>-83.562226999999993</v>
          </cell>
          <cell r="H526">
            <v>98</v>
          </cell>
          <cell r="I526">
            <v>1</v>
          </cell>
          <cell r="J526" t="str">
            <v>O</v>
          </cell>
          <cell r="K526" t="str">
            <v>O</v>
          </cell>
          <cell r="L526">
            <v>43507</v>
          </cell>
          <cell r="N526" t="str">
            <v>N/A</v>
          </cell>
          <cell r="Q526">
            <v>0</v>
          </cell>
          <cell r="U526">
            <v>0</v>
          </cell>
          <cell r="V526" t="str">
            <v>NEW</v>
          </cell>
          <cell r="Z526">
            <v>2</v>
          </cell>
          <cell r="AE526">
            <v>0</v>
          </cell>
          <cell r="AF526">
            <v>0</v>
          </cell>
          <cell r="AI526">
            <v>0</v>
          </cell>
          <cell r="AJ526">
            <v>0</v>
          </cell>
          <cell r="AM526">
            <v>0</v>
          </cell>
          <cell r="AN526">
            <v>0</v>
          </cell>
          <cell r="AQ526">
            <v>0</v>
          </cell>
          <cell r="AR526">
            <v>0</v>
          </cell>
          <cell r="AU526">
            <v>0</v>
          </cell>
          <cell r="AV526">
            <v>0</v>
          </cell>
          <cell r="AW526">
            <v>0</v>
          </cell>
          <cell r="AX526">
            <v>0</v>
          </cell>
          <cell r="AY526">
            <v>0</v>
          </cell>
          <cell r="AZ526">
            <v>0</v>
          </cell>
          <cell r="BE526">
            <v>0</v>
          </cell>
          <cell r="BF526">
            <v>0</v>
          </cell>
          <cell r="BG526">
            <v>0</v>
          </cell>
          <cell r="BH526">
            <v>0</v>
          </cell>
          <cell r="BI526">
            <v>0</v>
          </cell>
          <cell r="BJ526">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4043-5EA8-4259-8502-53E1C04E33BE}">
  <dimension ref="A1:N31"/>
  <sheetViews>
    <sheetView showGridLines="0" tabSelected="1" zoomScaleNormal="100" workbookViewId="0">
      <selection activeCell="T17" sqref="T17"/>
    </sheetView>
  </sheetViews>
  <sheetFormatPr defaultRowHeight="15" x14ac:dyDescent="0.25"/>
  <cols>
    <col min="1" max="1" width="17.140625" customWidth="1"/>
    <col min="2" max="2" width="16.28515625" customWidth="1"/>
    <col min="3" max="3" width="15.28515625" bestFit="1" customWidth="1"/>
    <col min="4" max="5" width="16.42578125" bestFit="1" customWidth="1"/>
    <col min="6" max="7" width="15" customWidth="1"/>
    <col min="8" max="8" width="15.42578125" customWidth="1"/>
    <col min="10" max="10" width="9.7109375" customWidth="1"/>
    <col min="11" max="11" width="10.42578125" bestFit="1" customWidth="1"/>
    <col min="12" max="12" width="9.7109375" customWidth="1"/>
    <col min="14" max="14" width="9.7109375" bestFit="1" customWidth="1"/>
  </cols>
  <sheetData>
    <row r="1" spans="1:14" ht="21" x14ac:dyDescent="0.35">
      <c r="A1" s="82" t="s">
        <v>274</v>
      </c>
      <c r="B1" s="83"/>
      <c r="C1" s="83"/>
      <c r="D1" s="83"/>
      <c r="E1" s="83"/>
      <c r="F1" s="83"/>
      <c r="G1" s="83"/>
      <c r="H1" s="83"/>
      <c r="I1" s="83"/>
      <c r="J1" s="83"/>
      <c r="K1" s="83"/>
      <c r="L1" s="83"/>
      <c r="M1" s="83"/>
      <c r="N1" s="83"/>
    </row>
    <row r="2" spans="1:14" ht="18.75" x14ac:dyDescent="0.3">
      <c r="A2" s="71">
        <v>23</v>
      </c>
      <c r="B2" s="59" t="str">
        <f>"Center Name:  "&amp;UPPER(VLOOKUP($A$2,'Store Database'!$A:$BX,6,FALSE))</f>
        <v>Center Name:  THE PLAZA AT WESTWOOD</v>
      </c>
      <c r="C2" s="59"/>
      <c r="D2" s="59"/>
      <c r="E2" s="59"/>
      <c r="F2" s="59" t="str">
        <f>"City, State:  "&amp;UPPER(CONCATENATE(VLOOKUP($A$2,'Store Database'!$A:$BX,9,FALSE),", ",VLOOKUP($A$2,'Store Database'!$A:$BX,10,FALSE)))</f>
        <v>City, State:  NEW YORK CITY,  NY</v>
      </c>
      <c r="G2" s="60"/>
      <c r="H2" s="59"/>
      <c r="I2" s="59" t="s">
        <v>217</v>
      </c>
      <c r="J2" s="59"/>
      <c r="K2" s="59" t="str">
        <f>VLOOKUP($A$2,'Store Database'!$A:$BX,12,FALSE)</f>
        <v>F</v>
      </c>
      <c r="L2" s="59"/>
      <c r="M2" s="59"/>
      <c r="N2" s="54"/>
    </row>
    <row r="3" spans="1:14" ht="18.75" customHeight="1" x14ac:dyDescent="0.3">
      <c r="A3" s="61" t="s">
        <v>238</v>
      </c>
      <c r="B3" s="62">
        <f>VLOOKUP($A$2,'Store Database'!$A:$BX,13,FALSE)</f>
        <v>45909</v>
      </c>
      <c r="C3" s="63" t="s">
        <v>272</v>
      </c>
      <c r="D3" s="62">
        <f>VLOOKUP($A$2,'Store Database'!$A:$BX,14,FALSE)</f>
        <v>37952</v>
      </c>
      <c r="E3" s="64"/>
      <c r="F3" s="64" t="str">
        <f>"Store Manager:  "&amp;UPPER(VLOOKUP($A$2,'Store Database'!$A:$BX,5,FALSE))</f>
        <v>Store Manager:  ZYAIRE FROST</v>
      </c>
      <c r="G3" s="21"/>
      <c r="H3" s="64"/>
      <c r="I3" s="65" t="s">
        <v>273</v>
      </c>
      <c r="J3" s="66">
        <f>VLOOKUP($A$2,'Store Database'!$A:$BX,8,FALSE)</f>
        <v>5678</v>
      </c>
      <c r="K3" s="65" t="s">
        <v>285</v>
      </c>
      <c r="L3" s="65"/>
      <c r="M3" s="65"/>
      <c r="N3" s="34"/>
    </row>
    <row r="4" spans="1:14" ht="18.75" customHeight="1" x14ac:dyDescent="0.3">
      <c r="A4" s="67" t="str">
        <f>"Management Co:  "&amp;VLOOKUP($A$2,'Store Database'!$A:$BX,7,FALSE)</f>
        <v>Management Co:  THE ROSEN GROUP</v>
      </c>
      <c r="B4" s="59"/>
      <c r="C4" s="59"/>
      <c r="D4" s="59"/>
      <c r="E4" s="59"/>
      <c r="F4" s="59" t="str">
        <f>"Regional Manager:  "&amp;UPPER(VLOOKUP($A$2,'Store Database'!$A:$BX,4,FALSE))</f>
        <v>Regional Manager:  ETHAN WILSON</v>
      </c>
      <c r="G4" s="60"/>
      <c r="H4" s="59"/>
      <c r="I4" s="59" t="s">
        <v>8</v>
      </c>
      <c r="J4" s="68" t="str">
        <f>UPPER(VLOOKUP($A$2,'Store Database'!$A:$BX,11,FALSE))</f>
        <v>OLD</v>
      </c>
      <c r="K4" s="91">
        <f>VLOOKUP(A2,'Store Database'!A:CD,82,FALSE)</f>
        <v>2</v>
      </c>
      <c r="L4" s="91"/>
      <c r="M4" s="91"/>
      <c r="N4" s="54"/>
    </row>
    <row r="5" spans="1:14" ht="21" x14ac:dyDescent="0.35">
      <c r="A5" s="87" t="s">
        <v>275</v>
      </c>
      <c r="B5" s="88"/>
      <c r="C5" s="88"/>
      <c r="D5" s="88"/>
      <c r="E5" s="89"/>
      <c r="F5" s="21"/>
      <c r="G5" s="21"/>
      <c r="H5" s="21"/>
      <c r="I5" s="21"/>
      <c r="J5" s="21"/>
      <c r="K5" s="21"/>
      <c r="L5" s="21"/>
      <c r="M5" s="21"/>
      <c r="N5" s="34"/>
    </row>
    <row r="6" spans="1:14" ht="18.75" x14ac:dyDescent="0.3">
      <c r="A6" s="22" t="s">
        <v>226</v>
      </c>
      <c r="B6" s="23" t="s">
        <v>227</v>
      </c>
      <c r="C6" s="25" t="s">
        <v>228</v>
      </c>
      <c r="D6" s="23" t="s">
        <v>229</v>
      </c>
      <c r="E6" s="24" t="s">
        <v>322</v>
      </c>
      <c r="F6" s="21"/>
      <c r="G6" s="21"/>
      <c r="H6" s="21"/>
      <c r="I6" s="21"/>
      <c r="J6" s="21"/>
      <c r="K6" s="21"/>
      <c r="L6" s="21"/>
      <c r="M6" s="21"/>
      <c r="N6" s="34"/>
    </row>
    <row r="7" spans="1:14" ht="18.75" x14ac:dyDescent="0.3">
      <c r="A7" s="28">
        <f>VLOOKUP($A$2,'Store Database'!$A:$CC,19,FALSE)</f>
        <v>749544.91</v>
      </c>
      <c r="B7" s="29">
        <f>VLOOKUP($A$2,'Store Database'!$A:$CC,20,FALSE)</f>
        <v>710565.56</v>
      </c>
      <c r="C7" s="30">
        <f>VLOOKUP($A$2,'Store Database'!$A:$CC,21,FALSE)</f>
        <v>38979.35</v>
      </c>
      <c r="D7" s="32">
        <f>VLOOKUP($A$2,'Store Database'!$A:$CC,22,FALSE)</f>
        <v>5.4856796042859797</v>
      </c>
      <c r="E7" s="52">
        <f>VLOOKUP($A$2,'Store Database'!$A:$DA,23,FALSE)</f>
        <v>8</v>
      </c>
      <c r="F7" s="21"/>
      <c r="G7" s="21"/>
      <c r="H7" s="21"/>
      <c r="I7" s="21"/>
      <c r="J7" s="21"/>
      <c r="K7" s="21"/>
      <c r="L7" s="21"/>
      <c r="M7" s="21"/>
      <c r="N7" s="34"/>
    </row>
    <row r="8" spans="1:14" ht="18.75" x14ac:dyDescent="0.3">
      <c r="A8" s="69" t="s">
        <v>34</v>
      </c>
      <c r="B8" s="26" t="s">
        <v>277</v>
      </c>
      <c r="C8" s="26" t="s">
        <v>278</v>
      </c>
      <c r="D8" s="26" t="s">
        <v>279</v>
      </c>
      <c r="E8" s="31"/>
      <c r="F8" s="21"/>
      <c r="G8" s="21"/>
      <c r="H8" s="21"/>
      <c r="I8" s="21"/>
      <c r="J8" s="21"/>
      <c r="K8" s="21"/>
      <c r="L8" s="21"/>
      <c r="M8" s="21"/>
      <c r="N8" s="34"/>
    </row>
    <row r="9" spans="1:14" ht="18.75" x14ac:dyDescent="0.3">
      <c r="A9" s="70">
        <f>VLOOKUP($A$2,'Store Database'!$A:$CC,44,FALSE)</f>
        <v>1.56980673</v>
      </c>
      <c r="B9" s="29">
        <f>VLOOKUP($A$2,'Store Database'!$A:$CC,78,FALSE)</f>
        <v>1532089.24</v>
      </c>
      <c r="C9" s="30">
        <f>VLOOKUP($A$2,'Store Database'!$A:$CC,79,FALSE)</f>
        <v>1534521.07</v>
      </c>
      <c r="D9" s="32">
        <f>VLOOKUP($A$2,'Store Database'!$A:$CC,81,FALSE)</f>
        <v>-0.15847485235247205</v>
      </c>
      <c r="E9" s="52">
        <f>VLOOKUP($A$2,'Store Database'!$A:$DA,84,FALSE)</f>
        <v>22</v>
      </c>
      <c r="F9" s="21"/>
      <c r="G9" s="21"/>
      <c r="H9" s="21"/>
      <c r="I9" s="21"/>
      <c r="J9" s="21"/>
      <c r="K9" s="21"/>
      <c r="L9" s="21"/>
      <c r="M9" s="21"/>
      <c r="N9" s="34"/>
    </row>
    <row r="10" spans="1:14" ht="21" x14ac:dyDescent="0.35">
      <c r="A10" s="82" t="s">
        <v>286</v>
      </c>
      <c r="B10" s="83"/>
      <c r="C10" s="83"/>
      <c r="D10" s="83"/>
      <c r="E10" s="81"/>
      <c r="F10" s="21"/>
      <c r="G10" s="21"/>
      <c r="H10" s="21"/>
      <c r="I10" s="21"/>
      <c r="J10" s="21"/>
      <c r="K10" s="21"/>
      <c r="L10" s="21"/>
      <c r="M10" s="21"/>
      <c r="N10" s="34"/>
    </row>
    <row r="11" spans="1:14" ht="18.75" customHeight="1" x14ac:dyDescent="0.3">
      <c r="A11" s="22" t="s">
        <v>226</v>
      </c>
      <c r="B11" s="23" t="s">
        <v>227</v>
      </c>
      <c r="C11" s="25" t="s">
        <v>228</v>
      </c>
      <c r="D11" s="23" t="s">
        <v>229</v>
      </c>
      <c r="E11" s="24" t="s">
        <v>322</v>
      </c>
      <c r="F11" s="21"/>
      <c r="G11" s="21"/>
      <c r="H11" s="21"/>
      <c r="I11" s="21"/>
      <c r="J11" s="21"/>
      <c r="K11" s="21"/>
      <c r="L11" s="21"/>
      <c r="M11" s="21"/>
      <c r="N11" s="34"/>
    </row>
    <row r="12" spans="1:14" ht="18.75" customHeight="1" x14ac:dyDescent="0.3">
      <c r="A12" s="84" t="s">
        <v>287</v>
      </c>
      <c r="B12" s="85"/>
      <c r="C12" s="85"/>
      <c r="D12" s="85"/>
      <c r="E12" s="86"/>
      <c r="F12" s="21"/>
      <c r="G12" s="21"/>
      <c r="H12" s="21"/>
      <c r="I12" s="21"/>
      <c r="J12" s="21"/>
      <c r="K12" s="21"/>
      <c r="L12" s="21"/>
      <c r="M12" s="21"/>
      <c r="N12" s="34"/>
    </row>
    <row r="13" spans="1:14" ht="18.75" customHeight="1" x14ac:dyDescent="0.3">
      <c r="A13" s="38">
        <f>VLOOKUP($A$2,'Store Database'!$A:$CC,24,FALSE)</f>
        <v>24855</v>
      </c>
      <c r="B13" s="39">
        <f>VLOOKUP($A$2,'Store Database'!$A:$CC,25,FALSE)</f>
        <v>30594</v>
      </c>
      <c r="C13" s="40">
        <f>VLOOKUP($A$2,'Store Database'!$A:$CC,26,FALSE)</f>
        <v>-5739</v>
      </c>
      <c r="D13" s="41">
        <f>VLOOKUP($A$2,'Store Database'!$A:$CC,27,FALSE)</f>
        <v>-18.758580113747801</v>
      </c>
      <c r="E13" s="53">
        <f>VLOOKUP($A$2,'Store Database'!$A:$DA,28,FALSE)</f>
        <v>39</v>
      </c>
      <c r="F13" s="21"/>
      <c r="G13" s="21"/>
      <c r="H13" s="21"/>
      <c r="I13" s="21"/>
      <c r="J13" s="21"/>
      <c r="K13" s="21"/>
      <c r="L13" s="21"/>
      <c r="M13" s="21"/>
      <c r="N13" s="34"/>
    </row>
    <row r="14" spans="1:14" ht="18.75" customHeight="1" x14ac:dyDescent="0.3">
      <c r="A14" s="84" t="s">
        <v>282</v>
      </c>
      <c r="B14" s="85"/>
      <c r="C14" s="85"/>
      <c r="D14" s="85"/>
      <c r="E14" s="86"/>
      <c r="F14" s="21"/>
      <c r="G14" s="21"/>
      <c r="H14" s="21"/>
      <c r="I14" s="21"/>
      <c r="J14" s="21"/>
      <c r="K14" s="21"/>
      <c r="L14" s="21"/>
      <c r="M14" s="21"/>
      <c r="N14" s="34"/>
    </row>
    <row r="15" spans="1:14" ht="18.75" x14ac:dyDescent="0.3">
      <c r="A15" s="42">
        <f>VLOOKUP($A$2,'Store Database'!$A:$CC,29,FALSE)</f>
        <v>42.675518004425697</v>
      </c>
      <c r="B15" s="43">
        <f>VLOOKUP($A$2,'Store Database'!$A:$CC,30,FALSE)</f>
        <v>33.853043080342601</v>
      </c>
      <c r="C15" s="44">
        <f>VLOOKUP($A$2,'Store Database'!$A:$CC,31,FALSE)</f>
        <v>8.8224749240831208</v>
      </c>
      <c r="D15" s="41">
        <f>VLOOKUP($A$2,'Store Database'!$A:$CC,32,FALSE)*100</f>
        <v>26.061098564004897</v>
      </c>
      <c r="E15" s="53">
        <f>VLOOKUP($A$2,'Store Database'!$A:$DA,33,FALSE)</f>
        <v>1</v>
      </c>
      <c r="F15" s="21"/>
      <c r="G15" s="21"/>
      <c r="H15" s="21"/>
      <c r="I15" s="21"/>
      <c r="J15" s="21"/>
      <c r="K15" s="21"/>
      <c r="L15" s="21"/>
      <c r="M15" s="21"/>
      <c r="N15" s="34"/>
    </row>
    <row r="16" spans="1:14" ht="18.75" x14ac:dyDescent="0.3">
      <c r="A16" s="84" t="s">
        <v>284</v>
      </c>
      <c r="B16" s="85"/>
      <c r="C16" s="85"/>
      <c r="D16" s="85"/>
      <c r="E16" s="86"/>
      <c r="F16" s="21"/>
      <c r="G16" s="21"/>
      <c r="H16" s="21"/>
      <c r="I16" s="21"/>
      <c r="J16" s="21"/>
      <c r="K16" s="21"/>
      <c r="L16" s="21"/>
      <c r="M16" s="21"/>
      <c r="N16" s="34"/>
    </row>
    <row r="17" spans="1:14" ht="18.75" x14ac:dyDescent="0.3">
      <c r="A17" s="42">
        <f>VLOOKUP($A$2,'Store Database'!$A:$CC,39,FALSE)</f>
        <v>43.144241639325401</v>
      </c>
      <c r="B17" s="43">
        <f>VLOOKUP($A$2,'Store Database'!$A:$CC,40,FALSE)</f>
        <v>40.432773415272599</v>
      </c>
      <c r="C17" s="44">
        <f>VLOOKUP($A$2,'Store Database'!$A:$CC,41,FALSE)</f>
        <v>2.7114682240528598</v>
      </c>
      <c r="D17" s="41">
        <f>VLOOKUP($A$2,'Store Database'!$A:$CC,42,FALSE)</f>
        <v>6.70611485441328</v>
      </c>
      <c r="E17" s="53">
        <f>VLOOKUP($A$2,'Store Database'!$A:$DA,43,FALSE)</f>
        <v>14</v>
      </c>
      <c r="F17" s="21"/>
      <c r="G17" s="21"/>
      <c r="H17" s="21"/>
      <c r="I17" s="21"/>
      <c r="J17" s="21"/>
      <c r="K17" s="21"/>
      <c r="L17" s="21"/>
      <c r="M17" s="21"/>
      <c r="N17" s="34"/>
    </row>
    <row r="18" spans="1:14" ht="18.75" x14ac:dyDescent="0.3">
      <c r="A18" s="84" t="s">
        <v>288</v>
      </c>
      <c r="B18" s="85"/>
      <c r="C18" s="85"/>
      <c r="D18" s="85"/>
      <c r="E18" s="86"/>
      <c r="F18" s="21"/>
      <c r="G18" s="21"/>
      <c r="H18" s="21"/>
      <c r="I18" s="21"/>
      <c r="J18" s="21"/>
      <c r="K18" s="21"/>
      <c r="L18" s="21"/>
      <c r="M18" s="21"/>
      <c r="N18" s="34"/>
    </row>
    <row r="19" spans="1:14" ht="18.75" x14ac:dyDescent="0.3">
      <c r="A19" s="42">
        <f>VLOOKUP($A$2,'Store Database'!$A:$CC,34,FALSE)</f>
        <v>1.6378806448571701</v>
      </c>
      <c r="B19" s="43">
        <f>VLOOKUP($A$2,'Store Database'!$A:$CC,35,FALSE)</f>
        <v>1.69682340446075</v>
      </c>
      <c r="C19" s="44">
        <f>VLOOKUP($A$2,'Store Database'!$A:$CC,36,FALSE)</f>
        <v>-5.8942759603581203E-2</v>
      </c>
      <c r="D19" s="41">
        <f>VLOOKUP($A$2,'Store Database'!$A:$CC,37,FALSE)</f>
        <v>-3.47371208156533</v>
      </c>
      <c r="E19" s="53">
        <f>VLOOKUP($A$2,'Store Database'!$A:$DA,38,FALSE)</f>
        <v>25</v>
      </c>
      <c r="F19" s="21"/>
      <c r="G19" s="21"/>
      <c r="H19" s="21"/>
      <c r="I19" s="21"/>
      <c r="J19" s="21"/>
      <c r="K19" s="21"/>
      <c r="L19" s="21"/>
      <c r="M19" s="21"/>
      <c r="N19" s="34"/>
    </row>
    <row r="20" spans="1:14" ht="21" x14ac:dyDescent="0.35">
      <c r="A20" s="82" t="s">
        <v>323</v>
      </c>
      <c r="B20" s="83"/>
      <c r="C20" s="83"/>
      <c r="D20" s="83"/>
      <c r="E20" s="81"/>
      <c r="F20" s="21"/>
      <c r="G20" s="21"/>
      <c r="H20" s="21"/>
      <c r="I20" s="21"/>
      <c r="J20" s="21"/>
      <c r="K20" s="21"/>
      <c r="L20" s="21"/>
      <c r="M20" s="21"/>
      <c r="N20" s="34"/>
    </row>
    <row r="21" spans="1:14" ht="18.75" x14ac:dyDescent="0.3">
      <c r="A21" s="58" t="s">
        <v>289</v>
      </c>
      <c r="B21" s="73" t="s">
        <v>222</v>
      </c>
      <c r="C21" s="58" t="s">
        <v>290</v>
      </c>
      <c r="D21" s="73" t="s">
        <v>222</v>
      </c>
      <c r="E21" s="34"/>
      <c r="F21" s="21"/>
      <c r="G21" s="21"/>
      <c r="H21" s="21"/>
      <c r="I21" s="21"/>
      <c r="J21" s="21"/>
      <c r="K21" s="21"/>
      <c r="L21" s="21"/>
      <c r="M21" s="21"/>
      <c r="N21" s="34"/>
    </row>
    <row r="22" spans="1:14" ht="18.75" x14ac:dyDescent="0.3">
      <c r="A22" s="44">
        <f>VLOOKUP($A$2,'Store Database'!$A:$CC,64,FALSE)</f>
        <v>63.2412557744886</v>
      </c>
      <c r="B22" s="78">
        <f>VLOOKUP($A$2,'Store Database'!$A:$CC,65,FALSE)</f>
        <v>22</v>
      </c>
      <c r="C22" s="41">
        <f>VLOOKUP($A$2,'Store Database'!$A:$CC,66,FALSE)</f>
        <v>59.418750603456601</v>
      </c>
      <c r="D22" s="78">
        <f>VLOOKUP($A$2,'Store Database'!$A:$CG,85,FALSE)</f>
        <v>23</v>
      </c>
      <c r="E22" s="53"/>
      <c r="F22" s="21"/>
      <c r="G22" s="21"/>
      <c r="H22" s="21"/>
      <c r="I22" s="21"/>
      <c r="J22" s="21"/>
      <c r="K22" s="21"/>
      <c r="L22" s="21"/>
      <c r="M22" s="21"/>
      <c r="N22" s="34"/>
    </row>
    <row r="23" spans="1:14" ht="18.75" x14ac:dyDescent="0.3">
      <c r="A23" s="72" t="s">
        <v>318</v>
      </c>
      <c r="B23" s="73" t="s">
        <v>222</v>
      </c>
      <c r="C23" s="73" t="s">
        <v>48</v>
      </c>
      <c r="D23" s="73" t="s">
        <v>222</v>
      </c>
      <c r="E23" s="73"/>
      <c r="F23" s="21"/>
      <c r="G23" s="21"/>
      <c r="H23" s="21"/>
      <c r="I23" s="21"/>
      <c r="J23" s="21"/>
      <c r="K23" s="21"/>
      <c r="L23" s="21"/>
      <c r="M23" s="21"/>
      <c r="N23" s="34"/>
    </row>
    <row r="24" spans="1:14" ht="18.75" x14ac:dyDescent="0.3">
      <c r="A24" s="74">
        <f>VLOOKUP($A$2,'Store Database'!$A:$BX,56,FALSE)</f>
        <v>0.99199999999999999</v>
      </c>
      <c r="B24" s="75">
        <f>VLOOKUP($A$2,'Store Database'!$A:$BX,57,FALSE)</f>
        <v>3</v>
      </c>
      <c r="C24" s="74">
        <f>VLOOKUP($A2,'Store Database'!$A:$BX,58,FALSE)</f>
        <v>0.97217068645640103</v>
      </c>
      <c r="D24" s="75">
        <f>VLOOKUP($A2,'Store Database'!$A:$BX,59,FALSE)</f>
        <v>9</v>
      </c>
      <c r="E24" s="53"/>
      <c r="F24" s="21"/>
      <c r="G24" s="21"/>
      <c r="H24" s="21"/>
      <c r="I24" s="21"/>
      <c r="J24" s="21"/>
      <c r="K24" s="21"/>
      <c r="L24" s="21"/>
      <c r="M24" s="21"/>
      <c r="N24" s="34"/>
    </row>
    <row r="25" spans="1:14" ht="18.75" x14ac:dyDescent="0.3">
      <c r="A25" s="57" t="s">
        <v>281</v>
      </c>
      <c r="B25" s="73" t="s">
        <v>222</v>
      </c>
      <c r="C25" s="58" t="s">
        <v>319</v>
      </c>
      <c r="D25" s="73" t="s">
        <v>222</v>
      </c>
      <c r="F25" s="21"/>
      <c r="G25" s="21"/>
      <c r="H25" s="21"/>
      <c r="I25" s="21"/>
      <c r="J25" s="21"/>
      <c r="K25" s="21"/>
      <c r="L25" s="21"/>
      <c r="M25" s="21"/>
      <c r="N25" s="34"/>
    </row>
    <row r="26" spans="1:14" ht="18.75" x14ac:dyDescent="0.3">
      <c r="A26" s="77">
        <f>VLOOKUP($A$2,'Store Database'!$A:$BX,67,FALSE)*100</f>
        <v>96.08</v>
      </c>
      <c r="B26" s="75">
        <f>VLOOKUP($A$2,'Store Database'!$A:$BX,68,FALSE)</f>
        <v>7</v>
      </c>
      <c r="C26" s="45">
        <f>VLOOKUP($A$2,'Store Database'!$A:$CC,60,FALSE)</f>
        <v>2.8811815959099798</v>
      </c>
      <c r="D26" s="75">
        <f>VLOOKUP($A$2,'Store Database'!$A:$BX,61,FALSE)</f>
        <v>8</v>
      </c>
      <c r="E26" s="53"/>
      <c r="F26" s="21"/>
      <c r="G26" s="21"/>
      <c r="H26" s="21"/>
      <c r="I26" s="21"/>
      <c r="J26" s="21"/>
      <c r="K26" s="21"/>
      <c r="L26" s="21"/>
      <c r="M26" s="21"/>
      <c r="N26" s="34"/>
    </row>
    <row r="27" spans="1:14" ht="21" x14ac:dyDescent="0.35">
      <c r="A27" s="79" t="s">
        <v>291</v>
      </c>
      <c r="B27" s="80"/>
      <c r="C27" s="80"/>
      <c r="D27" s="80"/>
      <c r="E27" s="81"/>
      <c r="F27" s="21"/>
      <c r="G27" s="21"/>
      <c r="H27" s="21"/>
      <c r="I27" s="21"/>
      <c r="J27" s="21"/>
      <c r="K27" s="21"/>
      <c r="L27" s="21"/>
      <c r="M27" s="21"/>
      <c r="N27" s="34"/>
    </row>
    <row r="28" spans="1:14" ht="18.75" x14ac:dyDescent="0.3">
      <c r="A28" s="33"/>
      <c r="B28" s="48" t="s">
        <v>226</v>
      </c>
      <c r="C28" s="48" t="s">
        <v>227</v>
      </c>
      <c r="D28" s="48" t="s">
        <v>292</v>
      </c>
      <c r="E28" s="34"/>
      <c r="F28" s="21"/>
      <c r="G28" s="21"/>
      <c r="H28" s="21"/>
      <c r="I28" s="21"/>
      <c r="J28" s="21"/>
      <c r="K28" s="21"/>
      <c r="L28" s="21"/>
      <c r="M28" s="21"/>
      <c r="N28" s="34"/>
    </row>
    <row r="29" spans="1:14" ht="18.75" x14ac:dyDescent="0.3">
      <c r="A29" s="37" t="s">
        <v>291</v>
      </c>
      <c r="B29" s="46">
        <f>VLOOKUP($A$2,'Store Database'!$A:$CC,69,FALSE)*100</f>
        <v>-0.20852505954548703</v>
      </c>
      <c r="C29" s="46">
        <f>VLOOKUP($A$2,'Store Database'!$A:$CC,71,FALSE)*100</f>
        <v>-0.57839588300616307</v>
      </c>
      <c r="D29" s="46">
        <f>('Store Database'!BV43/'Store Database'!S43)*100</f>
        <v>-0.65995955370828974</v>
      </c>
      <c r="E29" s="49"/>
      <c r="F29" s="21"/>
      <c r="G29" s="21"/>
      <c r="H29" s="21"/>
      <c r="I29" s="21"/>
      <c r="J29" s="21"/>
      <c r="K29" s="21"/>
      <c r="L29" s="21"/>
      <c r="M29" s="21"/>
      <c r="N29" s="34"/>
    </row>
    <row r="30" spans="1:14" ht="18.75" x14ac:dyDescent="0.3">
      <c r="A30" s="57" t="s">
        <v>294</v>
      </c>
      <c r="B30" s="47">
        <f>VLOOKUP($A$2,'Store Database'!$A:$CC,74,FALSE)</f>
        <v>-2154.5700000000002</v>
      </c>
      <c r="C30" s="47">
        <f>VLOOKUP($A$2,'Store Database'!$A:$CE,83,FALSE)</f>
        <v>-1961.16</v>
      </c>
      <c r="D30" s="47">
        <f>'Store Database'!BV43</f>
        <v>-248788.9899999999</v>
      </c>
      <c r="E30" s="34"/>
      <c r="F30" s="21"/>
      <c r="G30" s="21"/>
      <c r="H30" s="21"/>
      <c r="I30" s="21"/>
      <c r="J30" s="21"/>
      <c r="K30" s="21"/>
      <c r="L30" s="21"/>
      <c r="M30" s="21"/>
      <c r="N30" s="34"/>
    </row>
    <row r="31" spans="1:14" ht="18.75" x14ac:dyDescent="0.3">
      <c r="A31" s="50" t="s">
        <v>293</v>
      </c>
      <c r="B31" s="51">
        <f>VLOOKUP($A$2,'Store Database'!$A:$CC,71,FALSE)*100</f>
        <v>-0.57839588300616307</v>
      </c>
      <c r="C31" s="51">
        <f>VLOOKUP($A$2,'Store Database'!$A:$CE,72,FALSE)*100</f>
        <v>-0.28745042108284097</v>
      </c>
      <c r="D31" s="51">
        <v>-0.86</v>
      </c>
      <c r="E31" s="56"/>
      <c r="F31" s="35"/>
      <c r="G31" s="35"/>
      <c r="H31" s="35"/>
      <c r="I31" s="35"/>
      <c r="J31" s="35"/>
      <c r="K31" s="35"/>
      <c r="L31" s="35"/>
      <c r="M31" s="35"/>
      <c r="N31" s="36"/>
    </row>
  </sheetData>
  <mergeCells count="9">
    <mergeCell ref="A27:E27"/>
    <mergeCell ref="A20:E20"/>
    <mergeCell ref="A1:N1"/>
    <mergeCell ref="A12:E12"/>
    <mergeCell ref="A14:E14"/>
    <mergeCell ref="A16:E16"/>
    <mergeCell ref="A18:E18"/>
    <mergeCell ref="A5:E5"/>
    <mergeCell ref="A10:E10"/>
  </mergeCells>
  <printOptions horizontalCentered="1" verticalCentered="1"/>
  <pageMargins left="0.7" right="0.7" top="0.75" bottom="0.75" header="0.3" footer="0.3"/>
  <pageSetup paperSize="5" scale="8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760C-BD37-4C7F-B268-E22F27C16FEF}">
  <dimension ref="A1:CG43"/>
  <sheetViews>
    <sheetView topLeftCell="BW1" workbookViewId="0">
      <selection activeCell="CG3" sqref="CG3:CG42"/>
    </sheetView>
  </sheetViews>
  <sheetFormatPr defaultRowHeight="15" x14ac:dyDescent="0.25"/>
  <cols>
    <col min="4" max="4" width="17" bestFit="1" customWidth="1"/>
    <col min="5" max="5" width="19" bestFit="1" customWidth="1"/>
    <col min="6" max="6" width="31.5703125" bestFit="1" customWidth="1"/>
    <col min="7" max="7" width="31.5703125" customWidth="1"/>
    <col min="8" max="8" width="26.7109375" bestFit="1" customWidth="1"/>
    <col min="9" max="9" width="14" bestFit="1" customWidth="1"/>
    <col min="11" max="11" width="11.7109375" bestFit="1" customWidth="1"/>
    <col min="12" max="12" width="11.7109375" customWidth="1"/>
    <col min="13" max="13" width="19" bestFit="1" customWidth="1"/>
    <col min="14" max="14" width="12.28515625" bestFit="1" customWidth="1"/>
    <col min="15" max="15" width="12.28515625" customWidth="1"/>
    <col min="16" max="16" width="9.42578125" bestFit="1" customWidth="1"/>
    <col min="17" max="17" width="14.28515625" bestFit="1" customWidth="1"/>
    <col min="18" max="18" width="9.42578125" bestFit="1" customWidth="1"/>
    <col min="19" max="20" width="9.85546875" bestFit="1" customWidth="1"/>
    <col min="21" max="22" width="9.42578125" bestFit="1" customWidth="1"/>
    <col min="24" max="27" width="9.42578125" bestFit="1" customWidth="1"/>
    <col min="28" max="28" width="9.42578125" customWidth="1"/>
    <col min="29" max="32" width="9.42578125" bestFit="1" customWidth="1"/>
    <col min="33" max="33" width="9.42578125" customWidth="1"/>
    <col min="34" max="37" width="9.42578125" bestFit="1" customWidth="1"/>
    <col min="38" max="38" width="9.42578125" customWidth="1"/>
    <col min="39" max="42" width="9.42578125" bestFit="1" customWidth="1"/>
    <col min="43" max="43" width="9.42578125" customWidth="1"/>
    <col min="44" max="45" width="9.42578125" bestFit="1" customWidth="1"/>
    <col min="46" max="46" width="4.42578125" bestFit="1" customWidth="1"/>
    <col min="47" max="56" width="9.42578125" bestFit="1" customWidth="1"/>
    <col min="57" max="57" width="9.42578125" customWidth="1"/>
    <col min="58" max="58" width="9.42578125" bestFit="1" customWidth="1"/>
    <col min="59" max="59" width="9.42578125" customWidth="1"/>
    <col min="60" max="60" width="9.42578125" bestFit="1" customWidth="1"/>
    <col min="61" max="61" width="9.42578125" customWidth="1"/>
    <col min="62" max="62" width="9.42578125" bestFit="1" customWidth="1"/>
    <col min="63" max="63" width="9.42578125" customWidth="1"/>
    <col min="64" max="64" width="9.42578125" bestFit="1" customWidth="1"/>
    <col min="65" max="65" width="9.42578125" customWidth="1"/>
    <col min="66" max="67" width="9.42578125" bestFit="1" customWidth="1"/>
    <col min="68" max="68" width="9.42578125" customWidth="1"/>
    <col min="69" max="69" width="11.5703125" bestFit="1" customWidth="1"/>
    <col min="70" max="70" width="11.5703125" customWidth="1"/>
    <col min="71" max="73" width="9.42578125" bestFit="1" customWidth="1"/>
    <col min="74" max="74" width="13.42578125" bestFit="1" customWidth="1"/>
    <col min="75" max="75" width="13.42578125" customWidth="1"/>
    <col min="76" max="76" width="9.42578125" bestFit="1" customWidth="1"/>
    <col min="77" max="77" width="9.42578125" customWidth="1"/>
    <col min="78" max="78" width="14.28515625" bestFit="1" customWidth="1"/>
    <col min="79" max="79" width="10.5703125" bestFit="1" customWidth="1"/>
  </cols>
  <sheetData>
    <row r="1" spans="1:85" x14ac:dyDescent="0.25">
      <c r="A1">
        <v>1</v>
      </c>
      <c r="B1">
        <v>3</v>
      </c>
      <c r="C1">
        <v>2</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c r="BB1">
        <v>54</v>
      </c>
      <c r="BC1">
        <v>55</v>
      </c>
      <c r="BD1">
        <v>56</v>
      </c>
      <c r="BE1">
        <v>57</v>
      </c>
      <c r="BF1">
        <v>58</v>
      </c>
      <c r="BG1">
        <v>59</v>
      </c>
      <c r="BH1">
        <v>60</v>
      </c>
      <c r="BI1">
        <v>61</v>
      </c>
      <c r="BJ1">
        <v>62</v>
      </c>
      <c r="BK1">
        <v>63</v>
      </c>
      <c r="BL1">
        <v>64</v>
      </c>
      <c r="BM1">
        <v>65</v>
      </c>
      <c r="BN1">
        <v>66</v>
      </c>
      <c r="BO1">
        <v>67</v>
      </c>
      <c r="BP1">
        <v>68</v>
      </c>
      <c r="BQ1">
        <v>69</v>
      </c>
      <c r="BR1">
        <v>70</v>
      </c>
      <c r="BS1">
        <v>71</v>
      </c>
      <c r="BT1">
        <v>72</v>
      </c>
      <c r="BU1">
        <v>73</v>
      </c>
      <c r="BV1">
        <v>74</v>
      </c>
      <c r="BW1">
        <v>75</v>
      </c>
      <c r="BX1">
        <v>76</v>
      </c>
      <c r="BY1">
        <v>77</v>
      </c>
      <c r="BZ1">
        <v>78</v>
      </c>
      <c r="CA1">
        <v>79</v>
      </c>
      <c r="CB1">
        <v>80</v>
      </c>
      <c r="CC1">
        <v>81</v>
      </c>
      <c r="CD1">
        <v>82</v>
      </c>
      <c r="CE1">
        <v>83</v>
      </c>
      <c r="CF1">
        <v>84</v>
      </c>
      <c r="CG1">
        <v>85</v>
      </c>
    </row>
    <row r="2" spans="1:85" x14ac:dyDescent="0.25">
      <c r="B2" t="s">
        <v>1</v>
      </c>
      <c r="C2" t="s">
        <v>0</v>
      </c>
      <c r="D2" t="s">
        <v>2</v>
      </c>
      <c r="E2" t="s">
        <v>4</v>
      </c>
      <c r="F2" t="s">
        <v>3</v>
      </c>
      <c r="G2" t="s">
        <v>239</v>
      </c>
      <c r="H2" t="s">
        <v>5</v>
      </c>
      <c r="I2" t="s">
        <v>6</v>
      </c>
      <c r="J2" t="s">
        <v>7</v>
      </c>
      <c r="K2" t="s">
        <v>8</v>
      </c>
      <c r="L2" t="s">
        <v>217</v>
      </c>
      <c r="M2" t="s">
        <v>9</v>
      </c>
      <c r="N2" t="s">
        <v>210</v>
      </c>
      <c r="O2" t="s">
        <v>10</v>
      </c>
      <c r="P2" t="s">
        <v>11</v>
      </c>
      <c r="Q2" t="s">
        <v>12</v>
      </c>
      <c r="R2" t="s">
        <v>13</v>
      </c>
      <c r="S2" t="s">
        <v>14</v>
      </c>
      <c r="T2" t="s">
        <v>15</v>
      </c>
      <c r="U2" t="s">
        <v>16</v>
      </c>
      <c r="V2" t="s">
        <v>17</v>
      </c>
      <c r="W2" t="s">
        <v>215</v>
      </c>
      <c r="X2" t="s">
        <v>18</v>
      </c>
      <c r="Y2" t="s">
        <v>19</v>
      </c>
      <c r="Z2" t="s">
        <v>20</v>
      </c>
      <c r="AA2" t="s">
        <v>21</v>
      </c>
      <c r="AB2" t="s">
        <v>216</v>
      </c>
      <c r="AC2" t="s">
        <v>22</v>
      </c>
      <c r="AD2" t="s">
        <v>23</v>
      </c>
      <c r="AE2" t="s">
        <v>24</v>
      </c>
      <c r="AF2" t="s">
        <v>25</v>
      </c>
      <c r="AG2" t="s">
        <v>221</v>
      </c>
      <c r="AH2" t="s">
        <v>26</v>
      </c>
      <c r="AI2" t="s">
        <v>27</v>
      </c>
      <c r="AJ2" t="s">
        <v>28</v>
      </c>
      <c r="AK2" t="s">
        <v>29</v>
      </c>
      <c r="AL2" t="s">
        <v>222</v>
      </c>
      <c r="AM2" t="s">
        <v>30</v>
      </c>
      <c r="AN2" t="s">
        <v>31</v>
      </c>
      <c r="AO2" t="s">
        <v>32</v>
      </c>
      <c r="AP2" t="s">
        <v>33</v>
      </c>
      <c r="AQ2" t="s">
        <v>222</v>
      </c>
      <c r="AR2" t="s">
        <v>34</v>
      </c>
      <c r="AS2" t="s">
        <v>35</v>
      </c>
      <c r="AT2" t="s">
        <v>36</v>
      </c>
      <c r="AU2" t="s">
        <v>37</v>
      </c>
      <c r="AV2" t="s">
        <v>38</v>
      </c>
      <c r="AW2" t="s">
        <v>39</v>
      </c>
      <c r="AX2" t="s">
        <v>40</v>
      </c>
      <c r="AY2" t="s">
        <v>41</v>
      </c>
      <c r="AZ2" t="s">
        <v>42</v>
      </c>
      <c r="BA2" t="s">
        <v>43</v>
      </c>
      <c r="BB2" t="s">
        <v>44</v>
      </c>
      <c r="BC2" t="s">
        <v>45</v>
      </c>
      <c r="BD2" t="s">
        <v>46</v>
      </c>
      <c r="BF2" t="s">
        <v>47</v>
      </c>
      <c r="BH2" t="s">
        <v>48</v>
      </c>
      <c r="BJ2" t="s">
        <v>49</v>
      </c>
      <c r="BL2" t="s">
        <v>50</v>
      </c>
      <c r="BN2" t="s">
        <v>51</v>
      </c>
      <c r="BO2" t="s">
        <v>52</v>
      </c>
      <c r="BQ2" t="s">
        <v>53</v>
      </c>
      <c r="BS2" t="s">
        <v>54</v>
      </c>
      <c r="BT2" t="s">
        <v>55</v>
      </c>
      <c r="BU2" t="s">
        <v>56</v>
      </c>
      <c r="BV2" t="s">
        <v>57</v>
      </c>
      <c r="BX2" t="s">
        <v>225</v>
      </c>
      <c r="BY2" t="s">
        <v>233</v>
      </c>
      <c r="BZ2" s="90" t="s">
        <v>276</v>
      </c>
      <c r="CA2" s="90"/>
      <c r="CB2" s="90"/>
      <c r="CC2" s="90"/>
      <c r="CD2" t="s">
        <v>283</v>
      </c>
      <c r="CE2" t="s">
        <v>295</v>
      </c>
    </row>
    <row r="3" spans="1:85" x14ac:dyDescent="0.25">
      <c r="A3">
        <v>23</v>
      </c>
      <c r="B3">
        <v>4</v>
      </c>
      <c r="C3" t="s">
        <v>61</v>
      </c>
      <c r="D3" t="s">
        <v>237</v>
      </c>
      <c r="E3" t="s">
        <v>69</v>
      </c>
      <c r="F3" t="s">
        <v>109</v>
      </c>
      <c r="G3" t="s">
        <v>240</v>
      </c>
      <c r="H3" s="1">
        <v>5678</v>
      </c>
      <c r="I3" t="s">
        <v>149</v>
      </c>
      <c r="J3" t="s">
        <v>198</v>
      </c>
      <c r="K3" t="s">
        <v>212</v>
      </c>
      <c r="L3" t="s">
        <v>220</v>
      </c>
      <c r="M3" s="2">
        <v>45909</v>
      </c>
      <c r="N3" s="2">
        <v>37952</v>
      </c>
      <c r="O3" s="2">
        <v>45106</v>
      </c>
      <c r="P3" s="3">
        <v>88.02</v>
      </c>
      <c r="Q3" s="4">
        <v>45106</v>
      </c>
      <c r="R3" s="3">
        <v>99.03</v>
      </c>
      <c r="S3" s="5">
        <v>749544.91</v>
      </c>
      <c r="T3" s="5">
        <v>710565.56</v>
      </c>
      <c r="U3" s="5">
        <v>38979.35</v>
      </c>
      <c r="V3" s="6">
        <v>5.4856796042859797</v>
      </c>
      <c r="W3">
        <f t="shared" ref="W3:W42" si="0">RANK(V3,$V$3:$V$42,0)</f>
        <v>8</v>
      </c>
      <c r="X3" s="7">
        <v>24855</v>
      </c>
      <c r="Y3" s="7">
        <v>30594</v>
      </c>
      <c r="Z3" s="7">
        <v>-5739</v>
      </c>
      <c r="AA3" s="7">
        <v>-18.758580113747801</v>
      </c>
      <c r="AB3">
        <f t="shared" ref="AB3:AB42" si="1">RANK(AA3,$AA$3:$AA$42,0)</f>
        <v>39</v>
      </c>
      <c r="AC3" s="6">
        <v>42.675518004425697</v>
      </c>
      <c r="AD3" s="6">
        <v>33.853043080342601</v>
      </c>
      <c r="AE3" s="7">
        <v>8.8224749240831208</v>
      </c>
      <c r="AF3" s="8">
        <v>0.26061098564004898</v>
      </c>
      <c r="AG3" s="15">
        <f>RANK($AF3,$AF$3:$AF$3,0)</f>
        <v>1</v>
      </c>
      <c r="AH3" s="6">
        <v>1.6378806448571701</v>
      </c>
      <c r="AI3" s="6">
        <v>1.69682340446075</v>
      </c>
      <c r="AJ3" s="6">
        <v>-5.8942759603581203E-2</v>
      </c>
      <c r="AK3" s="9">
        <v>-3.47371208156533</v>
      </c>
      <c r="AL3" s="15">
        <f>RANK($AK3,$AK$3:$AK$42,0)</f>
        <v>25</v>
      </c>
      <c r="AM3" s="6">
        <v>43.144241639325401</v>
      </c>
      <c r="AN3" s="9">
        <v>40.432773415272599</v>
      </c>
      <c r="AO3" s="6">
        <v>2.7114682240528598</v>
      </c>
      <c r="AP3" s="6">
        <v>6.70611485441328</v>
      </c>
      <c r="AQ3" s="15">
        <f>RANK($AP3,$AP$3:$AP$42,0)</f>
        <v>14</v>
      </c>
      <c r="AR3" s="10">
        <v>1.56980673</v>
      </c>
      <c r="AS3" s="10">
        <v>44.108672697934502</v>
      </c>
      <c r="AT3" s="10">
        <v>10.4595453200377</v>
      </c>
      <c r="AU3" s="10">
        <v>9.0315024632694598</v>
      </c>
      <c r="AV3" s="10">
        <v>1.5486987352983199</v>
      </c>
      <c r="AW3" s="10">
        <v>1.6646499085820501</v>
      </c>
      <c r="AX3" s="10">
        <v>108826.15</v>
      </c>
      <c r="AY3" s="10">
        <v>102973.45</v>
      </c>
      <c r="AZ3" s="10">
        <v>315675.36</v>
      </c>
      <c r="BA3" s="10">
        <v>302405.59999999998</v>
      </c>
      <c r="BB3" s="10">
        <v>57874.555952705603</v>
      </c>
      <c r="BC3" s="10">
        <v>9.6349160303684194</v>
      </c>
      <c r="BD3" s="11">
        <v>0.99199999999999999</v>
      </c>
      <c r="BE3" s="15">
        <f>RANK($BD3,$BD$3:$BD$42,0)</f>
        <v>3</v>
      </c>
      <c r="BF3" s="11">
        <v>0.97217068645640103</v>
      </c>
      <c r="BG3" s="15">
        <f>RANK($BF3,$BF$3:$BF$42,0)</f>
        <v>9</v>
      </c>
      <c r="BH3" s="12">
        <v>2.8811815959099798</v>
      </c>
      <c r="BI3" s="15">
        <f>RANK($BH3,$BH$3:$BH$42,0)</f>
        <v>8</v>
      </c>
      <c r="BJ3" s="9">
        <v>3.13582746678575</v>
      </c>
      <c r="BK3" s="76">
        <f>RANK($BJ3,$BJ$3:$BJ$42,0)</f>
        <v>8</v>
      </c>
      <c r="BL3" s="13">
        <v>63.2412557744886</v>
      </c>
      <c r="BM3" s="15">
        <f>RANK($BL3,$BL$3:$BL$42,0)</f>
        <v>22</v>
      </c>
      <c r="BN3" s="13">
        <v>59.418750603456601</v>
      </c>
      <c r="BO3" s="14">
        <v>0.96079999999999999</v>
      </c>
      <c r="BP3" s="15">
        <f>RANK($BO3,$BO$3:$BO$42,0)</f>
        <v>7</v>
      </c>
      <c r="BQ3" s="8">
        <v>-2.0852505954548702E-3</v>
      </c>
      <c r="BR3" s="15">
        <f>RANK($BQ3,$BQ$3:$BQ$42,0)</f>
        <v>3</v>
      </c>
      <c r="BS3" s="8">
        <v>-5.7839588300616302E-3</v>
      </c>
      <c r="BT3" s="8">
        <v>-2.8745042108284098E-3</v>
      </c>
      <c r="BU3" s="8">
        <v>-2.0852505954548702E-3</v>
      </c>
      <c r="BV3" s="6">
        <v>-2154.5700000000002</v>
      </c>
      <c r="BW3" s="15">
        <f>RANK($BV3,$BV$3:$BV$42,0)</f>
        <v>6</v>
      </c>
      <c r="BX3" s="7">
        <v>3023.43</v>
      </c>
      <c r="BY3">
        <f>_xlfn.XLOOKUP(S3,[1]Sales!$T:$T,[1]Sales!$A:$A)</f>
        <v>18</v>
      </c>
      <c r="BZ3" s="18">
        <f>VLOOKUP($BY3,[2]Sales!$A:$N,11,FALSE)</f>
        <v>1532089.24</v>
      </c>
      <c r="CA3" s="18">
        <f>VLOOKUP($BY3,[2]Sales!$A:$N,12,FALSE)</f>
        <v>1534521.07</v>
      </c>
      <c r="CB3" s="19">
        <f>BZ3-CA3</f>
        <v>-2431.8300000000745</v>
      </c>
      <c r="CC3" s="20">
        <f>CB3/CA3*100</f>
        <v>-0.15847485235247205</v>
      </c>
      <c r="CD3" s="27">
        <f>VLOOKUP(BY3,[3]Sales!$A:$U,21,FALSE)</f>
        <v>2</v>
      </c>
      <c r="CE3" s="16">
        <f>VLOOKUP(BY3,[3]Sales!$A:$BM,65,FALSE)</f>
        <v>-1961.16</v>
      </c>
      <c r="CF3">
        <f>RANK(CC3,CC3:CC42)</f>
        <v>22</v>
      </c>
      <c r="CG3" s="16">
        <f>RANK($BN3,$BN$3:$BN$42,0)</f>
        <v>23</v>
      </c>
    </row>
    <row r="4" spans="1:85" x14ac:dyDescent="0.25">
      <c r="A4">
        <v>20</v>
      </c>
      <c r="B4">
        <v>2</v>
      </c>
      <c r="C4" t="s">
        <v>59</v>
      </c>
      <c r="D4" t="s">
        <v>235</v>
      </c>
      <c r="E4" t="s">
        <v>67</v>
      </c>
      <c r="F4" t="s">
        <v>107</v>
      </c>
      <c r="G4" t="s">
        <v>241</v>
      </c>
      <c r="H4" s="1">
        <v>9231</v>
      </c>
      <c r="I4" t="s">
        <v>147</v>
      </c>
      <c r="J4" t="s">
        <v>183</v>
      </c>
      <c r="K4" t="s">
        <v>214</v>
      </c>
      <c r="L4" t="s">
        <v>219</v>
      </c>
      <c r="M4" s="2">
        <v>46039</v>
      </c>
      <c r="N4" s="2">
        <v>45084</v>
      </c>
      <c r="O4" s="2">
        <v>44967</v>
      </c>
      <c r="P4" s="3">
        <v>79.31</v>
      </c>
      <c r="Q4" s="4">
        <v>44967</v>
      </c>
      <c r="R4" s="3">
        <v>81.61</v>
      </c>
      <c r="S4" s="5">
        <v>776934.71</v>
      </c>
      <c r="T4" s="5">
        <v>708020.49</v>
      </c>
      <c r="U4" s="5">
        <v>68914.22</v>
      </c>
      <c r="V4" s="6">
        <v>9.7333652024675494</v>
      </c>
      <c r="W4">
        <f t="shared" si="0"/>
        <v>5</v>
      </c>
      <c r="X4" s="7">
        <v>66451</v>
      </c>
      <c r="Y4" s="7">
        <v>67405</v>
      </c>
      <c r="Z4" s="7">
        <v>-954</v>
      </c>
      <c r="AA4" s="7">
        <v>-1.41532527260589</v>
      </c>
      <c r="AB4">
        <f t="shared" si="1"/>
        <v>11</v>
      </c>
      <c r="AC4" s="6">
        <v>17.299965388030301</v>
      </c>
      <c r="AD4" s="6">
        <v>15.711000667606299</v>
      </c>
      <c r="AE4" s="7">
        <v>1.58896472042401</v>
      </c>
      <c r="AF4" s="8">
        <v>0.10113707930139799</v>
      </c>
      <c r="AG4" s="15">
        <f>RANK($AF4,$AF$4:$AF$9,0)</f>
        <v>1</v>
      </c>
      <c r="AH4" s="6">
        <v>1.6484864300626301</v>
      </c>
      <c r="AI4" s="6">
        <v>1.6058545797922601</v>
      </c>
      <c r="AJ4" s="6">
        <v>4.2631850270373799E-2</v>
      </c>
      <c r="AK4" s="9">
        <v>2.6547765163075301</v>
      </c>
      <c r="AL4" s="15">
        <f t="shared" ref="AL4:AL42" si="2">RANK($AK4,$AK$3:$AK$42,0)</f>
        <v>2</v>
      </c>
      <c r="AM4" s="6">
        <v>40.997029708194802</v>
      </c>
      <c r="AN4" s="9">
        <v>41.633569916500001</v>
      </c>
      <c r="AO4" s="6">
        <v>-0.63654020830522695</v>
      </c>
      <c r="AP4" s="6">
        <v>-1.52891094754033</v>
      </c>
      <c r="AQ4" s="15">
        <f t="shared" ref="AQ4:AQ42" si="3">RANK($AP4,$AP$3:$AP$42,0)</f>
        <v>40</v>
      </c>
      <c r="AR4" s="10">
        <v>1.8343433099999999</v>
      </c>
      <c r="AS4" s="10">
        <v>43.590088439090898</v>
      </c>
      <c r="AT4" s="10">
        <v>10.8019221093731</v>
      </c>
      <c r="AU4" s="10">
        <v>22.157861011659499</v>
      </c>
      <c r="AV4" s="10">
        <v>1.53799444839925</v>
      </c>
      <c r="AW4" s="10">
        <v>-0.49927356546315899</v>
      </c>
      <c r="AX4" s="10">
        <v>26838.21</v>
      </c>
      <c r="AY4" s="10">
        <v>24564.11</v>
      </c>
      <c r="AZ4" s="10">
        <v>285863.86</v>
      </c>
      <c r="BA4" s="10">
        <v>281365.21000000002</v>
      </c>
      <c r="BB4" s="10">
        <v>-21274.157085959101</v>
      </c>
      <c r="BC4" s="10">
        <v>-3.4845790801495098</v>
      </c>
      <c r="BD4" s="11">
        <v>0.96992481203007497</v>
      </c>
      <c r="BE4" s="15">
        <f t="shared" ref="BE4:BE42" si="4">RANK($BD4,$BD$3:$BD$42,0)</f>
        <v>19</v>
      </c>
      <c r="BF4" s="11">
        <v>0.91534988713318299</v>
      </c>
      <c r="BG4" s="15">
        <f t="shared" ref="BG4:BG42" si="5">RANK($BF4,$BF$3:$BF$42,0)</f>
        <v>30</v>
      </c>
      <c r="BH4" s="12">
        <v>2.4367581672338998</v>
      </c>
      <c r="BI4" s="15">
        <f t="shared" ref="BI4:BI42" si="6">RANK($BH4,$BH$3:$BH$42,0)</f>
        <v>17</v>
      </c>
      <c r="BJ4" s="9">
        <v>1.95555074966827</v>
      </c>
      <c r="BK4" s="76">
        <f t="shared" ref="BK4:BK42" si="7">RANK($BJ4,$BJ$3:$BJ$42,0)</f>
        <v>27</v>
      </c>
      <c r="BL4" s="13">
        <v>57.854906054279802</v>
      </c>
      <c r="BM4" s="15">
        <f t="shared" ref="BM4:BM42" si="8">RANK($BL4,$BL$3:$BL$42,0)</f>
        <v>26</v>
      </c>
      <c r="BN4" s="13">
        <v>59.641170915958497</v>
      </c>
      <c r="BO4" s="14">
        <v>0.83120000000000005</v>
      </c>
      <c r="BP4" s="15">
        <f t="shared" ref="BP4:BP42" si="9">RANK($BO4,$BO$3:$BO$42,0)</f>
        <v>24</v>
      </c>
      <c r="BQ4" s="8">
        <v>-8.6175771182538507E-3</v>
      </c>
      <c r="BR4" s="15">
        <f t="shared" ref="BR4:BR42" si="10">RANK($BQ4,$BQ$3:$BQ$42,0)</f>
        <v>34</v>
      </c>
      <c r="BS4" s="8">
        <v>-2.84233742544714E-2</v>
      </c>
      <c r="BT4" s="8">
        <v>-1.5417009751051E-2</v>
      </c>
      <c r="BU4" s="8">
        <v>-8.6175771182538507E-3</v>
      </c>
      <c r="BV4" s="6">
        <v>-11978.01</v>
      </c>
      <c r="BW4" s="15">
        <f t="shared" ref="BW4:BW42" si="11">RANK($BV4,$BV$3:$BV$42,0)</f>
        <v>37</v>
      </c>
      <c r="BX4" s="7">
        <v>3241.39</v>
      </c>
      <c r="BY4">
        <f>_xlfn.XLOOKUP(S4,[1]Sales!$T:$T,[1]Sales!$A:$A)</f>
        <v>15</v>
      </c>
      <c r="BZ4" s="18">
        <f>VLOOKUP($BY4,[2]Sales!$A:$N,11,FALSE)</f>
        <v>1778707.61</v>
      </c>
      <c r="CA4" s="18">
        <f>VLOOKUP($BY4,[2]Sales!$A:$N,12,FALSE)</f>
        <v>1886128.15</v>
      </c>
      <c r="CB4" s="19">
        <f t="shared" ref="CB4:CB42" si="12">BZ4-CA4</f>
        <v>-107420.5399999998</v>
      </c>
      <c r="CC4" s="20">
        <f t="shared" ref="CC4:CC42" si="13">CB4/CA4*100</f>
        <v>-5.6952938218964499</v>
      </c>
      <c r="CD4" s="27">
        <f>VLOOKUP(BY4,[3]Sales!$A:$U,21,FALSE)</f>
        <v>2</v>
      </c>
      <c r="CE4" s="16">
        <f>VLOOKUP(BY4,[3]Sales!$A:$BM,65,FALSE)</f>
        <v>-7424.98</v>
      </c>
      <c r="CF4">
        <f t="shared" ref="CF4:CF42" si="14">RANK(CC4,CC4:CC43)</f>
        <v>33</v>
      </c>
      <c r="CG4" s="16">
        <f t="shared" ref="CG4:CG42" si="15">RANK($BN4,$BN$3:$BN$42,0)</f>
        <v>22</v>
      </c>
    </row>
    <row r="5" spans="1:85" x14ac:dyDescent="0.25">
      <c r="A5">
        <v>22</v>
      </c>
      <c r="B5">
        <v>3</v>
      </c>
      <c r="C5" t="s">
        <v>60</v>
      </c>
      <c r="D5" t="s">
        <v>236</v>
      </c>
      <c r="E5" t="s">
        <v>68</v>
      </c>
      <c r="F5" t="s">
        <v>108</v>
      </c>
      <c r="G5" t="s">
        <v>242</v>
      </c>
      <c r="H5" s="1">
        <v>7845</v>
      </c>
      <c r="I5" t="s">
        <v>148</v>
      </c>
      <c r="J5" t="s">
        <v>185</v>
      </c>
      <c r="K5" t="s">
        <v>214</v>
      </c>
      <c r="L5" t="s">
        <v>219</v>
      </c>
      <c r="M5" s="2">
        <v>45440</v>
      </c>
      <c r="N5" s="2">
        <v>45084</v>
      </c>
      <c r="O5" s="2">
        <v>44964</v>
      </c>
      <c r="P5" s="3">
        <v>89.7</v>
      </c>
      <c r="Q5" s="4">
        <v>44964</v>
      </c>
      <c r="R5" s="3">
        <v>99.72</v>
      </c>
      <c r="S5" s="5">
        <v>1053453.21</v>
      </c>
      <c r="T5" s="5">
        <v>1002980.47</v>
      </c>
      <c r="U5" s="5">
        <v>50472.74</v>
      </c>
      <c r="V5" s="6">
        <v>5.0322754539776096</v>
      </c>
      <c r="W5">
        <f t="shared" si="0"/>
        <v>11</v>
      </c>
      <c r="X5" s="7">
        <v>98084</v>
      </c>
      <c r="Y5" s="7">
        <v>100670</v>
      </c>
      <c r="Z5" s="7">
        <v>-2586</v>
      </c>
      <c r="AA5" s="7">
        <v>-2.5687891129432798</v>
      </c>
      <c r="AB5">
        <f t="shared" si="1"/>
        <v>13</v>
      </c>
      <c r="AC5" s="6">
        <v>15.3470494678031</v>
      </c>
      <c r="AD5" s="6">
        <v>14.6438859640409</v>
      </c>
      <c r="AE5" s="7">
        <v>0.70316350376218195</v>
      </c>
      <c r="AF5" s="8">
        <v>4.80175484491513E-2</v>
      </c>
      <c r="AG5" s="15">
        <f t="shared" ref="AG5:AG9" si="16">RANK($AF5,$AF$4:$AF$9,0)</f>
        <v>2</v>
      </c>
      <c r="AH5" s="6">
        <v>1.5217564605062099</v>
      </c>
      <c r="AI5" s="6">
        <v>1.5907610907610901</v>
      </c>
      <c r="AJ5" s="6">
        <v>-6.9004630254879198E-2</v>
      </c>
      <c r="AK5" s="9">
        <v>-4.3378374449594004</v>
      </c>
      <c r="AL5" s="15">
        <f t="shared" si="2"/>
        <v>31</v>
      </c>
      <c r="AM5" s="6">
        <v>45.988266032217197</v>
      </c>
      <c r="AN5" s="9">
        <v>42.769198328429503</v>
      </c>
      <c r="AO5" s="6">
        <v>3.2190677037877</v>
      </c>
      <c r="AP5" s="6">
        <v>7.5266028581319597</v>
      </c>
      <c r="AQ5" s="15">
        <f t="shared" si="3"/>
        <v>8</v>
      </c>
      <c r="AR5" s="10">
        <v>2.4711554900000001</v>
      </c>
      <c r="AS5" s="10">
        <v>44.612859984341398</v>
      </c>
      <c r="AT5" s="10">
        <v>10.2495422287091</v>
      </c>
      <c r="AU5" s="10">
        <v>9.1353869054425001</v>
      </c>
      <c r="AV5" s="10">
        <v>1.9776662775974101</v>
      </c>
      <c r="AW5" s="10">
        <v>7.2155989029991696</v>
      </c>
      <c r="AX5" s="10">
        <v>107492.73</v>
      </c>
      <c r="AY5" s="10">
        <v>103100.81</v>
      </c>
      <c r="AZ5" s="10">
        <v>401524.92</v>
      </c>
      <c r="BA5" s="10">
        <v>390284.85</v>
      </c>
      <c r="BB5" s="10">
        <v>39406.459840432501</v>
      </c>
      <c r="BC5" s="10">
        <v>4.6450742866597796</v>
      </c>
      <c r="BD5" s="11">
        <v>0.96464646464646497</v>
      </c>
      <c r="BE5" s="15">
        <f t="shared" si="4"/>
        <v>22</v>
      </c>
      <c r="BF5" s="11">
        <v>0.90888382687927105</v>
      </c>
      <c r="BG5" s="15">
        <f t="shared" si="5"/>
        <v>31</v>
      </c>
      <c r="BH5" s="12">
        <v>2.43826301502276</v>
      </c>
      <c r="BI5" s="15">
        <f t="shared" si="6"/>
        <v>16</v>
      </c>
      <c r="BJ5" s="9">
        <v>2.6607457271824999</v>
      </c>
      <c r="BK5" s="76">
        <f t="shared" si="7"/>
        <v>15</v>
      </c>
      <c r="BL5" s="13">
        <v>75.931707965189702</v>
      </c>
      <c r="BM5" s="15">
        <f t="shared" si="8"/>
        <v>12</v>
      </c>
      <c r="BN5" s="13">
        <v>59.971509971510002</v>
      </c>
      <c r="BO5" s="14">
        <v>0.8085</v>
      </c>
      <c r="BP5" s="15">
        <f t="shared" si="9"/>
        <v>27</v>
      </c>
      <c r="BQ5" s="8">
        <v>-4.1103951609119099E-3</v>
      </c>
      <c r="BR5" s="15">
        <f t="shared" si="10"/>
        <v>19</v>
      </c>
      <c r="BS5" s="8">
        <v>-3.0980671213387701E-3</v>
      </c>
      <c r="BT5" s="8">
        <v>-4.7596133861512397E-3</v>
      </c>
      <c r="BU5" s="8">
        <v>-4.1103951609118899E-3</v>
      </c>
      <c r="BV5" s="6">
        <v>-5014.0299999999897</v>
      </c>
      <c r="BW5" s="15">
        <f t="shared" si="11"/>
        <v>17</v>
      </c>
      <c r="BX5" s="7">
        <v>1416.24</v>
      </c>
      <c r="BY5">
        <f>_xlfn.XLOOKUP(S5,[1]Sales!$T:$T,[1]Sales!$A:$A)</f>
        <v>17</v>
      </c>
      <c r="BZ5" s="18">
        <f>VLOOKUP($BY5,[2]Sales!$A:$N,11,FALSE)</f>
        <v>2446745.29</v>
      </c>
      <c r="CA5" s="18">
        <f>VLOOKUP($BY5,[2]Sales!$A:$N,12,FALSE)</f>
        <v>2253365.7599999998</v>
      </c>
      <c r="CB5" s="19">
        <f t="shared" si="12"/>
        <v>193379.53000000026</v>
      </c>
      <c r="CC5" s="20">
        <f t="shared" si="13"/>
        <v>8.5818083079419942</v>
      </c>
      <c r="CD5" s="27">
        <f>VLOOKUP(BY5,[3]Sales!$A:$U,21,FALSE)</f>
        <v>2</v>
      </c>
      <c r="CE5" s="16">
        <f>VLOOKUP(BY5,[3]Sales!$A:$BM,65,FALSE)</f>
        <v>-11642.29</v>
      </c>
      <c r="CF5">
        <f t="shared" si="14"/>
        <v>7</v>
      </c>
      <c r="CG5" s="16">
        <f t="shared" si="15"/>
        <v>21</v>
      </c>
    </row>
    <row r="6" spans="1:85" x14ac:dyDescent="0.25">
      <c r="A6">
        <v>27</v>
      </c>
      <c r="B6">
        <v>3</v>
      </c>
      <c r="C6" t="s">
        <v>60</v>
      </c>
      <c r="D6" t="s">
        <v>236</v>
      </c>
      <c r="E6" t="s">
        <v>72</v>
      </c>
      <c r="F6" t="s">
        <v>112</v>
      </c>
      <c r="G6" t="s">
        <v>243</v>
      </c>
      <c r="H6" s="1">
        <v>5234</v>
      </c>
      <c r="I6" t="s">
        <v>152</v>
      </c>
      <c r="J6" t="s">
        <v>208</v>
      </c>
      <c r="K6" t="s">
        <v>212</v>
      </c>
      <c r="L6" t="s">
        <v>219</v>
      </c>
      <c r="M6" s="2">
        <v>45460</v>
      </c>
      <c r="N6" s="2">
        <v>39691</v>
      </c>
      <c r="O6" s="2">
        <v>44958</v>
      </c>
      <c r="P6" s="3">
        <v>98.76</v>
      </c>
      <c r="Q6" s="4">
        <v>44958</v>
      </c>
      <c r="R6" s="3">
        <v>99.7</v>
      </c>
      <c r="S6" s="5">
        <v>1086674.73</v>
      </c>
      <c r="T6" s="5">
        <v>988033.97</v>
      </c>
      <c r="U6" s="5">
        <v>98640.76</v>
      </c>
      <c r="V6" s="6">
        <v>9.9835393311426994</v>
      </c>
      <c r="W6">
        <f t="shared" si="0"/>
        <v>4</v>
      </c>
      <c r="X6" s="7">
        <v>113969</v>
      </c>
      <c r="Y6" s="7">
        <v>109728</v>
      </c>
      <c r="Z6" s="7">
        <v>4241</v>
      </c>
      <c r="AA6" s="7">
        <v>3.8650116652085198</v>
      </c>
      <c r="AB6">
        <f t="shared" si="1"/>
        <v>5</v>
      </c>
      <c r="AC6" s="6">
        <v>13.580008598829499</v>
      </c>
      <c r="AD6" s="6">
        <v>13.1935331000292</v>
      </c>
      <c r="AE6" s="7">
        <v>0.38647549880034598</v>
      </c>
      <c r="AF6" s="8">
        <v>2.9292797908658099E-2</v>
      </c>
      <c r="AG6" s="15">
        <f t="shared" si="16"/>
        <v>3</v>
      </c>
      <c r="AH6" s="6">
        <v>1.5832525683272001</v>
      </c>
      <c r="AI6" s="6">
        <v>1.6529667748843</v>
      </c>
      <c r="AJ6" s="6">
        <v>-6.97142065571041E-2</v>
      </c>
      <c r="AK6" s="9">
        <v>-4.2175201350906697</v>
      </c>
      <c r="AL6" s="15">
        <f t="shared" si="2"/>
        <v>29</v>
      </c>
      <c r="AM6" s="6">
        <v>44.346830313418302</v>
      </c>
      <c r="AN6" s="9">
        <v>41.2885068951107</v>
      </c>
      <c r="AO6" s="6">
        <v>3.0583234183074999</v>
      </c>
      <c r="AP6" s="6">
        <v>7.4072027503364604</v>
      </c>
      <c r="AQ6" s="15">
        <f t="shared" si="3"/>
        <v>9</v>
      </c>
      <c r="AR6" s="10">
        <v>2.4261424300000001</v>
      </c>
      <c r="AS6" s="10">
        <v>46.158564218042997</v>
      </c>
      <c r="AT6" s="10">
        <v>10.8440618811987</v>
      </c>
      <c r="AU6" s="10">
        <v>13.728891489960001</v>
      </c>
      <c r="AV6" s="10">
        <v>1.5431585350894499</v>
      </c>
      <c r="AW6" s="10">
        <v>1.6089995976540701</v>
      </c>
      <c r="AX6" s="10">
        <v>133398.98000000001</v>
      </c>
      <c r="AY6" s="10">
        <v>130949.85</v>
      </c>
      <c r="AZ6" s="10">
        <v>456599.87</v>
      </c>
      <c r="BA6" s="10">
        <v>452475.54</v>
      </c>
      <c r="BB6" s="10">
        <v>66253.410227184999</v>
      </c>
      <c r="BC6" s="10">
        <v>7.6887193582222597</v>
      </c>
      <c r="BD6" s="11">
        <v>0.95454545454545503</v>
      </c>
      <c r="BE6" s="15">
        <f t="shared" si="4"/>
        <v>29</v>
      </c>
      <c r="BF6" s="11">
        <v>0.95968234575442901</v>
      </c>
      <c r="BG6" s="15">
        <f t="shared" si="5"/>
        <v>16</v>
      </c>
      <c r="BH6" s="12">
        <v>1.38687866607517</v>
      </c>
      <c r="BI6" s="15">
        <f t="shared" si="6"/>
        <v>38</v>
      </c>
      <c r="BJ6" s="9">
        <v>1.18628714759676</v>
      </c>
      <c r="BK6" s="76">
        <f t="shared" si="7"/>
        <v>38</v>
      </c>
      <c r="BL6" s="13">
        <v>67.009110292692398</v>
      </c>
      <c r="BM6" s="15">
        <f t="shared" si="8"/>
        <v>17</v>
      </c>
      <c r="BN6" s="13">
        <v>48.2972991641915</v>
      </c>
      <c r="BO6" s="14">
        <v>0.85489999999999999</v>
      </c>
      <c r="BP6" s="15">
        <f t="shared" si="9"/>
        <v>19</v>
      </c>
      <c r="BQ6" s="8">
        <v>-5.3326130945195597E-3</v>
      </c>
      <c r="BR6" s="15">
        <f t="shared" si="10"/>
        <v>23</v>
      </c>
      <c r="BS6" s="8">
        <v>-8.0327802009846107E-3</v>
      </c>
      <c r="BT6" s="8">
        <v>-6.7953452823919002E-3</v>
      </c>
      <c r="BU6" s="8">
        <v>-5.3326130945195597E-3</v>
      </c>
      <c r="BV6" s="6">
        <v>-7384.3299999999899</v>
      </c>
      <c r="BW6" s="15">
        <f t="shared" si="11"/>
        <v>28</v>
      </c>
      <c r="BX6" s="7">
        <v>2125.34</v>
      </c>
      <c r="BY6">
        <f>_xlfn.XLOOKUP(S6,[1]Sales!$T:$T,[1]Sales!$A:$A)</f>
        <v>30</v>
      </c>
      <c r="BZ6" s="18">
        <f>VLOOKUP($BY6,[2]Sales!$A:$N,11,FALSE)</f>
        <v>2360143.1</v>
      </c>
      <c r="CA6" s="18">
        <f>VLOOKUP($BY6,[2]Sales!$A:$N,12,FALSE)</f>
        <v>1590827.82</v>
      </c>
      <c r="CB6" s="19">
        <f t="shared" si="12"/>
        <v>769315.28</v>
      </c>
      <c r="CC6" s="20">
        <f t="shared" si="13"/>
        <v>48.359430877943787</v>
      </c>
      <c r="CD6" s="27">
        <f>VLOOKUP(BY6,[3]Sales!$A:$U,21,FALSE)</f>
        <v>1.6</v>
      </c>
      <c r="CE6" s="16">
        <f>VLOOKUP(BY6,[3]Sales!$A:$BM,65,FALSE)</f>
        <v>-10103.59</v>
      </c>
      <c r="CF6">
        <f t="shared" si="14"/>
        <v>2</v>
      </c>
      <c r="CG6" s="16">
        <f t="shared" si="15"/>
        <v>32</v>
      </c>
    </row>
    <row r="7" spans="1:85" x14ac:dyDescent="0.25">
      <c r="A7">
        <v>36</v>
      </c>
      <c r="B7">
        <v>3</v>
      </c>
      <c r="C7" t="s">
        <v>60</v>
      </c>
      <c r="D7" t="s">
        <v>236</v>
      </c>
      <c r="E7" t="s">
        <v>76</v>
      </c>
      <c r="F7" t="s">
        <v>116</v>
      </c>
      <c r="G7" t="s">
        <v>244</v>
      </c>
      <c r="H7" s="1">
        <v>8123</v>
      </c>
      <c r="I7" t="s">
        <v>155</v>
      </c>
      <c r="J7" t="s">
        <v>193</v>
      </c>
      <c r="K7" t="s">
        <v>212</v>
      </c>
      <c r="L7" t="s">
        <v>219</v>
      </c>
      <c r="M7" s="2">
        <v>45565</v>
      </c>
      <c r="N7" s="2">
        <v>41993</v>
      </c>
      <c r="O7" s="2">
        <v>44964</v>
      </c>
      <c r="P7" s="3">
        <v>69.010000000000005</v>
      </c>
      <c r="Q7" s="4">
        <v>44964</v>
      </c>
      <c r="R7" s="3">
        <v>86.3</v>
      </c>
      <c r="S7" s="5">
        <v>1128686.78</v>
      </c>
      <c r="T7" s="5">
        <v>1230920.1000000001</v>
      </c>
      <c r="U7" s="5">
        <v>-102233.32</v>
      </c>
      <c r="V7" s="6">
        <v>-8.3054391588861396</v>
      </c>
      <c r="W7">
        <f t="shared" si="0"/>
        <v>33</v>
      </c>
      <c r="X7" s="7">
        <v>100368</v>
      </c>
      <c r="Y7" s="7">
        <v>103527</v>
      </c>
      <c r="Z7" s="7">
        <v>-3159</v>
      </c>
      <c r="AA7" s="7">
        <v>-3.0513779014170201</v>
      </c>
      <c r="AB7">
        <f t="shared" si="1"/>
        <v>16</v>
      </c>
      <c r="AC7" s="6">
        <v>16.154551251394899</v>
      </c>
      <c r="AD7" s="6">
        <v>17.2843799202141</v>
      </c>
      <c r="AE7" s="7">
        <v>-1.1298286688191801</v>
      </c>
      <c r="AF7" s="8">
        <v>-6.5367035093798806E-2</v>
      </c>
      <c r="AG7" s="15">
        <f t="shared" si="16"/>
        <v>6</v>
      </c>
      <c r="AH7" s="6">
        <v>1.4723695571728099</v>
      </c>
      <c r="AI7" s="6">
        <v>1.52330390074885</v>
      </c>
      <c r="AJ7" s="6">
        <v>-5.0934343576040798E-2</v>
      </c>
      <c r="AK7" s="9">
        <v>-3.3436757794030099</v>
      </c>
      <c r="AL7" s="15">
        <f t="shared" si="2"/>
        <v>24</v>
      </c>
      <c r="AM7" s="6">
        <v>47.278799480584802</v>
      </c>
      <c r="AN7" s="9">
        <v>45.1581223860885</v>
      </c>
      <c r="AO7" s="6">
        <v>2.1206770944962501</v>
      </c>
      <c r="AP7" s="6">
        <v>4.6961144140695099</v>
      </c>
      <c r="AQ7" s="15">
        <f t="shared" si="3"/>
        <v>26</v>
      </c>
      <c r="AR7" s="10">
        <v>2.6552685199999999</v>
      </c>
      <c r="AS7" s="10">
        <v>46.831665657296597</v>
      </c>
      <c r="AT7" s="10">
        <v>11.1692603531048</v>
      </c>
      <c r="AU7" s="10">
        <v>21.378722058802801</v>
      </c>
      <c r="AV7" s="10">
        <v>1.5452647331111</v>
      </c>
      <c r="AW7" s="10">
        <v>0.36956164670983799</v>
      </c>
      <c r="AX7" s="10">
        <v>81343.3100000001</v>
      </c>
      <c r="AY7" s="10">
        <v>78515.460000000094</v>
      </c>
      <c r="AZ7" s="10">
        <v>427731.31</v>
      </c>
      <c r="BA7" s="10">
        <v>422527.26</v>
      </c>
      <c r="BB7" s="10">
        <v>10877.4398461767</v>
      </c>
      <c r="BC7" s="10">
        <v>1.2074299870363501</v>
      </c>
      <c r="BD7" s="11">
        <v>0.854700854700855</v>
      </c>
      <c r="BE7" s="15">
        <f t="shared" si="4"/>
        <v>40</v>
      </c>
      <c r="BF7" s="11">
        <v>0.80390143737166297</v>
      </c>
      <c r="BG7" s="15">
        <f t="shared" si="5"/>
        <v>40</v>
      </c>
      <c r="BH7" s="12">
        <v>1.12904396736178</v>
      </c>
      <c r="BI7" s="15">
        <f t="shared" si="6"/>
        <v>40</v>
      </c>
      <c r="BJ7" s="9">
        <v>1.7681180118839599</v>
      </c>
      <c r="BK7" s="76">
        <f t="shared" si="7"/>
        <v>31</v>
      </c>
      <c r="BL7" s="13">
        <v>25.6938448254595</v>
      </c>
      <c r="BM7" s="15">
        <f t="shared" si="8"/>
        <v>40</v>
      </c>
      <c r="BN7" s="13">
        <v>34.240527551134498</v>
      </c>
      <c r="BO7" s="14">
        <v>0.91776666666666695</v>
      </c>
      <c r="BP7" s="15">
        <f t="shared" si="9"/>
        <v>12</v>
      </c>
      <c r="BQ7" s="8">
        <v>-2.2949929175410701E-3</v>
      </c>
      <c r="BR7" s="15">
        <f t="shared" si="10"/>
        <v>6</v>
      </c>
      <c r="BS7" s="8">
        <v>-4.0220320610221804E-3</v>
      </c>
      <c r="BT7" s="8">
        <v>-5.1262406032610702E-3</v>
      </c>
      <c r="BU7" s="8">
        <v>-2.2949929175410701E-3</v>
      </c>
      <c r="BV7" s="6">
        <v>-5785.92</v>
      </c>
      <c r="BW7" s="15">
        <f t="shared" si="11"/>
        <v>22</v>
      </c>
      <c r="BX7" s="7">
        <v>452.6</v>
      </c>
      <c r="BY7">
        <f>_xlfn.XLOOKUP(S7,[1]Sales!$T:$T,[1]Sales!$A:$A)</f>
        <v>42</v>
      </c>
      <c r="BZ7" s="18">
        <f>VLOOKUP($BY7,[2]Sales!$A:$N,11,FALSE)</f>
        <v>2716627.12</v>
      </c>
      <c r="CA7" s="18">
        <f>VLOOKUP($BY7,[2]Sales!$A:$N,12,FALSE)</f>
        <v>2443250.87</v>
      </c>
      <c r="CB7" s="19">
        <f t="shared" si="12"/>
        <v>273376.25</v>
      </c>
      <c r="CC7" s="20">
        <f t="shared" si="13"/>
        <v>11.189037251831612</v>
      </c>
      <c r="CD7" s="27">
        <f>VLOOKUP(BY7,[3]Sales!$A:$U,21,FALSE)</f>
        <v>2.1</v>
      </c>
      <c r="CE7" s="16">
        <f>VLOOKUP(BY7,[3]Sales!$A:$BM,65,FALSE)</f>
        <v>-5582.97</v>
      </c>
      <c r="CF7">
        <f t="shared" si="14"/>
        <v>3</v>
      </c>
      <c r="CG7" s="16">
        <f t="shared" si="15"/>
        <v>40</v>
      </c>
    </row>
    <row r="8" spans="1:85" x14ac:dyDescent="0.25">
      <c r="A8">
        <v>56</v>
      </c>
      <c r="B8">
        <v>3</v>
      </c>
      <c r="C8" t="s">
        <v>60</v>
      </c>
      <c r="D8" t="s">
        <v>236</v>
      </c>
      <c r="E8" t="s">
        <v>84</v>
      </c>
      <c r="F8" t="s">
        <v>124</v>
      </c>
      <c r="G8" t="s">
        <v>245</v>
      </c>
      <c r="H8" s="1">
        <v>7689</v>
      </c>
      <c r="I8" t="s">
        <v>163</v>
      </c>
      <c r="J8" t="s">
        <v>200</v>
      </c>
      <c r="K8" t="s">
        <v>212</v>
      </c>
      <c r="L8" t="s">
        <v>219</v>
      </c>
      <c r="M8" s="2">
        <v>45323</v>
      </c>
      <c r="N8" s="2">
        <v>40018</v>
      </c>
      <c r="O8" s="2">
        <v>45041</v>
      </c>
      <c r="P8" s="3">
        <v>90.86</v>
      </c>
      <c r="Q8" s="4">
        <v>45041</v>
      </c>
      <c r="R8" s="3">
        <v>98.91</v>
      </c>
      <c r="S8" s="5">
        <v>1464970.22</v>
      </c>
      <c r="T8" s="5">
        <v>1579406.27</v>
      </c>
      <c r="U8" s="5">
        <v>-114436.05</v>
      </c>
      <c r="V8" s="6">
        <v>-7.2455106816816999</v>
      </c>
      <c r="W8">
        <f t="shared" si="0"/>
        <v>30</v>
      </c>
      <c r="X8" s="7">
        <v>98646</v>
      </c>
      <c r="Y8" s="7">
        <v>108217</v>
      </c>
      <c r="Z8" s="7">
        <v>-9571</v>
      </c>
      <c r="AA8" s="7">
        <v>-8.8442666124546108</v>
      </c>
      <c r="AB8">
        <f t="shared" si="1"/>
        <v>28</v>
      </c>
      <c r="AC8" s="6">
        <v>18.576526164264099</v>
      </c>
      <c r="AD8" s="6">
        <v>18.388977702209399</v>
      </c>
      <c r="AE8" s="7">
        <v>0.187548462054689</v>
      </c>
      <c r="AF8" s="8">
        <v>1.0198960762900699E-2</v>
      </c>
      <c r="AG8" s="15">
        <f t="shared" si="16"/>
        <v>5</v>
      </c>
      <c r="AH8" s="6">
        <v>1.7827557980900399</v>
      </c>
      <c r="AI8" s="6">
        <v>1.8405527638190999</v>
      </c>
      <c r="AJ8" s="6">
        <v>-5.7796965729054503E-2</v>
      </c>
      <c r="AK8" s="9">
        <v>-3.14019607941733</v>
      </c>
      <c r="AL8" s="15">
        <f t="shared" si="2"/>
        <v>21</v>
      </c>
      <c r="AM8" s="6">
        <v>44.842824083994003</v>
      </c>
      <c r="AN8" s="9">
        <v>43.121365932235797</v>
      </c>
      <c r="AO8" s="6">
        <v>1.7214581517581999</v>
      </c>
      <c r="AP8" s="6">
        <v>3.99212342777692</v>
      </c>
      <c r="AQ8" s="15">
        <f t="shared" si="3"/>
        <v>29</v>
      </c>
      <c r="AR8" s="10">
        <v>3.4707349999999999</v>
      </c>
      <c r="AS8" s="10">
        <v>44.402478696537997</v>
      </c>
      <c r="AT8" s="10">
        <v>11.099668196824499</v>
      </c>
      <c r="AU8" s="10">
        <v>8.0935099252224294</v>
      </c>
      <c r="AV8" s="10">
        <v>1.52420751693028</v>
      </c>
      <c r="AW8" s="10">
        <v>0.87920281428344804</v>
      </c>
      <c r="AX8" s="10">
        <v>231155.18</v>
      </c>
      <c r="AY8" s="10">
        <v>219854.26</v>
      </c>
      <c r="AZ8" s="10">
        <v>605755.1</v>
      </c>
      <c r="BA8" s="10">
        <v>545797.61</v>
      </c>
      <c r="BB8" s="10">
        <v>128437.935470554</v>
      </c>
      <c r="BC8" s="10">
        <v>10.5486216091982</v>
      </c>
      <c r="BD8" s="11">
        <v>0.98979591836734704</v>
      </c>
      <c r="BE8" s="15">
        <f t="shared" si="4"/>
        <v>5</v>
      </c>
      <c r="BF8" s="11">
        <v>0.98009367681498805</v>
      </c>
      <c r="BG8" s="15">
        <f t="shared" si="5"/>
        <v>7</v>
      </c>
      <c r="BH8" s="12">
        <v>1.5219476611613301</v>
      </c>
      <c r="BI8" s="15">
        <f t="shared" si="6"/>
        <v>34</v>
      </c>
      <c r="BJ8" s="9">
        <v>1.3689384682511101</v>
      </c>
      <c r="BK8" s="76">
        <f t="shared" si="7"/>
        <v>35</v>
      </c>
      <c r="BL8" s="13">
        <v>69.206002728512999</v>
      </c>
      <c r="BM8" s="15">
        <f t="shared" si="8"/>
        <v>16</v>
      </c>
      <c r="BN8" s="13">
        <v>59.180904522613098</v>
      </c>
      <c r="BO8" s="14">
        <v>0.84756666666666702</v>
      </c>
      <c r="BP8" s="15">
        <f t="shared" si="9"/>
        <v>23</v>
      </c>
      <c r="BQ8" s="8">
        <v>-4.2739017495127098E-3</v>
      </c>
      <c r="BR8" s="15">
        <f t="shared" si="10"/>
        <v>20</v>
      </c>
      <c r="BS8" s="8">
        <v>-3.9292358008740898E-3</v>
      </c>
      <c r="BT8" s="8">
        <v>-6.0707650425822204E-3</v>
      </c>
      <c r="BU8" s="8">
        <v>-4.2739017495127003E-3</v>
      </c>
      <c r="BV8" s="6">
        <v>-8893.4899999999907</v>
      </c>
      <c r="BW8" s="15">
        <f t="shared" si="11"/>
        <v>31</v>
      </c>
      <c r="BX8" s="7">
        <v>9765.86</v>
      </c>
      <c r="BY8">
        <f>_xlfn.XLOOKUP(S8,[1]Sales!$T:$T,[1]Sales!$A:$A)</f>
        <v>72</v>
      </c>
      <c r="BZ8" s="18">
        <f>VLOOKUP($BY8,[2]Sales!$A:$N,11,FALSE)</f>
        <v>3569532.22</v>
      </c>
      <c r="CA8" s="18">
        <f>VLOOKUP($BY8,[2]Sales!$A:$N,12,FALSE)</f>
        <v>3591708.21</v>
      </c>
      <c r="CB8" s="19">
        <f t="shared" si="12"/>
        <v>-22175.989999999758</v>
      </c>
      <c r="CC8" s="20">
        <f t="shared" si="13"/>
        <v>-0.61742181445189714</v>
      </c>
      <c r="CD8" s="27">
        <f>VLOOKUP(BY8,[3]Sales!$A:$U,21,FALSE)</f>
        <v>2.6</v>
      </c>
      <c r="CE8" s="16">
        <f>VLOOKUP(BY8,[3]Sales!$A:$BM,65,FALSE)</f>
        <v>-9601.42</v>
      </c>
      <c r="CF8">
        <f t="shared" si="14"/>
        <v>22</v>
      </c>
      <c r="CG8" s="16">
        <f t="shared" si="15"/>
        <v>24</v>
      </c>
    </row>
    <row r="9" spans="1:85" x14ac:dyDescent="0.25">
      <c r="A9">
        <v>67</v>
      </c>
      <c r="B9">
        <v>3</v>
      </c>
      <c r="C9" t="s">
        <v>60</v>
      </c>
      <c r="D9" t="s">
        <v>236</v>
      </c>
      <c r="E9" t="s">
        <v>88</v>
      </c>
      <c r="F9" t="s">
        <v>128</v>
      </c>
      <c r="G9" t="s">
        <v>246</v>
      </c>
      <c r="H9" s="1">
        <v>9123</v>
      </c>
      <c r="I9" t="s">
        <v>167</v>
      </c>
      <c r="J9" t="s">
        <v>203</v>
      </c>
      <c r="K9" t="s">
        <v>212</v>
      </c>
      <c r="L9" t="s">
        <v>219</v>
      </c>
      <c r="M9" s="2">
        <v>45426</v>
      </c>
      <c r="N9" s="2">
        <v>42622</v>
      </c>
      <c r="O9" s="2">
        <v>44965</v>
      </c>
      <c r="P9" s="3">
        <v>93.98</v>
      </c>
      <c r="Q9" s="4">
        <v>44965</v>
      </c>
      <c r="R9" s="3">
        <v>99.31</v>
      </c>
      <c r="S9" s="5">
        <v>601993.32999999996</v>
      </c>
      <c r="T9" s="5">
        <v>611872.32999999996</v>
      </c>
      <c r="U9" s="5">
        <v>-9879.0000000000091</v>
      </c>
      <c r="V9" s="6">
        <v>-1.6145524998654499</v>
      </c>
      <c r="W9">
        <f t="shared" si="0"/>
        <v>22</v>
      </c>
      <c r="X9" s="7">
        <v>28982</v>
      </c>
      <c r="Y9" s="7">
        <v>31116</v>
      </c>
      <c r="Z9" s="7">
        <v>-2134</v>
      </c>
      <c r="AA9" s="7">
        <v>-6.8582079958863602</v>
      </c>
      <c r="AB9">
        <f t="shared" si="1"/>
        <v>27</v>
      </c>
      <c r="AC9" s="6">
        <v>32.244151542336603</v>
      </c>
      <c r="AD9" s="6">
        <v>31.604319321249498</v>
      </c>
      <c r="AE9" s="7">
        <v>0.63983222108710402</v>
      </c>
      <c r="AF9" s="8">
        <v>2.0245087849650501E-2</v>
      </c>
      <c r="AG9" s="15">
        <f t="shared" si="16"/>
        <v>4</v>
      </c>
      <c r="AH9" s="6">
        <v>1.5568753344034201</v>
      </c>
      <c r="AI9" s="6">
        <v>1.63738051657515</v>
      </c>
      <c r="AJ9" s="6">
        <v>-8.0505182171723103E-2</v>
      </c>
      <c r="AK9" s="9">
        <v>-4.9167057600094699</v>
      </c>
      <c r="AL9" s="15">
        <f t="shared" si="2"/>
        <v>34</v>
      </c>
      <c r="AM9" s="6">
        <v>41.376955804522701</v>
      </c>
      <c r="AN9" s="9">
        <v>37.9997720780027</v>
      </c>
      <c r="AO9" s="6">
        <v>3.3771837265199198</v>
      </c>
      <c r="AP9" s="6">
        <v>8.8873789021352998</v>
      </c>
      <c r="AQ9" s="15">
        <f t="shared" si="3"/>
        <v>3</v>
      </c>
      <c r="AR9" s="10">
        <v>1.3036689699999999</v>
      </c>
      <c r="AS9" s="10">
        <v>44.084961989118398</v>
      </c>
      <c r="AT9" s="10">
        <v>15.4351331276943</v>
      </c>
      <c r="AU9" s="10">
        <v>10.928929624777</v>
      </c>
      <c r="AV9" s="10">
        <v>1.53659138790156</v>
      </c>
      <c r="AW9" s="10">
        <v>0.87486998554909601</v>
      </c>
      <c r="AX9" s="10">
        <v>58187.7</v>
      </c>
      <c r="AY9" s="10">
        <v>58220.45</v>
      </c>
      <c r="AZ9" s="10">
        <v>183198.51</v>
      </c>
      <c r="BA9" s="10">
        <v>182639.02</v>
      </c>
      <c r="BB9" s="10">
        <v>21438.066351032699</v>
      </c>
      <c r="BC9" s="10">
        <v>4.3759454039800101</v>
      </c>
      <c r="BD9" s="11">
        <v>0.98</v>
      </c>
      <c r="BE9" s="15">
        <f t="shared" si="4"/>
        <v>9</v>
      </c>
      <c r="BF9" s="11">
        <v>0.97132616487455203</v>
      </c>
      <c r="BG9" s="15">
        <f t="shared" si="5"/>
        <v>10</v>
      </c>
      <c r="BH9" s="12">
        <v>3.9272926827943402</v>
      </c>
      <c r="BI9" s="15">
        <f t="shared" si="6"/>
        <v>1</v>
      </c>
      <c r="BJ9" s="9">
        <v>4.7085181969251604</v>
      </c>
      <c r="BK9" s="76">
        <f t="shared" si="7"/>
        <v>1</v>
      </c>
      <c r="BL9" s="13">
        <v>94.949170679507802</v>
      </c>
      <c r="BM9" s="15">
        <f t="shared" si="8"/>
        <v>1</v>
      </c>
      <c r="BN9" s="13">
        <v>94.5596908684157</v>
      </c>
      <c r="BO9" s="14">
        <v>1</v>
      </c>
      <c r="BP9" s="15">
        <f t="shared" si="9"/>
        <v>1</v>
      </c>
      <c r="BQ9" s="8">
        <v>-2.6358574498847099E-3</v>
      </c>
      <c r="BR9" s="15">
        <f t="shared" si="10"/>
        <v>9</v>
      </c>
      <c r="BS9" s="8">
        <v>-8.4729022476276396E-4</v>
      </c>
      <c r="BT9" s="8">
        <v>-1.4398332287169999E-3</v>
      </c>
      <c r="BU9" s="8">
        <v>-2.6358574498847099E-3</v>
      </c>
      <c r="BV9" s="6">
        <v>-866.77</v>
      </c>
      <c r="BW9" s="15">
        <f t="shared" si="11"/>
        <v>2</v>
      </c>
      <c r="BX9" s="7">
        <v>3461.28</v>
      </c>
      <c r="BY9">
        <f>_xlfn.XLOOKUP(S9,[1]Sales!$T:$T,[1]Sales!$A:$A)</f>
        <v>79</v>
      </c>
      <c r="BZ9" s="18">
        <f>VLOOKUP($BY9,[2]Sales!$A:$N,11,FALSE)</f>
        <v>1302540.0900000001</v>
      </c>
      <c r="CA9" s="18">
        <f>VLOOKUP($BY9,[2]Sales!$A:$N,12,FALSE)</f>
        <v>1352016.28</v>
      </c>
      <c r="CB9" s="19">
        <f t="shared" si="12"/>
        <v>-49476.189999999944</v>
      </c>
      <c r="CC9" s="20">
        <f t="shared" si="13"/>
        <v>-3.6594374440520752</v>
      </c>
      <c r="CD9" s="27">
        <f>VLOOKUP(BY9,[3]Sales!$A:$U,21,FALSE)</f>
        <v>1.6</v>
      </c>
      <c r="CE9" s="16">
        <f>VLOOKUP(BY9,[3]Sales!$A:$BM,65,FALSE)</f>
        <v>-1986.6</v>
      </c>
      <c r="CF9">
        <f t="shared" si="14"/>
        <v>26</v>
      </c>
      <c r="CG9" s="16">
        <f t="shared" si="15"/>
        <v>1</v>
      </c>
    </row>
    <row r="10" spans="1:85" x14ac:dyDescent="0.25">
      <c r="A10">
        <v>97</v>
      </c>
      <c r="B10">
        <v>4</v>
      </c>
      <c r="C10" t="s">
        <v>61</v>
      </c>
      <c r="D10" t="s">
        <v>237</v>
      </c>
      <c r="E10" t="s">
        <v>101</v>
      </c>
      <c r="F10" t="s">
        <v>141</v>
      </c>
      <c r="G10" t="s">
        <v>244</v>
      </c>
      <c r="H10" s="1">
        <v>8678</v>
      </c>
      <c r="I10" t="s">
        <v>180</v>
      </c>
      <c r="J10" t="s">
        <v>189</v>
      </c>
      <c r="K10" t="s">
        <v>214</v>
      </c>
      <c r="L10" t="s">
        <v>219</v>
      </c>
      <c r="M10" s="2">
        <v>45675</v>
      </c>
      <c r="N10" s="2">
        <v>45032</v>
      </c>
      <c r="O10" s="2">
        <v>45062</v>
      </c>
      <c r="P10" s="3">
        <v>89.6</v>
      </c>
      <c r="Q10" s="4">
        <v>45062</v>
      </c>
      <c r="R10" s="3">
        <v>98.01</v>
      </c>
      <c r="S10" s="5">
        <v>727783.07</v>
      </c>
      <c r="T10" s="5">
        <v>800819.18</v>
      </c>
      <c r="U10" s="5">
        <v>-73036.11</v>
      </c>
      <c r="V10" s="6">
        <v>-9.1201749188874803</v>
      </c>
      <c r="W10">
        <f t="shared" si="0"/>
        <v>34</v>
      </c>
      <c r="X10" s="7">
        <v>80120</v>
      </c>
      <c r="Y10" s="7">
        <v>88992</v>
      </c>
      <c r="Z10" s="7">
        <v>-8872</v>
      </c>
      <c r="AA10" s="7">
        <v>-9.9694354548723503</v>
      </c>
      <c r="AB10">
        <f t="shared" si="1"/>
        <v>31</v>
      </c>
      <c r="AC10" s="6">
        <v>13.637044433350001</v>
      </c>
      <c r="AD10" s="6">
        <v>14.0080007191658</v>
      </c>
      <c r="AE10" s="7">
        <v>-0.37095628581578999</v>
      </c>
      <c r="AF10" s="8">
        <v>-2.6481743772917399E-2</v>
      </c>
      <c r="AG10" s="15">
        <f>RANK($AF10,$AF$10:$AF$16,0)</f>
        <v>5</v>
      </c>
      <c r="AH10" s="6">
        <v>1.52883031301483</v>
      </c>
      <c r="AI10" s="6">
        <v>1.5617680089844399</v>
      </c>
      <c r="AJ10" s="6">
        <v>-3.2937695969610603E-2</v>
      </c>
      <c r="AK10" s="9">
        <v>-2.1090005545080199</v>
      </c>
      <c r="AL10" s="15">
        <f t="shared" si="2"/>
        <v>15</v>
      </c>
      <c r="AM10" s="6">
        <v>43.569388769157101</v>
      </c>
      <c r="AN10" s="9">
        <v>41.133041245056198</v>
      </c>
      <c r="AO10" s="6">
        <v>2.4363475241008201</v>
      </c>
      <c r="AP10" s="6">
        <v>5.9230911460835598</v>
      </c>
      <c r="AQ10" s="15">
        <f t="shared" si="3"/>
        <v>18</v>
      </c>
      <c r="AR10" s="10">
        <v>1.7898566899999999</v>
      </c>
      <c r="AS10" s="10">
        <v>45.345344622601601</v>
      </c>
      <c r="AT10" s="10">
        <v>11.169264484853199</v>
      </c>
      <c r="AU10" s="10">
        <v>12.159193331158001</v>
      </c>
      <c r="AV10" s="10">
        <v>1.54525474224501</v>
      </c>
      <c r="AW10" s="10">
        <v>1.43576207971822</v>
      </c>
      <c r="AX10" s="10">
        <v>70433.820000000007</v>
      </c>
      <c r="AY10" s="10">
        <v>67884.460000000006</v>
      </c>
      <c r="AZ10" s="10">
        <v>271143.89</v>
      </c>
      <c r="BA10" s="10">
        <v>264064.33</v>
      </c>
      <c r="BB10" s="10">
        <v>24522.151386591398</v>
      </c>
      <c r="BC10" s="10">
        <v>4.2459250853186203</v>
      </c>
      <c r="BD10" s="11">
        <v>0.95</v>
      </c>
      <c r="BE10" s="15">
        <f t="shared" si="4"/>
        <v>30</v>
      </c>
      <c r="BF10" s="11">
        <v>0.89068825910931204</v>
      </c>
      <c r="BG10" s="15">
        <f t="shared" si="5"/>
        <v>34</v>
      </c>
      <c r="BH10" s="12">
        <v>1.4645943879953101</v>
      </c>
      <c r="BI10" s="15">
        <f t="shared" si="6"/>
        <v>36</v>
      </c>
      <c r="BJ10" s="9">
        <v>1.92827674282227</v>
      </c>
      <c r="BK10" s="76">
        <f t="shared" si="7"/>
        <v>29</v>
      </c>
      <c r="BL10" s="13">
        <v>57.633168588687496</v>
      </c>
      <c r="BM10" s="15">
        <f t="shared" si="8"/>
        <v>28</v>
      </c>
      <c r="BN10" s="13">
        <v>56.922830097866203</v>
      </c>
      <c r="BO10" s="14">
        <v>0.87076666666666702</v>
      </c>
      <c r="BP10" s="15">
        <f t="shared" si="9"/>
        <v>17</v>
      </c>
      <c r="BQ10" s="8">
        <v>-9.0695647447147695E-3</v>
      </c>
      <c r="BR10" s="15">
        <f t="shared" si="10"/>
        <v>36</v>
      </c>
      <c r="BS10" s="8">
        <v>-1.86289223025441E-2</v>
      </c>
      <c r="BT10" s="8">
        <v>-8.3898763954484406E-3</v>
      </c>
      <c r="BU10" s="8">
        <v>-9.0695647447147695E-3</v>
      </c>
      <c r="BV10" s="6">
        <v>-6106.01</v>
      </c>
      <c r="BW10" s="15">
        <f t="shared" si="11"/>
        <v>24</v>
      </c>
      <c r="BX10" s="7">
        <v>2508.9299999999998</v>
      </c>
      <c r="BY10">
        <f>_xlfn.XLOOKUP(S10,[1]Sales!$T:$T,[1]Sales!$A:$A)</f>
        <v>120</v>
      </c>
      <c r="BZ10" s="18">
        <f>VLOOKUP($BY10,[2]Sales!$A:$N,11,FALSE)</f>
        <v>1852723.97</v>
      </c>
      <c r="CA10" s="18">
        <f>VLOOKUP($BY10,[2]Sales!$A:$N,12,FALSE)</f>
        <v>1857016.16</v>
      </c>
      <c r="CB10" s="19">
        <f t="shared" si="12"/>
        <v>-4292.1899999999441</v>
      </c>
      <c r="CC10" s="20">
        <f t="shared" si="13"/>
        <v>-0.23113369137293585</v>
      </c>
      <c r="CD10" s="27">
        <f>VLOOKUP(BY10,[3]Sales!$A:$U,21,FALSE)</f>
        <v>1.9</v>
      </c>
      <c r="CE10" s="16">
        <f>VLOOKUP(BY10,[3]Sales!$A:$BM,65,FALSE)</f>
        <v>-4253.2</v>
      </c>
      <c r="CF10">
        <f t="shared" si="14"/>
        <v>20</v>
      </c>
      <c r="CG10" s="16">
        <f t="shared" si="15"/>
        <v>26</v>
      </c>
    </row>
    <row r="11" spans="1:85" x14ac:dyDescent="0.25">
      <c r="A11">
        <v>14</v>
      </c>
      <c r="B11">
        <v>3</v>
      </c>
      <c r="C11" t="s">
        <v>60</v>
      </c>
      <c r="D11" t="s">
        <v>236</v>
      </c>
      <c r="E11" t="s">
        <v>64</v>
      </c>
      <c r="F11" t="s">
        <v>104</v>
      </c>
      <c r="G11" t="s">
        <v>247</v>
      </c>
      <c r="H11" s="1">
        <v>5123</v>
      </c>
      <c r="I11" t="s">
        <v>144</v>
      </c>
      <c r="J11" t="s">
        <v>187</v>
      </c>
      <c r="K11" t="s">
        <v>214</v>
      </c>
      <c r="L11" t="s">
        <v>211</v>
      </c>
      <c r="M11" s="2">
        <v>45601</v>
      </c>
      <c r="N11" s="2">
        <v>45051</v>
      </c>
      <c r="O11" s="2">
        <v>44896</v>
      </c>
      <c r="P11" s="3">
        <v>71.430000000000007</v>
      </c>
      <c r="Q11" s="4">
        <v>44896</v>
      </c>
      <c r="R11" s="3">
        <v>92.87</v>
      </c>
      <c r="S11" s="5">
        <v>914293.14</v>
      </c>
      <c r="T11" s="5">
        <v>1041537.34</v>
      </c>
      <c r="U11" s="5">
        <v>-127244.2</v>
      </c>
      <c r="V11" s="6">
        <v>-12.2169599795625</v>
      </c>
      <c r="W11">
        <f t="shared" si="0"/>
        <v>37</v>
      </c>
      <c r="X11" s="7">
        <v>83507</v>
      </c>
      <c r="Y11" s="7">
        <v>97361</v>
      </c>
      <c r="Z11" s="7">
        <v>-13854</v>
      </c>
      <c r="AA11" s="7">
        <v>-14.2295169523731</v>
      </c>
      <c r="AB11">
        <f t="shared" si="1"/>
        <v>37</v>
      </c>
      <c r="AC11" s="6">
        <v>14.9963476115775</v>
      </c>
      <c r="AD11" s="6">
        <v>14.889945666129099</v>
      </c>
      <c r="AE11" s="7">
        <v>0.106401945448326</v>
      </c>
      <c r="AF11" s="8">
        <v>7.14589212305612E-3</v>
      </c>
      <c r="AG11" s="15">
        <f t="shared" ref="AG11:AG16" si="17">RANK($AF11,$AF$10:$AF$16,0)</f>
        <v>2</v>
      </c>
      <c r="AH11" s="6">
        <v>1.6543160584524499</v>
      </c>
      <c r="AI11" s="6">
        <v>1.71042284610609</v>
      </c>
      <c r="AJ11" s="6">
        <v>-5.6106787653643402E-2</v>
      </c>
      <c r="AK11" s="9">
        <v>-3.2802875488581602</v>
      </c>
      <c r="AL11" s="15">
        <f t="shared" si="2"/>
        <v>22</v>
      </c>
      <c r="AM11" s="6">
        <v>44.132506637061297</v>
      </c>
      <c r="AN11" s="9">
        <v>42.004248265849299</v>
      </c>
      <c r="AO11" s="6">
        <v>2.12825837121202</v>
      </c>
      <c r="AP11" s="6">
        <v>5.0667693366205402</v>
      </c>
      <c r="AQ11" s="15">
        <f t="shared" si="3"/>
        <v>21</v>
      </c>
      <c r="AR11" s="10">
        <v>2.33810765</v>
      </c>
      <c r="AS11" s="10">
        <v>44.513268799381699</v>
      </c>
      <c r="AT11" s="10">
        <v>12.9476141531071</v>
      </c>
      <c r="AU11" s="10">
        <v>11.608308865808301</v>
      </c>
      <c r="AV11" s="10">
        <v>3.7419242567995399</v>
      </c>
      <c r="AW11" s="10">
        <v>6.49446983538982</v>
      </c>
      <c r="AX11" s="10">
        <v>42811.870000000097</v>
      </c>
      <c r="AY11" s="10">
        <v>29462.340000000098</v>
      </c>
      <c r="AZ11" s="10">
        <v>448092.27</v>
      </c>
      <c r="BA11" s="10">
        <v>414584.41</v>
      </c>
      <c r="BB11" s="10">
        <v>-20421.6214838407</v>
      </c>
      <c r="BC11" s="10">
        <v>-3.0736572805962199</v>
      </c>
      <c r="BD11" s="11">
        <v>0.96842105263157896</v>
      </c>
      <c r="BE11" s="15">
        <f t="shared" si="4"/>
        <v>20</v>
      </c>
      <c r="BF11" s="11">
        <v>0.96822645869439605</v>
      </c>
      <c r="BG11" s="15">
        <f t="shared" si="5"/>
        <v>13</v>
      </c>
      <c r="BH11" s="12">
        <v>1.4182322312950899</v>
      </c>
      <c r="BI11" s="15">
        <f t="shared" si="6"/>
        <v>37</v>
      </c>
      <c r="BJ11" s="9">
        <v>1.1592220015846999</v>
      </c>
      <c r="BK11" s="76">
        <f t="shared" si="7"/>
        <v>39</v>
      </c>
      <c r="BL11" s="13">
        <v>41.835023556655798</v>
      </c>
      <c r="BM11" s="15">
        <f t="shared" si="8"/>
        <v>38</v>
      </c>
      <c r="BN11" s="13">
        <v>34.793405532179101</v>
      </c>
      <c r="BO11" s="14">
        <v>0.80806666666666704</v>
      </c>
      <c r="BP11" s="15">
        <f t="shared" si="9"/>
        <v>28</v>
      </c>
      <c r="BQ11" s="8">
        <v>-1.06864357337744E-2</v>
      </c>
      <c r="BR11" s="15">
        <f t="shared" si="10"/>
        <v>38</v>
      </c>
      <c r="BS11" s="8">
        <v>-1.48569154954425E-2</v>
      </c>
      <c r="BT11" s="8">
        <v>-1.19928166583422E-2</v>
      </c>
      <c r="BU11" s="8">
        <v>-1.06864357337744E-2</v>
      </c>
      <c r="BV11" s="6">
        <v>-10964.95</v>
      </c>
      <c r="BW11" s="15">
        <f t="shared" si="11"/>
        <v>35</v>
      </c>
      <c r="BX11" s="7">
        <v>2761.19</v>
      </c>
      <c r="BY11">
        <f>_xlfn.XLOOKUP(S11,[1]Sales!$T:$T,[1]Sales!$A:$A)</f>
        <v>12</v>
      </c>
      <c r="BZ11" s="18">
        <f>VLOOKUP($BY11,[2]Sales!$A:$N,11,FALSE)</f>
        <v>2445173.5499999998</v>
      </c>
      <c r="CA11" s="18">
        <f>VLOOKUP($BY11,[2]Sales!$A:$N,12,FALSE)</f>
        <v>2728610.08</v>
      </c>
      <c r="CB11" s="19">
        <f t="shared" si="12"/>
        <v>-283436.53000000026</v>
      </c>
      <c r="CC11" s="20">
        <f t="shared" si="13"/>
        <v>-10.387579085686008</v>
      </c>
      <c r="CD11" s="27">
        <f>VLOOKUP(BY11,[3]Sales!$A:$U,21,FALSE)</f>
        <v>1.6</v>
      </c>
      <c r="CE11" s="16">
        <f>VLOOKUP(BY11,[3]Sales!$A:$BM,65,FALSE)</f>
        <v>-11679.88</v>
      </c>
      <c r="CF11">
        <f t="shared" si="14"/>
        <v>32</v>
      </c>
      <c r="CG11" s="16">
        <f t="shared" si="15"/>
        <v>39</v>
      </c>
    </row>
    <row r="12" spans="1:85" x14ac:dyDescent="0.25">
      <c r="A12">
        <v>29</v>
      </c>
      <c r="B12">
        <v>4</v>
      </c>
      <c r="C12" t="s">
        <v>61</v>
      </c>
      <c r="D12" t="s">
        <v>237</v>
      </c>
      <c r="E12" t="s">
        <v>73</v>
      </c>
      <c r="F12" t="s">
        <v>113</v>
      </c>
      <c r="G12" t="s">
        <v>248</v>
      </c>
      <c r="H12" s="1">
        <v>9562</v>
      </c>
      <c r="I12" t="s">
        <v>181</v>
      </c>
      <c r="J12" t="s">
        <v>199</v>
      </c>
      <c r="K12" t="s">
        <v>212</v>
      </c>
      <c r="L12" t="s">
        <v>211</v>
      </c>
      <c r="M12" s="2">
        <v>45958</v>
      </c>
      <c r="N12" s="2">
        <v>40251</v>
      </c>
      <c r="O12" s="2">
        <v>44972</v>
      </c>
      <c r="P12" s="3">
        <v>74.42</v>
      </c>
      <c r="Q12" s="4">
        <v>44972</v>
      </c>
      <c r="R12" s="3">
        <v>98.85</v>
      </c>
      <c r="S12" s="5">
        <v>977133.01</v>
      </c>
      <c r="T12" s="5">
        <v>1101258.3700000001</v>
      </c>
      <c r="U12" s="5">
        <v>-124125.36</v>
      </c>
      <c r="V12" s="6">
        <v>-11.271229657033199</v>
      </c>
      <c r="W12">
        <f t="shared" si="0"/>
        <v>36</v>
      </c>
      <c r="X12" s="7">
        <v>116474</v>
      </c>
      <c r="Y12" s="7">
        <v>119703</v>
      </c>
      <c r="Z12" s="7">
        <v>-3229</v>
      </c>
      <c r="AA12" s="7">
        <v>-2.6975096697660002</v>
      </c>
      <c r="AB12">
        <f t="shared" si="1"/>
        <v>14</v>
      </c>
      <c r="AC12" s="6">
        <v>12.040455380599999</v>
      </c>
      <c r="AD12" s="6">
        <v>13.0172176135936</v>
      </c>
      <c r="AE12" s="7">
        <v>-0.97676223299368004</v>
      </c>
      <c r="AF12" s="8">
        <v>-7.50361760852538E-2</v>
      </c>
      <c r="AG12" s="15">
        <f t="shared" si="17"/>
        <v>6</v>
      </c>
      <c r="AH12" s="6">
        <v>1.5082715345122599</v>
      </c>
      <c r="AI12" s="6">
        <v>1.55692465665511</v>
      </c>
      <c r="AJ12" s="6">
        <v>-4.8653122142850301E-2</v>
      </c>
      <c r="AK12" s="9">
        <v>-3.1249503265865402</v>
      </c>
      <c r="AL12" s="15">
        <f t="shared" si="2"/>
        <v>20</v>
      </c>
      <c r="AM12" s="6">
        <v>46.195773922087703</v>
      </c>
      <c r="AN12" s="9">
        <v>45.393997114591897</v>
      </c>
      <c r="AO12" s="6">
        <v>0.80177680749581304</v>
      </c>
      <c r="AP12" s="6">
        <v>1.76626174926129</v>
      </c>
      <c r="AQ12" s="15">
        <f t="shared" si="3"/>
        <v>36</v>
      </c>
      <c r="AR12" s="10">
        <v>2.35922455</v>
      </c>
      <c r="AS12" s="10">
        <v>45.936774464998599</v>
      </c>
      <c r="AT12" s="10">
        <v>13.8884877207605</v>
      </c>
      <c r="AU12" s="10">
        <v>14.617461900478901</v>
      </c>
      <c r="AV12" s="10">
        <v>3.19168195863955</v>
      </c>
      <c r="AW12" s="10">
        <v>9.2813030582852196</v>
      </c>
      <c r="AX12" s="10">
        <v>12545.620000000101</v>
      </c>
      <c r="AY12" s="10">
        <v>1490.79000000005</v>
      </c>
      <c r="AZ12" s="10">
        <v>264789.07</v>
      </c>
      <c r="BA12" s="10">
        <v>230428.36</v>
      </c>
      <c r="BB12" s="10">
        <v>-56407.461793659699</v>
      </c>
      <c r="BC12" s="10">
        <v>-7.3147125034524301</v>
      </c>
      <c r="BD12" s="11">
        <v>0.93413173652694603</v>
      </c>
      <c r="BE12" s="15">
        <f t="shared" si="4"/>
        <v>34</v>
      </c>
      <c r="BF12" s="11">
        <v>0.83341596430342102</v>
      </c>
      <c r="BG12" s="15">
        <f t="shared" si="5"/>
        <v>39</v>
      </c>
      <c r="BH12" s="12">
        <v>2.5155162857511102</v>
      </c>
      <c r="BI12" s="15">
        <f t="shared" si="6"/>
        <v>11</v>
      </c>
      <c r="BJ12" s="9">
        <v>3.59002855978293</v>
      </c>
      <c r="BK12" s="76">
        <f t="shared" si="7"/>
        <v>3</v>
      </c>
      <c r="BL12" s="13">
        <v>53.886195094124403</v>
      </c>
      <c r="BM12" s="15">
        <f t="shared" si="8"/>
        <v>34</v>
      </c>
      <c r="BN12" s="13">
        <v>46.130150173276903</v>
      </c>
      <c r="BO12" s="14">
        <v>0.92726666666666702</v>
      </c>
      <c r="BP12" s="15">
        <f t="shared" si="9"/>
        <v>10</v>
      </c>
      <c r="BQ12" s="8">
        <v>-2.9272573677610798E-3</v>
      </c>
      <c r="BR12" s="15">
        <f t="shared" si="10"/>
        <v>13</v>
      </c>
      <c r="BS12" s="8">
        <v>-3.5666726756738202E-3</v>
      </c>
      <c r="BT12" s="8">
        <v>-4.1174742423244898E-3</v>
      </c>
      <c r="BU12" s="8">
        <v>-2.9272573677610798E-3</v>
      </c>
      <c r="BV12" s="6">
        <v>-4023.32</v>
      </c>
      <c r="BW12" s="15">
        <f t="shared" si="11"/>
        <v>12</v>
      </c>
      <c r="BX12" s="7">
        <v>1711.7</v>
      </c>
      <c r="BY12">
        <f>_xlfn.XLOOKUP(S12,[1]Sales!$T:$T,[1]Sales!$A:$A)</f>
        <v>31</v>
      </c>
      <c r="BZ12" s="18">
        <f>VLOOKUP($BY12,[2]Sales!$A:$N,11,FALSE)</f>
        <v>2462933.42</v>
      </c>
      <c r="CA12" s="18">
        <f>VLOOKUP($BY12,[2]Sales!$A:$N,12,FALSE)</f>
        <v>2454919.2400000002</v>
      </c>
      <c r="CB12" s="19">
        <f t="shared" si="12"/>
        <v>8014.179999999702</v>
      </c>
      <c r="CC12" s="20">
        <f t="shared" si="13"/>
        <v>0.32645391625997849</v>
      </c>
      <c r="CD12" s="27">
        <f>VLOOKUP(BY12,[3]Sales!$A:$U,21,FALSE)</f>
        <v>2</v>
      </c>
      <c r="CE12" s="16">
        <f>VLOOKUP(BY12,[3]Sales!$A:$BM,65,FALSE)</f>
        <v>-4877.9799999999996</v>
      </c>
      <c r="CF12">
        <f t="shared" si="14"/>
        <v>18</v>
      </c>
      <c r="CG12" s="16">
        <f t="shared" si="15"/>
        <v>35</v>
      </c>
    </row>
    <row r="13" spans="1:85" x14ac:dyDescent="0.25">
      <c r="A13">
        <v>64</v>
      </c>
      <c r="B13">
        <v>2</v>
      </c>
      <c r="C13" t="s">
        <v>59</v>
      </c>
      <c r="D13" t="s">
        <v>235</v>
      </c>
      <c r="E13" t="s">
        <v>87</v>
      </c>
      <c r="F13" t="s">
        <v>127</v>
      </c>
      <c r="G13" t="s">
        <v>249</v>
      </c>
      <c r="H13" s="1">
        <v>6893</v>
      </c>
      <c r="I13" t="s">
        <v>166</v>
      </c>
      <c r="J13" t="s">
        <v>190</v>
      </c>
      <c r="K13" t="s">
        <v>212</v>
      </c>
      <c r="L13" t="s">
        <v>211</v>
      </c>
      <c r="M13" s="2">
        <v>46390</v>
      </c>
      <c r="N13" s="2">
        <v>42063</v>
      </c>
      <c r="O13" s="2">
        <v>44782</v>
      </c>
      <c r="P13" s="3">
        <v>87.18</v>
      </c>
      <c r="Q13" s="4">
        <v>44468</v>
      </c>
      <c r="R13" s="3">
        <v>99.32</v>
      </c>
      <c r="S13" s="5">
        <v>807631.15</v>
      </c>
      <c r="T13" s="5">
        <v>854306.27</v>
      </c>
      <c r="U13" s="5">
        <v>-46675.12</v>
      </c>
      <c r="V13" s="6">
        <v>-5.4635113470489101</v>
      </c>
      <c r="W13">
        <f t="shared" si="0"/>
        <v>28</v>
      </c>
      <c r="X13" s="7">
        <v>41086</v>
      </c>
      <c r="Y13" s="7">
        <v>44092</v>
      </c>
      <c r="Z13" s="7">
        <v>-3006</v>
      </c>
      <c r="AA13" s="7">
        <v>-6.8175632767849104</v>
      </c>
      <c r="AB13">
        <f t="shared" si="1"/>
        <v>25</v>
      </c>
      <c r="AC13" s="6">
        <v>23.682032809229401</v>
      </c>
      <c r="AD13" s="6">
        <v>23.906831171187498</v>
      </c>
      <c r="AE13" s="7">
        <v>-0.224798361958094</v>
      </c>
      <c r="AF13" s="8">
        <v>-9.4031015799793793E-3</v>
      </c>
      <c r="AG13" s="15">
        <f t="shared" si="17"/>
        <v>4</v>
      </c>
      <c r="AH13" s="6">
        <v>1.8845837615621801</v>
      </c>
      <c r="AI13" s="6">
        <v>2.0010435442557601</v>
      </c>
      <c r="AJ13" s="6">
        <v>-0.11645978269358399</v>
      </c>
      <c r="AK13" s="9">
        <v>-5.8199524457074601</v>
      </c>
      <c r="AL13" s="15">
        <f t="shared" si="2"/>
        <v>39</v>
      </c>
      <c r="AM13" s="6">
        <v>44.043799421933798</v>
      </c>
      <c r="AN13" s="9">
        <v>40.501885459631197</v>
      </c>
      <c r="AO13" s="6">
        <v>3.5419139623026199</v>
      </c>
      <c r="AP13" s="6">
        <v>8.7450594512023407</v>
      </c>
      <c r="AQ13" s="15">
        <f t="shared" si="3"/>
        <v>4</v>
      </c>
      <c r="AR13" s="10">
        <v>2.0064248500000001</v>
      </c>
      <c r="AS13" s="10">
        <v>42.899195787205599</v>
      </c>
      <c r="AT13" s="10">
        <v>15.2325838712978</v>
      </c>
      <c r="AU13" s="10">
        <v>13.580233114901199</v>
      </c>
      <c r="AV13" s="10">
        <v>1.6186054763874</v>
      </c>
      <c r="AW13" s="10">
        <v>2.24922228172453</v>
      </c>
      <c r="AX13" s="10">
        <v>33352.879999999903</v>
      </c>
      <c r="AY13" s="10">
        <v>10805.4399999999</v>
      </c>
      <c r="AZ13" s="10">
        <v>324184</v>
      </c>
      <c r="BA13" s="10">
        <v>256962.06</v>
      </c>
      <c r="BB13" s="10">
        <v>-33999.866694757402</v>
      </c>
      <c r="BC13" s="10">
        <v>-5.6973633026694497</v>
      </c>
      <c r="BD13" s="11">
        <v>1</v>
      </c>
      <c r="BE13" s="15">
        <f t="shared" si="4"/>
        <v>1</v>
      </c>
      <c r="BF13" s="11">
        <v>0.98922800718132897</v>
      </c>
      <c r="BG13" s="15">
        <f t="shared" si="5"/>
        <v>2</v>
      </c>
      <c r="BH13" s="12">
        <v>1.87012103235493</v>
      </c>
      <c r="BI13" s="15">
        <f t="shared" si="6"/>
        <v>28</v>
      </c>
      <c r="BJ13" s="9">
        <v>1.3211187130816699</v>
      </c>
      <c r="BK13" s="76">
        <f t="shared" si="7"/>
        <v>36</v>
      </c>
      <c r="BL13" s="13">
        <v>79.815005138746102</v>
      </c>
      <c r="BM13" s="15">
        <f t="shared" si="8"/>
        <v>8</v>
      </c>
      <c r="BN13" s="13">
        <v>73.057584669386202</v>
      </c>
      <c r="BO13" s="14">
        <v>0.96226666666666705</v>
      </c>
      <c r="BP13" s="15">
        <f t="shared" si="9"/>
        <v>5</v>
      </c>
      <c r="BQ13" s="8">
        <v>-2.09144246820882E-3</v>
      </c>
      <c r="BR13" s="15">
        <f t="shared" si="10"/>
        <v>4</v>
      </c>
      <c r="BS13" s="8">
        <v>-3.1895870845650401E-3</v>
      </c>
      <c r="BT13" s="8">
        <v>-3.6483362485461301E-3</v>
      </c>
      <c r="BU13" s="8">
        <v>-2.09144246820881E-3</v>
      </c>
      <c r="BV13" s="6">
        <v>-2946.51</v>
      </c>
      <c r="BW13" s="15">
        <f t="shared" si="11"/>
        <v>9</v>
      </c>
      <c r="BX13" s="7">
        <v>2861.7</v>
      </c>
      <c r="BY13">
        <f>_xlfn.XLOOKUP(S13,[1]Sales!$T:$T,[1]Sales!$A:$A)</f>
        <v>76</v>
      </c>
      <c r="BZ13" s="18">
        <f>VLOOKUP($BY13,[2]Sales!$A:$N,11,FALSE)</f>
        <v>2038449.57</v>
      </c>
      <c r="CA13" s="18">
        <f>VLOOKUP($BY13,[2]Sales!$A:$N,12,FALSE)</f>
        <v>2247989.0299999998</v>
      </c>
      <c r="CB13" s="19">
        <f t="shared" si="12"/>
        <v>-209539.45999999973</v>
      </c>
      <c r="CC13" s="20">
        <f t="shared" si="13"/>
        <v>-9.3211958423124397</v>
      </c>
      <c r="CD13" s="27">
        <f>VLOOKUP(BY13,[3]Sales!$A:$U,21,FALSE)</f>
        <v>1.9</v>
      </c>
      <c r="CE13" s="16">
        <f>VLOOKUP(BY13,[3]Sales!$A:$BM,65,FALSE)</f>
        <v>-4823.07</v>
      </c>
      <c r="CF13">
        <f t="shared" si="14"/>
        <v>30</v>
      </c>
      <c r="CG13" s="16">
        <f t="shared" si="15"/>
        <v>10</v>
      </c>
    </row>
    <row r="14" spans="1:85" x14ac:dyDescent="0.25">
      <c r="A14">
        <v>75</v>
      </c>
      <c r="B14">
        <v>2</v>
      </c>
      <c r="C14" t="s">
        <v>59</v>
      </c>
      <c r="D14" t="s">
        <v>235</v>
      </c>
      <c r="E14" t="s">
        <v>91</v>
      </c>
      <c r="F14" t="s">
        <v>131</v>
      </c>
      <c r="G14" t="s">
        <v>250</v>
      </c>
      <c r="H14" s="1">
        <v>8876</v>
      </c>
      <c r="I14" t="s">
        <v>170</v>
      </c>
      <c r="J14" t="s">
        <v>185</v>
      </c>
      <c r="K14" t="s">
        <v>212</v>
      </c>
      <c r="L14" t="s">
        <v>211</v>
      </c>
      <c r="M14" s="2">
        <v>46435</v>
      </c>
      <c r="N14" s="2">
        <v>37024</v>
      </c>
      <c r="O14" s="2">
        <v>44831</v>
      </c>
      <c r="P14" s="3">
        <v>77.459999999999994</v>
      </c>
      <c r="Q14" s="4">
        <v>44831</v>
      </c>
      <c r="R14" s="3">
        <v>92.65</v>
      </c>
      <c r="S14" s="5">
        <v>1100787.3500000001</v>
      </c>
      <c r="T14" s="5">
        <v>847126.82999999903</v>
      </c>
      <c r="U14" s="5">
        <v>253660.52</v>
      </c>
      <c r="V14" s="6">
        <v>29.943629574334299</v>
      </c>
      <c r="W14">
        <f t="shared" si="0"/>
        <v>1</v>
      </c>
      <c r="X14" s="7">
        <v>62550</v>
      </c>
      <c r="Y14" s="7">
        <v>46250</v>
      </c>
      <c r="Z14" s="7">
        <v>16300</v>
      </c>
      <c r="AA14" s="7">
        <v>35.243243243243199</v>
      </c>
      <c r="AB14">
        <f t="shared" si="1"/>
        <v>1</v>
      </c>
      <c r="AC14" s="6">
        <v>22.1087130295763</v>
      </c>
      <c r="AD14" s="6">
        <v>24.704864864864899</v>
      </c>
      <c r="AE14" s="7">
        <v>-2.59615183528852</v>
      </c>
      <c r="AF14" s="8">
        <v>-0.105086664083751</v>
      </c>
      <c r="AG14" s="15">
        <f t="shared" si="17"/>
        <v>7</v>
      </c>
      <c r="AH14" s="6">
        <v>1.9240002892472301</v>
      </c>
      <c r="AI14" s="6">
        <v>1.9060038508664501</v>
      </c>
      <c r="AJ14" s="6">
        <v>1.7996438380789102E-2</v>
      </c>
      <c r="AK14" s="9">
        <v>0.94419737780740498</v>
      </c>
      <c r="AL14" s="15">
        <f t="shared" si="2"/>
        <v>3</v>
      </c>
      <c r="AM14" s="6">
        <v>41.372095689104398</v>
      </c>
      <c r="AN14" s="9">
        <v>38.898284048121901</v>
      </c>
      <c r="AO14" s="6">
        <v>2.47381164098244</v>
      </c>
      <c r="AP14" s="6">
        <v>6.3596934968186103</v>
      </c>
      <c r="AQ14" s="15">
        <f t="shared" si="3"/>
        <v>15</v>
      </c>
      <c r="AR14" s="10">
        <v>2.47486082</v>
      </c>
      <c r="AS14" s="10">
        <v>44.204198487050398</v>
      </c>
      <c r="AT14" s="10">
        <v>15.4428983915875</v>
      </c>
      <c r="AU14" s="10">
        <v>12.729042408554299</v>
      </c>
      <c r="AV14" s="10">
        <v>3.65164070745797</v>
      </c>
      <c r="AW14" s="10">
        <v>6.6165138559325003</v>
      </c>
      <c r="AX14" s="10">
        <v>20014.96</v>
      </c>
      <c r="AY14" s="10">
        <v>-14443.29</v>
      </c>
      <c r="AZ14" s="10">
        <v>346544.9</v>
      </c>
      <c r="BA14" s="10">
        <v>278045.53999999998</v>
      </c>
      <c r="BB14" s="10">
        <v>-67935.411523506002</v>
      </c>
      <c r="BC14" s="10">
        <v>-9.5352600543091697</v>
      </c>
      <c r="BD14" s="11">
        <v>0.91044776119403004</v>
      </c>
      <c r="BE14" s="15">
        <f t="shared" si="4"/>
        <v>38</v>
      </c>
      <c r="BF14" s="11">
        <v>0.929824561403509</v>
      </c>
      <c r="BG14" s="15">
        <f t="shared" si="5"/>
        <v>26</v>
      </c>
      <c r="BH14" s="12">
        <v>1.7359265620194499</v>
      </c>
      <c r="BI14" s="15">
        <f t="shared" si="6"/>
        <v>30</v>
      </c>
      <c r="BJ14" s="9">
        <v>2.1249875889304599</v>
      </c>
      <c r="BK14" s="76">
        <f t="shared" si="7"/>
        <v>26</v>
      </c>
      <c r="BL14" s="13">
        <v>63.128208836502999</v>
      </c>
      <c r="BM14" s="15">
        <f t="shared" si="8"/>
        <v>23</v>
      </c>
      <c r="BN14" s="13">
        <v>65.718536670750893</v>
      </c>
      <c r="BO14" s="14">
        <v>0.92810000000000004</v>
      </c>
      <c r="BP14" s="15">
        <f t="shared" si="9"/>
        <v>9</v>
      </c>
      <c r="BQ14" s="8">
        <v>-6.7577270128418604E-4</v>
      </c>
      <c r="BR14" s="15">
        <f t="shared" si="10"/>
        <v>1</v>
      </c>
      <c r="BS14" s="8">
        <v>-1.5124337061545E-3</v>
      </c>
      <c r="BT14" s="8">
        <v>-1.0980504091003601E-3</v>
      </c>
      <c r="BU14" s="8">
        <v>-6.7577270128418604E-4</v>
      </c>
      <c r="BV14" s="6">
        <v>-1208.72</v>
      </c>
      <c r="BW14" s="15">
        <f t="shared" si="11"/>
        <v>4</v>
      </c>
      <c r="BX14" s="7">
        <v>2029.04</v>
      </c>
      <c r="BY14">
        <f>_xlfn.XLOOKUP(S14,[1]Sales!$T:$T,[1]Sales!$A:$A)</f>
        <v>92</v>
      </c>
      <c r="BZ14" s="18">
        <f>VLOOKUP($BY14,[2]Sales!$A:$N,11,FALSE)</f>
        <v>2303585.21</v>
      </c>
      <c r="CA14" s="18">
        <f>VLOOKUP($BY14,[2]Sales!$A:$N,12,FALSE)</f>
        <v>2186929.4900000002</v>
      </c>
      <c r="CB14" s="19">
        <f t="shared" si="12"/>
        <v>116655.71999999974</v>
      </c>
      <c r="CC14" s="20">
        <f t="shared" si="13"/>
        <v>5.3342241043171317</v>
      </c>
      <c r="CD14" s="27">
        <f>VLOOKUP(BY14,[3]Sales!$A:$U,21,FALSE)</f>
        <v>1.3</v>
      </c>
      <c r="CE14" s="16">
        <f>VLOOKUP(BY14,[3]Sales!$A:$BM,65,FALSE)</f>
        <v>-1671.66</v>
      </c>
      <c r="CF14">
        <f t="shared" si="14"/>
        <v>9</v>
      </c>
      <c r="CG14" s="16">
        <f t="shared" si="15"/>
        <v>14</v>
      </c>
    </row>
    <row r="15" spans="1:85" x14ac:dyDescent="0.25">
      <c r="A15">
        <v>79</v>
      </c>
      <c r="B15">
        <v>4</v>
      </c>
      <c r="C15" t="s">
        <v>61</v>
      </c>
      <c r="D15" t="s">
        <v>237</v>
      </c>
      <c r="E15" t="s">
        <v>93</v>
      </c>
      <c r="F15" t="s">
        <v>133</v>
      </c>
      <c r="G15" t="s">
        <v>251</v>
      </c>
      <c r="H15" s="1">
        <v>9215</v>
      </c>
      <c r="I15" t="s">
        <v>172</v>
      </c>
      <c r="J15" t="s">
        <v>188</v>
      </c>
      <c r="K15" t="s">
        <v>212</v>
      </c>
      <c r="L15" t="s">
        <v>211</v>
      </c>
      <c r="M15" s="2">
        <v>45949</v>
      </c>
      <c r="N15" s="2">
        <v>38508</v>
      </c>
      <c r="O15" s="2">
        <v>44762</v>
      </c>
      <c r="P15" s="3">
        <v>95</v>
      </c>
      <c r="Q15" s="4">
        <v>44502</v>
      </c>
      <c r="R15" s="3">
        <v>100</v>
      </c>
      <c r="S15" s="5">
        <v>552161.32999999996</v>
      </c>
      <c r="T15" s="5">
        <v>549533.05999999901</v>
      </c>
      <c r="U15" s="5">
        <v>2628.27</v>
      </c>
      <c r="V15" s="6">
        <v>0.47827331807857398</v>
      </c>
      <c r="W15">
        <f t="shared" si="0"/>
        <v>16</v>
      </c>
      <c r="X15" s="7">
        <v>25498</v>
      </c>
      <c r="Y15" s="7">
        <v>26986</v>
      </c>
      <c r="Z15" s="7">
        <v>-1488</v>
      </c>
      <c r="AA15" s="7">
        <v>-5.5139702067738803</v>
      </c>
      <c r="AB15">
        <f t="shared" si="1"/>
        <v>23</v>
      </c>
      <c r="AC15" s="6">
        <v>31.5279629774884</v>
      </c>
      <c r="AD15" s="6">
        <v>30.5010005187875</v>
      </c>
      <c r="AE15" s="7">
        <v>1.0269624587009101</v>
      </c>
      <c r="AF15" s="8">
        <v>3.3669795784841298E-2</v>
      </c>
      <c r="AG15" s="15">
        <f t="shared" si="17"/>
        <v>1</v>
      </c>
      <c r="AH15" s="6">
        <v>1.66525687274537</v>
      </c>
      <c r="AI15" s="6">
        <v>1.7542218442473601</v>
      </c>
      <c r="AJ15" s="6">
        <v>-8.8964971501991397E-2</v>
      </c>
      <c r="AK15" s="9">
        <v>-5.0714778061700301</v>
      </c>
      <c r="AL15" s="15">
        <f t="shared" si="2"/>
        <v>35</v>
      </c>
      <c r="AM15" s="6">
        <v>41.246084260850097</v>
      </c>
      <c r="AN15" s="9">
        <v>38.058941754969098</v>
      </c>
      <c r="AO15" s="6">
        <v>3.1871425058809399</v>
      </c>
      <c r="AP15" s="6">
        <v>8.3742278658202896</v>
      </c>
      <c r="AQ15" s="15">
        <f t="shared" si="3"/>
        <v>5</v>
      </c>
      <c r="AR15" s="10">
        <v>1.1480819600000001</v>
      </c>
      <c r="AS15" s="10">
        <v>42.291634471555497</v>
      </c>
      <c r="AT15" s="10">
        <v>13.932641047257301</v>
      </c>
      <c r="AU15" s="10">
        <v>9.1807634820817992</v>
      </c>
      <c r="AV15" s="10">
        <v>1.5345034698218101</v>
      </c>
      <c r="AW15" s="10">
        <v>1.00761131586941</v>
      </c>
      <c r="AX15" s="10">
        <v>61334.6</v>
      </c>
      <c r="AY15" s="10">
        <v>58855.3</v>
      </c>
      <c r="AZ15" s="10">
        <v>180413.53</v>
      </c>
      <c r="BA15" s="10">
        <v>175443.19</v>
      </c>
      <c r="BB15" s="10">
        <v>25303.056705898201</v>
      </c>
      <c r="BC15" s="10">
        <v>5.66210059005794</v>
      </c>
      <c r="BD15" s="11">
        <v>1</v>
      </c>
      <c r="BE15" s="15">
        <f t="shared" si="4"/>
        <v>1</v>
      </c>
      <c r="BF15" s="11">
        <v>0.98198198198198205</v>
      </c>
      <c r="BG15" s="15">
        <f t="shared" si="5"/>
        <v>5</v>
      </c>
      <c r="BH15" s="12">
        <v>2.6143735925875098</v>
      </c>
      <c r="BI15" s="15">
        <f t="shared" si="6"/>
        <v>10</v>
      </c>
      <c r="BJ15" s="9">
        <v>2.70330960615909</v>
      </c>
      <c r="BK15" s="76">
        <f t="shared" si="7"/>
        <v>12</v>
      </c>
      <c r="BL15" s="13">
        <v>75.320313471824804</v>
      </c>
      <c r="BM15" s="15">
        <f t="shared" si="8"/>
        <v>13</v>
      </c>
      <c r="BN15" s="13">
        <v>74.122220872311999</v>
      </c>
      <c r="BO15" s="14">
        <v>0.78563333333333296</v>
      </c>
      <c r="BP15" s="15">
        <f t="shared" si="9"/>
        <v>29</v>
      </c>
      <c r="BQ15" s="8">
        <v>-1.4073743993061501E-3</v>
      </c>
      <c r="BR15" s="15">
        <f t="shared" si="10"/>
        <v>2</v>
      </c>
      <c r="BS15" s="8">
        <v>-3.89537547791932E-3</v>
      </c>
      <c r="BT15" s="8">
        <v>-1.6116123162772001E-3</v>
      </c>
      <c r="BU15" s="8">
        <v>-1.4073743993061501E-3</v>
      </c>
      <c r="BV15" s="6">
        <v>-889.87</v>
      </c>
      <c r="BW15" s="15">
        <f t="shared" si="11"/>
        <v>3</v>
      </c>
      <c r="BX15" s="7">
        <v>1988.6</v>
      </c>
      <c r="BY15">
        <f>_xlfn.XLOOKUP(S15,[1]Sales!$T:$T,[1]Sales!$A:$A)</f>
        <v>102</v>
      </c>
      <c r="BZ15" s="18">
        <f>VLOOKUP($BY15,[2]Sales!$A:$N,11,FALSE)</f>
        <v>1154419.18</v>
      </c>
      <c r="CA15" s="18">
        <f>VLOOKUP($BY15,[2]Sales!$A:$N,12,FALSE)</f>
        <v>1222220.77</v>
      </c>
      <c r="CB15" s="19">
        <f t="shared" si="12"/>
        <v>-67801.590000000084</v>
      </c>
      <c r="CC15" s="20">
        <f t="shared" si="13"/>
        <v>-5.5474094095128237</v>
      </c>
      <c r="CD15" s="27">
        <f>VLOOKUP(BY15,[3]Sales!$A:$U,21,FALSE)</f>
        <v>1.6</v>
      </c>
      <c r="CE15" s="16">
        <f>VLOOKUP(BY15,[3]Sales!$A:$BM,65,FALSE)</f>
        <v>-811.82</v>
      </c>
      <c r="CF15">
        <f t="shared" si="14"/>
        <v>24</v>
      </c>
      <c r="CG15" s="16">
        <f t="shared" si="15"/>
        <v>8</v>
      </c>
    </row>
    <row r="16" spans="1:85" x14ac:dyDescent="0.25">
      <c r="A16">
        <v>83</v>
      </c>
      <c r="B16">
        <v>2</v>
      </c>
      <c r="C16" t="s">
        <v>59</v>
      </c>
      <c r="D16" t="s">
        <v>235</v>
      </c>
      <c r="E16" t="s">
        <v>95</v>
      </c>
      <c r="F16" t="s">
        <v>135</v>
      </c>
      <c r="G16" t="s">
        <v>247</v>
      </c>
      <c r="H16" s="1">
        <v>5789</v>
      </c>
      <c r="I16" t="s">
        <v>174</v>
      </c>
      <c r="J16" t="s">
        <v>201</v>
      </c>
      <c r="K16" t="s">
        <v>212</v>
      </c>
      <c r="L16" t="s">
        <v>211</v>
      </c>
      <c r="M16" s="2">
        <v>46518</v>
      </c>
      <c r="N16" s="2">
        <v>40053</v>
      </c>
      <c r="O16" s="2">
        <v>44895</v>
      </c>
      <c r="P16" s="3">
        <v>74.56</v>
      </c>
      <c r="Q16" s="4">
        <v>44895</v>
      </c>
      <c r="R16" s="3">
        <v>98.23</v>
      </c>
      <c r="S16" s="5">
        <v>1129033.95</v>
      </c>
      <c r="T16" s="5">
        <v>1147831.94</v>
      </c>
      <c r="U16" s="5">
        <v>-18797.990000000002</v>
      </c>
      <c r="V16" s="6">
        <v>-1.6376953232370299</v>
      </c>
      <c r="W16">
        <f t="shared" si="0"/>
        <v>23</v>
      </c>
      <c r="X16" s="7">
        <v>120240</v>
      </c>
      <c r="Y16" s="7">
        <v>127503</v>
      </c>
      <c r="Z16" s="7">
        <v>-7263</v>
      </c>
      <c r="AA16" s="7">
        <v>-5.6963365567868998</v>
      </c>
      <c r="AB16">
        <f t="shared" si="1"/>
        <v>24</v>
      </c>
      <c r="AC16" s="6">
        <v>12.845143047238899</v>
      </c>
      <c r="AD16" s="6">
        <v>12.8514623185337</v>
      </c>
      <c r="AE16" s="7">
        <v>-6.3192712948279004E-3</v>
      </c>
      <c r="AF16" s="8">
        <v>-4.9171612834397705E-4</v>
      </c>
      <c r="AG16" s="15">
        <f t="shared" si="17"/>
        <v>3</v>
      </c>
      <c r="AH16" s="6">
        <v>1.65283263191972</v>
      </c>
      <c r="AI16" s="6">
        <v>1.7527767606493301</v>
      </c>
      <c r="AJ16" s="6">
        <v>-9.9944128729619705E-2</v>
      </c>
      <c r="AK16" s="9">
        <v>-5.7020455184831604</v>
      </c>
      <c r="AL16" s="15">
        <f t="shared" si="2"/>
        <v>38</v>
      </c>
      <c r="AM16" s="6">
        <v>44.227277890943299</v>
      </c>
      <c r="AN16" s="9">
        <v>39.964901639915098</v>
      </c>
      <c r="AO16" s="6">
        <v>4.2623762510281997</v>
      </c>
      <c r="AP16" s="6">
        <v>10.665298990179799</v>
      </c>
      <c r="AQ16" s="15">
        <f t="shared" si="3"/>
        <v>1</v>
      </c>
      <c r="AR16" s="10">
        <v>2.6789852500000002</v>
      </c>
      <c r="AS16" s="10">
        <v>45.205509748128797</v>
      </c>
      <c r="AT16" s="10">
        <v>9.0818152279767794</v>
      </c>
      <c r="AU16" s="10">
        <v>12.400670803317301</v>
      </c>
      <c r="AV16" s="10">
        <v>3.3583908336072001</v>
      </c>
      <c r="AW16" s="10">
        <v>6.1431712863306203</v>
      </c>
      <c r="AX16" s="10">
        <v>88287.07</v>
      </c>
      <c r="AY16" s="10">
        <v>88178.46</v>
      </c>
      <c r="AZ16" s="10">
        <v>508829.86</v>
      </c>
      <c r="BA16" s="10">
        <v>507164.54</v>
      </c>
      <c r="BB16" s="10">
        <v>28395.653713670501</v>
      </c>
      <c r="BC16" s="10">
        <v>3.5661674181133498</v>
      </c>
      <c r="BD16" s="11">
        <v>0.97727272727272696</v>
      </c>
      <c r="BE16" s="15">
        <f t="shared" si="4"/>
        <v>12</v>
      </c>
      <c r="BF16" s="11">
        <v>0.91680261011419295</v>
      </c>
      <c r="BG16" s="15">
        <f t="shared" si="5"/>
        <v>28</v>
      </c>
      <c r="BH16" s="12">
        <v>1.15534878291304</v>
      </c>
      <c r="BI16" s="15">
        <f t="shared" si="6"/>
        <v>39</v>
      </c>
      <c r="BJ16" s="9">
        <v>1.67742674942466</v>
      </c>
      <c r="BK16" s="76">
        <f t="shared" si="7"/>
        <v>34</v>
      </c>
      <c r="BL16" s="13">
        <v>43.865328585302699</v>
      </c>
      <c r="BM16" s="15">
        <f t="shared" si="8"/>
        <v>37</v>
      </c>
      <c r="BN16" s="13">
        <v>47.107286708165503</v>
      </c>
      <c r="BO16" s="14">
        <v>0.84870000000000001</v>
      </c>
      <c r="BP16" s="15">
        <f t="shared" si="9"/>
        <v>20</v>
      </c>
      <c r="BQ16" s="8">
        <v>-8.7982022208992899E-3</v>
      </c>
      <c r="BR16" s="15">
        <f t="shared" si="10"/>
        <v>35</v>
      </c>
      <c r="BS16" s="8">
        <v>-1.1691533510561E-2</v>
      </c>
      <c r="BT16" s="8">
        <v>-7.56184523946334E-3</v>
      </c>
      <c r="BU16" s="8">
        <v>-8.7982022208993108E-3</v>
      </c>
      <c r="BV16" s="6">
        <v>-8537.5799999999908</v>
      </c>
      <c r="BW16" s="15">
        <f t="shared" si="11"/>
        <v>29</v>
      </c>
      <c r="BX16" s="7">
        <v>731.93</v>
      </c>
      <c r="BY16">
        <f>_xlfn.XLOOKUP(S16,[1]Sales!$T:$T,[1]Sales!$A:$A)</f>
        <v>108</v>
      </c>
      <c r="BZ16" s="18">
        <f>VLOOKUP($BY16,[2]Sales!$A:$N,11,FALSE)</f>
        <v>2695427.93</v>
      </c>
      <c r="CA16" s="18">
        <f>VLOOKUP($BY16,[2]Sales!$A:$N,12,FALSE)</f>
        <v>2673671.6</v>
      </c>
      <c r="CB16" s="19">
        <f t="shared" si="12"/>
        <v>21756.330000000075</v>
      </c>
      <c r="CC16" s="20">
        <f t="shared" si="13"/>
        <v>0.81372484189906025</v>
      </c>
      <c r="CD16" s="27">
        <f>VLOOKUP(BY16,[3]Sales!$A:$U,21,FALSE)</f>
        <v>1.6</v>
      </c>
      <c r="CE16" s="16">
        <f>VLOOKUP(BY16,[3]Sales!$A:$BM,65,FALSE)</f>
        <v>-6343.76</v>
      </c>
      <c r="CF16">
        <f t="shared" si="14"/>
        <v>16</v>
      </c>
      <c r="CG16" s="16">
        <f t="shared" si="15"/>
        <v>34</v>
      </c>
    </row>
    <row r="17" spans="1:85" x14ac:dyDescent="0.25">
      <c r="A17">
        <v>11</v>
      </c>
      <c r="B17">
        <v>1</v>
      </c>
      <c r="C17" t="s">
        <v>58</v>
      </c>
      <c r="D17" t="s">
        <v>234</v>
      </c>
      <c r="E17" t="s">
        <v>62</v>
      </c>
      <c r="F17" t="s">
        <v>102</v>
      </c>
      <c r="G17" t="s">
        <v>241</v>
      </c>
      <c r="H17" s="1">
        <v>6345</v>
      </c>
      <c r="I17" t="s">
        <v>142</v>
      </c>
      <c r="J17" t="s">
        <v>186</v>
      </c>
      <c r="K17" t="s">
        <v>212</v>
      </c>
      <c r="L17" t="s">
        <v>218</v>
      </c>
      <c r="M17" s="2">
        <v>45730</v>
      </c>
      <c r="N17" s="2">
        <v>36993</v>
      </c>
      <c r="O17" s="2">
        <v>45020</v>
      </c>
      <c r="P17" s="3">
        <v>77.010000000000005</v>
      </c>
      <c r="Q17" s="4">
        <v>45020</v>
      </c>
      <c r="R17" s="3">
        <v>84.9</v>
      </c>
      <c r="S17" s="5">
        <v>1291956.71</v>
      </c>
      <c r="T17" s="5">
        <v>1275249.8799999999</v>
      </c>
      <c r="U17" s="5">
        <v>16706.830000000002</v>
      </c>
      <c r="V17" s="6">
        <v>1.3100828521544801</v>
      </c>
      <c r="W17">
        <f t="shared" si="0"/>
        <v>15</v>
      </c>
      <c r="X17" s="7">
        <v>60010</v>
      </c>
      <c r="Y17" s="7">
        <v>62274</v>
      </c>
      <c r="Z17" s="7">
        <v>-2264</v>
      </c>
      <c r="AA17" s="7">
        <v>-3.6355461348235201</v>
      </c>
      <c r="AB17">
        <f t="shared" si="1"/>
        <v>18</v>
      </c>
      <c r="AC17" s="6">
        <v>29.291784702549599</v>
      </c>
      <c r="AD17" s="6">
        <v>28.819410990140302</v>
      </c>
      <c r="AE17" s="7">
        <v>0.47237371240922599</v>
      </c>
      <c r="AF17" s="8">
        <v>1.6390817722500801E-2</v>
      </c>
      <c r="AG17" s="15">
        <f>RANK($AF17,$AF$17:$AF$42,0)</f>
        <v>12</v>
      </c>
      <c r="AH17" s="6">
        <v>1.6550802139037399</v>
      </c>
      <c r="AI17" s="6">
        <v>1.6999498523430101</v>
      </c>
      <c r="AJ17" s="6">
        <v>-4.4869638439266599E-2</v>
      </c>
      <c r="AK17" s="9">
        <v>-2.6394683571061601</v>
      </c>
      <c r="AL17" s="15">
        <f t="shared" si="2"/>
        <v>19</v>
      </c>
      <c r="AM17" s="6">
        <v>44.407820094180799</v>
      </c>
      <c r="AN17" s="9">
        <v>41.799137303746399</v>
      </c>
      <c r="AO17" s="6">
        <v>2.6086827904343202</v>
      </c>
      <c r="AP17" s="6">
        <v>6.2409967255484498</v>
      </c>
      <c r="AQ17" s="15">
        <f t="shared" si="3"/>
        <v>17</v>
      </c>
      <c r="AR17" s="10">
        <v>2.8006590600000001</v>
      </c>
      <c r="AS17" s="10">
        <v>46.140356595142698</v>
      </c>
      <c r="AT17" s="10">
        <v>8.84880621599034</v>
      </c>
      <c r="AU17" s="10">
        <v>6.0271115194448397</v>
      </c>
      <c r="AV17" s="10">
        <v>1.7342037144862501</v>
      </c>
      <c r="AW17" s="10">
        <v>3.22950087857327</v>
      </c>
      <c r="AX17" s="10">
        <v>233978.54</v>
      </c>
      <c r="AY17" s="10">
        <v>225093.59</v>
      </c>
      <c r="AZ17" s="10">
        <v>688189.2</v>
      </c>
      <c r="BA17" s="10">
        <v>665926.16</v>
      </c>
      <c r="BB17" s="10">
        <v>148383.02157985701</v>
      </c>
      <c r="BC17" s="10">
        <v>14.5229607542406</v>
      </c>
      <c r="BD17" s="11">
        <v>0.94662921348314599</v>
      </c>
      <c r="BE17" s="15">
        <f t="shared" si="4"/>
        <v>32</v>
      </c>
      <c r="BF17" s="11">
        <v>0.94546498277841595</v>
      </c>
      <c r="BG17" s="15">
        <f t="shared" si="5"/>
        <v>21</v>
      </c>
      <c r="BH17" s="12">
        <v>1.9567590619967401</v>
      </c>
      <c r="BI17" s="15">
        <f t="shared" si="6"/>
        <v>26</v>
      </c>
      <c r="BJ17" s="9">
        <v>2.5420617957635101</v>
      </c>
      <c r="BK17" s="76">
        <f t="shared" si="7"/>
        <v>16</v>
      </c>
      <c r="BL17" s="13">
        <v>57.6857435430652</v>
      </c>
      <c r="BM17" s="15">
        <f t="shared" si="8"/>
        <v>27</v>
      </c>
      <c r="BN17" s="13">
        <v>61.180141527831999</v>
      </c>
      <c r="BO17" s="14">
        <v>0.75700000000000001</v>
      </c>
      <c r="BP17" s="15">
        <f t="shared" si="9"/>
        <v>33</v>
      </c>
      <c r="BQ17" s="8">
        <v>-2.43848126632158E-3</v>
      </c>
      <c r="BR17" s="15">
        <f t="shared" si="10"/>
        <v>7</v>
      </c>
      <c r="BS17" s="8">
        <v>3.3412371878248001E-4</v>
      </c>
      <c r="BT17" s="8">
        <v>-4.1720902552532099E-3</v>
      </c>
      <c r="BU17" s="8">
        <v>-2.43848126632158E-3</v>
      </c>
      <c r="BV17" s="6">
        <v>-5390.16</v>
      </c>
      <c r="BW17" s="15">
        <f t="shared" si="11"/>
        <v>20</v>
      </c>
      <c r="BX17" s="7">
        <v>1792.98</v>
      </c>
      <c r="BY17">
        <f>_xlfn.XLOOKUP(S17,[1]Sales!$T:$T,[1]Sales!$A:$A)</f>
        <v>7</v>
      </c>
      <c r="BZ17" s="18">
        <f>VLOOKUP($BY17,[2]Sales!$A:$N,11,FALSE)</f>
        <v>2784433.94</v>
      </c>
      <c r="CA17" s="18">
        <f>VLOOKUP($BY17,[2]Sales!$A:$N,12,FALSE)</f>
        <v>2431654.14</v>
      </c>
      <c r="CB17" s="19">
        <f t="shared" si="12"/>
        <v>352779.79999999981</v>
      </c>
      <c r="CC17" s="20">
        <f t="shared" si="13"/>
        <v>14.507811542639852</v>
      </c>
      <c r="CD17" s="27">
        <f>VLOOKUP(BY17,[3]Sales!$A:$U,21,FALSE)</f>
        <v>2.4</v>
      </c>
      <c r="CE17" s="16">
        <f>VLOOKUP(BY17,[3]Sales!$A:$BM,65,FALSE)</f>
        <v>-2063.15</v>
      </c>
      <c r="CF17">
        <f t="shared" si="14"/>
        <v>2</v>
      </c>
      <c r="CG17" s="16">
        <f t="shared" si="15"/>
        <v>20</v>
      </c>
    </row>
    <row r="18" spans="1:85" x14ac:dyDescent="0.25">
      <c r="A18">
        <v>12</v>
      </c>
      <c r="B18">
        <v>2</v>
      </c>
      <c r="C18" t="s">
        <v>59</v>
      </c>
      <c r="D18" t="s">
        <v>235</v>
      </c>
      <c r="E18" t="s">
        <v>63</v>
      </c>
      <c r="F18" t="s">
        <v>103</v>
      </c>
      <c r="G18" t="s">
        <v>252</v>
      </c>
      <c r="H18" s="1">
        <v>7589</v>
      </c>
      <c r="I18" t="s">
        <v>143</v>
      </c>
      <c r="J18" t="s">
        <v>192</v>
      </c>
      <c r="K18" t="s">
        <v>213</v>
      </c>
      <c r="L18" t="s">
        <v>218</v>
      </c>
      <c r="M18" s="2">
        <v>46225</v>
      </c>
      <c r="N18" s="2">
        <v>45596</v>
      </c>
      <c r="O18" s="2">
        <v>44880</v>
      </c>
      <c r="P18" s="3">
        <v>60</v>
      </c>
      <c r="Q18" s="4">
        <v>44880</v>
      </c>
      <c r="R18" s="3">
        <v>86.99</v>
      </c>
      <c r="S18" s="5">
        <v>1208618.04</v>
      </c>
      <c r="T18" s="5">
        <v>1208741.81</v>
      </c>
      <c r="U18" s="5">
        <v>-123.76999999999499</v>
      </c>
      <c r="V18" s="6">
        <v>-1.02395729986389E-2</v>
      </c>
      <c r="W18">
        <f t="shared" si="0"/>
        <v>18</v>
      </c>
      <c r="X18" s="7">
        <v>53021</v>
      </c>
      <c r="Y18" s="7">
        <v>54888</v>
      </c>
      <c r="Z18" s="7">
        <v>-1867</v>
      </c>
      <c r="AA18" s="7">
        <v>-3.4014720886168202</v>
      </c>
      <c r="AB18">
        <f t="shared" si="1"/>
        <v>17</v>
      </c>
      <c r="AC18" s="6">
        <v>33.011448294072203</v>
      </c>
      <c r="AD18" s="6">
        <v>32.087159306223597</v>
      </c>
      <c r="AE18" s="7">
        <v>0.92428898784857705</v>
      </c>
      <c r="AF18" s="8">
        <v>2.88055723171887E-2</v>
      </c>
      <c r="AG18" s="15">
        <f t="shared" ref="AG18:AG42" si="18">RANK($AF18,$AF$17:$AF$42,0)</f>
        <v>8</v>
      </c>
      <c r="AH18" s="6">
        <v>1.5847568988173499</v>
      </c>
      <c r="AI18" s="6">
        <v>1.67419940949353</v>
      </c>
      <c r="AJ18" s="6">
        <v>-8.94425106761816E-2</v>
      </c>
      <c r="AK18" s="9">
        <v>-5.3424048634230203</v>
      </c>
      <c r="AL18" s="15">
        <f t="shared" si="2"/>
        <v>36</v>
      </c>
      <c r="AM18" s="6">
        <v>43.572645468310597</v>
      </c>
      <c r="AN18" s="9">
        <v>40.993753306654</v>
      </c>
      <c r="AO18" s="6">
        <v>2.5788921616566198</v>
      </c>
      <c r="AP18" s="6">
        <v>6.2909393593828797</v>
      </c>
      <c r="AQ18" s="15">
        <f t="shared" si="3"/>
        <v>16</v>
      </c>
      <c r="AR18" s="10">
        <v>2.5404150300000001</v>
      </c>
      <c r="AS18" s="10">
        <v>44.008937941573002</v>
      </c>
      <c r="AT18" s="10">
        <v>9.2675343431567399</v>
      </c>
      <c r="AU18" s="10">
        <v>6.24243102812075</v>
      </c>
      <c r="AV18" s="10">
        <v>1.5393860714074601</v>
      </c>
      <c r="AW18" s="10">
        <v>1.1488757155787499</v>
      </c>
      <c r="AX18" s="10">
        <v>220536.95999999999</v>
      </c>
      <c r="AY18" s="10">
        <v>216962.84</v>
      </c>
      <c r="AZ18" s="10">
        <v>586042.36</v>
      </c>
      <c r="BA18" s="10">
        <v>574001.97</v>
      </c>
      <c r="BB18" s="10">
        <v>144614.43330905301</v>
      </c>
      <c r="BC18" s="10">
        <v>15.007516272740499</v>
      </c>
      <c r="BD18" s="11">
        <v>0.96656534954407303</v>
      </c>
      <c r="BE18" s="15">
        <f t="shared" si="4"/>
        <v>21</v>
      </c>
      <c r="BF18" s="11">
        <v>0.90121412803531997</v>
      </c>
      <c r="BG18" s="15">
        <f t="shared" si="5"/>
        <v>33</v>
      </c>
      <c r="BH18" s="12">
        <v>2.2780580041648202</v>
      </c>
      <c r="BI18" s="15">
        <f t="shared" si="6"/>
        <v>19</v>
      </c>
      <c r="BJ18" s="9">
        <v>2.3340162279982701</v>
      </c>
      <c r="BK18" s="76">
        <f t="shared" si="7"/>
        <v>21</v>
      </c>
      <c r="BL18" s="13">
        <v>65.737302176769703</v>
      </c>
      <c r="BM18" s="15">
        <f t="shared" si="8"/>
        <v>18</v>
      </c>
      <c r="BN18" s="13">
        <v>57.659550306609098</v>
      </c>
      <c r="BO18" s="14">
        <v>0.68682500000000002</v>
      </c>
      <c r="BP18" s="15">
        <f t="shared" si="9"/>
        <v>39</v>
      </c>
      <c r="BQ18" s="8">
        <v>-6.0998900813462502E-3</v>
      </c>
      <c r="BR18" s="15">
        <f t="shared" si="10"/>
        <v>31</v>
      </c>
      <c r="BS18" s="8">
        <v>-8.2848701211179591E-3</v>
      </c>
      <c r="BT18" s="8">
        <v>-1.2113711292940799E-2</v>
      </c>
      <c r="BU18" s="8">
        <v>-6.0998900813462398E-3</v>
      </c>
      <c r="BV18" s="6">
        <v>-14640.85</v>
      </c>
      <c r="BW18" s="15">
        <f t="shared" si="11"/>
        <v>39</v>
      </c>
      <c r="BX18" s="7">
        <v>2294.33</v>
      </c>
      <c r="BY18">
        <f>_xlfn.XLOOKUP(S18,[1]Sales!$T:$T,[1]Sales!$A:$A)</f>
        <v>10</v>
      </c>
      <c r="BZ18" s="18">
        <f>VLOOKUP($BY18,[2]Sales!$A:$N,11,FALSE)</f>
        <v>2537794.91</v>
      </c>
      <c r="CA18" s="18">
        <f>VLOOKUP($BY18,[2]Sales!$A:$N,12,FALSE)</f>
        <v>2726527.89</v>
      </c>
      <c r="CB18" s="19">
        <f t="shared" si="12"/>
        <v>-188732.97999999998</v>
      </c>
      <c r="CC18" s="20">
        <f t="shared" si="13"/>
        <v>-6.9220997405605109</v>
      </c>
      <c r="CD18" s="27">
        <f>VLOOKUP(BY18,[3]Sales!$A:$U,21,FALSE)</f>
        <v>2.2000000000000002</v>
      </c>
      <c r="CE18" s="16">
        <f>VLOOKUP(BY18,[3]Sales!$A:$BM,65,FALSE)</f>
        <v>-5096.12</v>
      </c>
      <c r="CF18">
        <f t="shared" si="14"/>
        <v>23</v>
      </c>
      <c r="CG18" s="16">
        <f t="shared" si="15"/>
        <v>25</v>
      </c>
    </row>
    <row r="19" spans="1:85" x14ac:dyDescent="0.25">
      <c r="A19">
        <v>15</v>
      </c>
      <c r="B19">
        <v>4</v>
      </c>
      <c r="C19" t="s">
        <v>61</v>
      </c>
      <c r="D19" t="s">
        <v>237</v>
      </c>
      <c r="E19" t="s">
        <v>65</v>
      </c>
      <c r="F19" t="s">
        <v>105</v>
      </c>
      <c r="G19" t="s">
        <v>253</v>
      </c>
      <c r="H19" s="1">
        <v>8976</v>
      </c>
      <c r="I19" t="s">
        <v>145</v>
      </c>
      <c r="J19" t="s">
        <v>184</v>
      </c>
      <c r="K19" t="s">
        <v>213</v>
      </c>
      <c r="L19" t="s">
        <v>218</v>
      </c>
      <c r="M19" s="2">
        <v>46496</v>
      </c>
      <c r="N19" s="2">
        <v>45354</v>
      </c>
      <c r="O19" s="2">
        <v>45070</v>
      </c>
      <c r="P19" s="3">
        <v>80</v>
      </c>
      <c r="Q19" s="4">
        <v>44678</v>
      </c>
      <c r="R19" s="3">
        <v>100</v>
      </c>
      <c r="S19" s="5">
        <v>907578.81</v>
      </c>
      <c r="T19" s="5">
        <v>910502.8</v>
      </c>
      <c r="U19" s="5">
        <v>-2923.9899999999898</v>
      </c>
      <c r="V19" s="6">
        <v>-0.32114014366568699</v>
      </c>
      <c r="W19">
        <f t="shared" si="0"/>
        <v>21</v>
      </c>
      <c r="X19" s="7">
        <v>40805</v>
      </c>
      <c r="Y19" s="7">
        <v>41381</v>
      </c>
      <c r="Z19" s="7">
        <v>-576</v>
      </c>
      <c r="AA19" s="7">
        <v>-1.39194316232087</v>
      </c>
      <c r="AB19">
        <f t="shared" si="1"/>
        <v>10</v>
      </c>
      <c r="AC19" s="6">
        <v>32.263203038843301</v>
      </c>
      <c r="AD19" s="6">
        <v>32.3989270438124</v>
      </c>
      <c r="AE19" s="7">
        <v>-0.135724004969099</v>
      </c>
      <c r="AF19" s="8">
        <v>-4.1891512266922304E-3</v>
      </c>
      <c r="AG19" s="15">
        <f t="shared" si="18"/>
        <v>20</v>
      </c>
      <c r="AH19" s="6">
        <v>1.6184580326623601</v>
      </c>
      <c r="AI19" s="6">
        <v>1.72767957037369</v>
      </c>
      <c r="AJ19" s="6">
        <v>-0.10922153771132299</v>
      </c>
      <c r="AK19" s="9">
        <v>-6.32186312695121</v>
      </c>
      <c r="AL19" s="15">
        <f t="shared" si="2"/>
        <v>40</v>
      </c>
      <c r="AM19" s="6">
        <v>42.595335335805103</v>
      </c>
      <c r="AN19" s="9">
        <v>39.308500625998398</v>
      </c>
      <c r="AO19" s="6">
        <v>3.2868347098067701</v>
      </c>
      <c r="AP19" s="6">
        <v>8.36163846868501</v>
      </c>
      <c r="AQ19" s="15">
        <f t="shared" si="3"/>
        <v>6</v>
      </c>
      <c r="AR19" s="10">
        <v>1.9703014400000001</v>
      </c>
      <c r="AS19" s="10">
        <v>44.0546184434765</v>
      </c>
      <c r="AT19" s="10">
        <v>11.820259826161299</v>
      </c>
      <c r="AU19" s="10">
        <v>8.5512428301078405</v>
      </c>
      <c r="AV19" s="10">
        <v>1.5286954192469799</v>
      </c>
      <c r="AW19" s="10">
        <v>2.1172453105702602</v>
      </c>
      <c r="AX19" s="10">
        <v>128752.32000000001</v>
      </c>
      <c r="AY19" s="10">
        <v>127186.92</v>
      </c>
      <c r="AZ19" s="10">
        <v>412637.56</v>
      </c>
      <c r="BA19" s="10">
        <v>407876.94</v>
      </c>
      <c r="BB19" s="10">
        <v>72311.616891476006</v>
      </c>
      <c r="BC19" s="10">
        <v>9.8936671276278201</v>
      </c>
      <c r="BD19" s="11">
        <v>0.94630872483221495</v>
      </c>
      <c r="BE19" s="15">
        <f t="shared" si="4"/>
        <v>33</v>
      </c>
      <c r="BF19" s="11">
        <v>0.93294797687861297</v>
      </c>
      <c r="BG19" s="15">
        <f t="shared" si="5"/>
        <v>25</v>
      </c>
      <c r="BH19" s="12">
        <v>2.4699485877154799</v>
      </c>
      <c r="BI19" s="15">
        <f t="shared" si="6"/>
        <v>13</v>
      </c>
      <c r="BJ19" s="9">
        <v>2.29064204964553</v>
      </c>
      <c r="BK19" s="76">
        <f t="shared" si="7"/>
        <v>23</v>
      </c>
      <c r="BL19" s="13">
        <v>78.526395746296998</v>
      </c>
      <c r="BM19" s="15">
        <f t="shared" si="8"/>
        <v>10</v>
      </c>
      <c r="BN19" s="13">
        <v>64.898933393003702</v>
      </c>
      <c r="BO19" s="14">
        <v>0.78416666666666701</v>
      </c>
      <c r="BP19" s="15">
        <f t="shared" si="9"/>
        <v>30</v>
      </c>
      <c r="BQ19" s="8">
        <v>-3.2628027809613398E-3</v>
      </c>
      <c r="BR19" s="15">
        <f t="shared" si="10"/>
        <v>16</v>
      </c>
      <c r="BS19" s="8">
        <v>-4.94931598261857E-3</v>
      </c>
      <c r="BT19" s="8">
        <v>-4.8707725999023697E-3</v>
      </c>
      <c r="BU19" s="8">
        <v>-3.2628027809613498E-3</v>
      </c>
      <c r="BV19" s="6">
        <v>-4420.6099999999997</v>
      </c>
      <c r="BW19" s="15">
        <f t="shared" si="11"/>
        <v>14</v>
      </c>
      <c r="BX19" s="7">
        <v>2170.83</v>
      </c>
      <c r="BY19">
        <f>_xlfn.XLOOKUP(S19,[1]Sales!$T:$T,[1]Sales!$A:$A)</f>
        <v>13</v>
      </c>
      <c r="BZ19" s="18">
        <f>VLOOKUP($BY19,[2]Sales!$A:$N,11,FALSE)</f>
        <v>1977376.64</v>
      </c>
      <c r="CA19" s="18">
        <f>VLOOKUP($BY19,[2]Sales!$A:$N,12,FALSE)</f>
        <v>2028999.01</v>
      </c>
      <c r="CB19" s="19">
        <f t="shared" si="12"/>
        <v>-51622.370000000112</v>
      </c>
      <c r="CC19" s="20">
        <f t="shared" si="13"/>
        <v>-2.5442284469128507</v>
      </c>
      <c r="CD19" s="27">
        <f>VLOOKUP(BY19,[3]Sales!$A:$U,21,FALSE)</f>
        <v>1.9</v>
      </c>
      <c r="CE19" s="16">
        <f>VLOOKUP(BY19,[3]Sales!$A:$BM,65,FALSE)</f>
        <v>-5116.9799999999996</v>
      </c>
      <c r="CF19">
        <f t="shared" si="14"/>
        <v>20</v>
      </c>
      <c r="CG19" s="16">
        <f t="shared" si="15"/>
        <v>15</v>
      </c>
    </row>
    <row r="20" spans="1:85" x14ac:dyDescent="0.25">
      <c r="A20">
        <v>18</v>
      </c>
      <c r="B20">
        <v>1</v>
      </c>
      <c r="C20" t="s">
        <v>58</v>
      </c>
      <c r="D20" t="s">
        <v>234</v>
      </c>
      <c r="E20" t="s">
        <v>66</v>
      </c>
      <c r="F20" t="s">
        <v>106</v>
      </c>
      <c r="G20" t="s">
        <v>254</v>
      </c>
      <c r="H20" s="1">
        <v>6542</v>
      </c>
      <c r="I20" t="s">
        <v>146</v>
      </c>
      <c r="J20" t="s">
        <v>205</v>
      </c>
      <c r="K20" t="s">
        <v>213</v>
      </c>
      <c r="L20" t="s">
        <v>218</v>
      </c>
      <c r="M20" s="2">
        <v>45899</v>
      </c>
      <c r="N20" s="2">
        <v>45512</v>
      </c>
      <c r="O20" s="2">
        <v>44964</v>
      </c>
      <c r="P20" s="3">
        <v>98.25</v>
      </c>
      <c r="Q20" s="4">
        <v>44964</v>
      </c>
      <c r="R20" s="3">
        <v>99.77</v>
      </c>
      <c r="S20" s="5">
        <v>1515731.21</v>
      </c>
      <c r="T20" s="5">
        <v>1516474.74</v>
      </c>
      <c r="U20" s="5">
        <v>-743.52999999999895</v>
      </c>
      <c r="V20" s="6">
        <v>-4.9030160568228898E-2</v>
      </c>
      <c r="W20">
        <f t="shared" si="0"/>
        <v>19</v>
      </c>
      <c r="X20" s="7">
        <v>54361</v>
      </c>
      <c r="Y20" s="7">
        <v>56889</v>
      </c>
      <c r="Z20" s="7">
        <v>-2528</v>
      </c>
      <c r="AA20" s="7">
        <v>-4.4437413208177299</v>
      </c>
      <c r="AB20">
        <f t="shared" si="1"/>
        <v>19</v>
      </c>
      <c r="AC20" s="6">
        <v>36.798440058129898</v>
      </c>
      <c r="AD20" s="6">
        <v>35.447977640668697</v>
      </c>
      <c r="AE20" s="7">
        <v>1.3504624174612401</v>
      </c>
      <c r="AF20" s="8">
        <v>3.8097022943049098E-2</v>
      </c>
      <c r="AG20" s="15">
        <f t="shared" si="18"/>
        <v>6</v>
      </c>
      <c r="AH20" s="6">
        <v>1.7235552889422101</v>
      </c>
      <c r="AI20" s="6">
        <v>1.79549737181394</v>
      </c>
      <c r="AJ20" s="6">
        <v>-7.1942082871732496E-2</v>
      </c>
      <c r="AK20" s="9">
        <v>-4.0068052452257996</v>
      </c>
      <c r="AL20" s="15">
        <f t="shared" si="2"/>
        <v>28</v>
      </c>
      <c r="AM20" s="6">
        <v>43.962271883519897</v>
      </c>
      <c r="AN20" s="9">
        <v>41.8823116438356</v>
      </c>
      <c r="AO20" s="6">
        <v>2.07996023968435</v>
      </c>
      <c r="AP20" s="6">
        <v>4.9662020983277904</v>
      </c>
      <c r="AQ20" s="15">
        <f t="shared" si="3"/>
        <v>22</v>
      </c>
      <c r="AR20" s="10">
        <v>3.32395745</v>
      </c>
      <c r="AS20" s="10">
        <v>42.8078925246393</v>
      </c>
      <c r="AT20" s="10">
        <v>13.1778791802746</v>
      </c>
      <c r="AU20" s="10">
        <v>6.9716729953600902</v>
      </c>
      <c r="AV20" s="10">
        <v>1.5505440678017699</v>
      </c>
      <c r="AW20" s="10">
        <v>1.91058323404715</v>
      </c>
      <c r="AX20" s="10">
        <v>199535.05</v>
      </c>
      <c r="AY20" s="10">
        <v>181230.45</v>
      </c>
      <c r="AZ20" s="10">
        <v>608201.74</v>
      </c>
      <c r="BA20" s="10">
        <v>564817.61</v>
      </c>
      <c r="BB20" s="10">
        <v>89455.3608863556</v>
      </c>
      <c r="BC20" s="10">
        <v>7.3182579180732397</v>
      </c>
      <c r="BD20" s="11">
        <v>0.99134199134199097</v>
      </c>
      <c r="BE20" s="15">
        <f t="shared" si="4"/>
        <v>4</v>
      </c>
      <c r="BF20" s="11">
        <v>0.99426605504587195</v>
      </c>
      <c r="BG20" s="15">
        <f t="shared" si="5"/>
        <v>1</v>
      </c>
      <c r="BH20" s="12">
        <v>3.1013493480813099</v>
      </c>
      <c r="BI20" s="15">
        <f t="shared" si="6"/>
        <v>6</v>
      </c>
      <c r="BJ20" s="9">
        <v>3.2728220715367802</v>
      </c>
      <c r="BK20" s="76">
        <f t="shared" si="7"/>
        <v>6</v>
      </c>
      <c r="BL20" s="13">
        <v>85.9228154369126</v>
      </c>
      <c r="BM20" s="15">
        <f t="shared" si="8"/>
        <v>6</v>
      </c>
      <c r="BN20" s="13">
        <v>82.148170187444194</v>
      </c>
      <c r="BO20" s="14">
        <v>1</v>
      </c>
      <c r="BP20" s="15">
        <f t="shared" si="9"/>
        <v>1</v>
      </c>
      <c r="BQ20" s="8">
        <v>-5.3330537700368797E-3</v>
      </c>
      <c r="BR20" s="15">
        <f t="shared" si="10"/>
        <v>24</v>
      </c>
      <c r="BS20" s="8">
        <v>-7.8981684733165601E-3</v>
      </c>
      <c r="BT20" s="8">
        <v>-7.7465317877831296E-3</v>
      </c>
      <c r="BU20" s="8">
        <v>-5.3330537700368701E-3</v>
      </c>
      <c r="BV20" s="6">
        <v>-11741.66</v>
      </c>
      <c r="BW20" s="15">
        <f t="shared" si="11"/>
        <v>36</v>
      </c>
      <c r="BX20" s="7">
        <v>7769.11</v>
      </c>
      <c r="BY20">
        <f>_xlfn.XLOOKUP(S20,[1]Sales!$T:$T,[1]Sales!$A:$A)</f>
        <v>14</v>
      </c>
      <c r="BZ20" s="18">
        <f>VLOOKUP($BY20,[2]Sales!$A:$N,11,FALSE)</f>
        <v>3330813.97</v>
      </c>
      <c r="CA20" s="18">
        <f>VLOOKUP($BY20,[2]Sales!$A:$N,12,FALSE)</f>
        <v>3033356.17</v>
      </c>
      <c r="CB20" s="19">
        <f t="shared" si="12"/>
        <v>297457.80000000028</v>
      </c>
      <c r="CC20" s="20">
        <f t="shared" si="13"/>
        <v>9.8062272720186456</v>
      </c>
      <c r="CD20" s="27">
        <f>VLOOKUP(BY20,[3]Sales!$A:$U,21,FALSE)</f>
        <v>2</v>
      </c>
      <c r="CE20" s="16">
        <f>VLOOKUP(BY20,[3]Sales!$A:$BM,65,FALSE)</f>
        <v>-6232.77</v>
      </c>
      <c r="CF20">
        <f t="shared" si="14"/>
        <v>2</v>
      </c>
      <c r="CG20" s="16">
        <f t="shared" si="15"/>
        <v>5</v>
      </c>
    </row>
    <row r="21" spans="1:85" x14ac:dyDescent="0.25">
      <c r="A21">
        <v>25</v>
      </c>
      <c r="B21">
        <v>1</v>
      </c>
      <c r="C21" t="s">
        <v>58</v>
      </c>
      <c r="D21" t="s">
        <v>234</v>
      </c>
      <c r="E21" t="s">
        <v>70</v>
      </c>
      <c r="F21" t="s">
        <v>110</v>
      </c>
      <c r="G21" t="s">
        <v>255</v>
      </c>
      <c r="H21" s="1">
        <v>8341</v>
      </c>
      <c r="I21" t="s">
        <v>150</v>
      </c>
      <c r="J21" t="s">
        <v>182</v>
      </c>
      <c r="K21" t="s">
        <v>212</v>
      </c>
      <c r="L21" t="s">
        <v>218</v>
      </c>
      <c r="M21" s="2">
        <v>46376</v>
      </c>
      <c r="N21" s="2">
        <v>38538</v>
      </c>
      <c r="O21" s="2">
        <v>44882</v>
      </c>
      <c r="P21" s="3">
        <v>72.78</v>
      </c>
      <c r="Q21" s="4">
        <v>44882</v>
      </c>
      <c r="R21" s="3">
        <v>95.94</v>
      </c>
      <c r="S21" s="5">
        <v>1091268.33</v>
      </c>
      <c r="T21" s="5">
        <v>1138566.24</v>
      </c>
      <c r="U21" s="5">
        <v>-47297.91</v>
      </c>
      <c r="V21" s="6">
        <v>-4.1541641002810401</v>
      </c>
      <c r="W21">
        <f t="shared" si="0"/>
        <v>27</v>
      </c>
      <c r="X21" s="7">
        <v>43925</v>
      </c>
      <c r="Y21" s="7">
        <v>47157</v>
      </c>
      <c r="Z21" s="7">
        <v>-3232</v>
      </c>
      <c r="AA21" s="7">
        <v>-6.8537014653179797</v>
      </c>
      <c r="AB21">
        <f t="shared" si="1"/>
        <v>26</v>
      </c>
      <c r="AC21" s="6">
        <v>36</v>
      </c>
      <c r="AD21" s="6">
        <v>35.755031066437603</v>
      </c>
      <c r="AE21" s="7">
        <v>0.244968933562355</v>
      </c>
      <c r="AF21" s="8">
        <v>6.8513136824624602E-3</v>
      </c>
      <c r="AG21" s="15">
        <f t="shared" si="18"/>
        <v>15</v>
      </c>
      <c r="AH21" s="6">
        <v>1.6786820970087899</v>
      </c>
      <c r="AI21" s="6">
        <v>1.722792242453</v>
      </c>
      <c r="AJ21" s="6">
        <v>-4.4110145444207702E-2</v>
      </c>
      <c r="AK21" s="9">
        <v>-2.5603868160795402</v>
      </c>
      <c r="AL21" s="15">
        <f t="shared" si="2"/>
        <v>18</v>
      </c>
      <c r="AM21" s="6">
        <v>41.110127330947499</v>
      </c>
      <c r="AN21" s="9">
        <v>39.196028642247299</v>
      </c>
      <c r="AO21" s="6">
        <v>1.9140986887001401</v>
      </c>
      <c r="AP21" s="6">
        <v>4.8833995560382801</v>
      </c>
      <c r="AQ21" s="15">
        <f t="shared" si="3"/>
        <v>23</v>
      </c>
      <c r="AR21" s="10">
        <v>2.4005779199999999</v>
      </c>
      <c r="AS21" s="10">
        <v>44.691205147887601</v>
      </c>
      <c r="AT21" s="10">
        <v>9.7968472516084404</v>
      </c>
      <c r="AU21" s="10">
        <v>7.8827878421784003</v>
      </c>
      <c r="AV21" s="10">
        <v>1.5378189772895701</v>
      </c>
      <c r="AW21" s="10">
        <v>2.3843040433088598</v>
      </c>
      <c r="AX21" s="10">
        <v>175059.21</v>
      </c>
      <c r="AY21" s="10">
        <v>173160.35</v>
      </c>
      <c r="AZ21" s="10">
        <v>518924.56</v>
      </c>
      <c r="BA21" s="10">
        <v>514933.66</v>
      </c>
      <c r="BB21" s="10">
        <v>106011.986468837</v>
      </c>
      <c r="BC21" s="10">
        <v>11.8534751498118</v>
      </c>
      <c r="BD21" s="11">
        <v>0.97305389221556904</v>
      </c>
      <c r="BE21" s="15">
        <f t="shared" si="4"/>
        <v>16</v>
      </c>
      <c r="BF21" s="11">
        <v>0.95274212368728095</v>
      </c>
      <c r="BG21" s="15">
        <f t="shared" si="5"/>
        <v>19</v>
      </c>
      <c r="BH21" s="12">
        <v>2.9329101853436899</v>
      </c>
      <c r="BI21" s="15">
        <f t="shared" si="6"/>
        <v>7</v>
      </c>
      <c r="BJ21" s="9">
        <v>2.67111116872743</v>
      </c>
      <c r="BK21" s="76">
        <f t="shared" si="7"/>
        <v>14</v>
      </c>
      <c r="BL21" s="13">
        <v>63.915765509391001</v>
      </c>
      <c r="BM21" s="15">
        <f t="shared" si="8"/>
        <v>21</v>
      </c>
      <c r="BN21" s="13">
        <v>63.2999228989977</v>
      </c>
      <c r="BO21" s="14">
        <v>0.69123333333333303</v>
      </c>
      <c r="BP21" s="15">
        <f t="shared" si="9"/>
        <v>37</v>
      </c>
      <c r="BQ21" s="8">
        <v>-2.89846129090755E-3</v>
      </c>
      <c r="BR21" s="15">
        <f t="shared" si="10"/>
        <v>12</v>
      </c>
      <c r="BS21" s="8">
        <v>-6.5231932556315099E-3</v>
      </c>
      <c r="BT21" s="8">
        <v>-4.5399924691299299E-3</v>
      </c>
      <c r="BU21" s="8">
        <v>-2.89846129090755E-3</v>
      </c>
      <c r="BV21" s="6">
        <v>-4954.3500000000004</v>
      </c>
      <c r="BW21" s="15">
        <f t="shared" si="11"/>
        <v>16</v>
      </c>
      <c r="BX21" s="7">
        <v>3606.77</v>
      </c>
      <c r="BY21">
        <f>_xlfn.XLOOKUP(S21,[1]Sales!$T:$T,[1]Sales!$A:$A)</f>
        <v>20</v>
      </c>
      <c r="BZ21" s="18">
        <f>VLOOKUP($BY21,[2]Sales!$A:$N,11,FALSE)</f>
        <v>2437883.17</v>
      </c>
      <c r="CA21" s="18">
        <f>VLOOKUP($BY21,[2]Sales!$A:$N,12,FALSE)</f>
        <v>2285156.9700000002</v>
      </c>
      <c r="CB21" s="19">
        <f t="shared" si="12"/>
        <v>152726.19999999972</v>
      </c>
      <c r="CC21" s="20">
        <f t="shared" si="13"/>
        <v>6.6834008343855569</v>
      </c>
      <c r="CD21" s="27">
        <f>VLOOKUP(BY21,[3]Sales!$A:$U,21,FALSE)</f>
        <v>2.1</v>
      </c>
      <c r="CE21" s="16">
        <f>VLOOKUP(BY21,[3]Sales!$A:$BM,65,FALSE)</f>
        <v>-4512.8100000000004</v>
      </c>
      <c r="CF21">
        <f t="shared" si="14"/>
        <v>4</v>
      </c>
      <c r="CG21" s="16">
        <f t="shared" si="15"/>
        <v>16</v>
      </c>
    </row>
    <row r="22" spans="1:85" x14ac:dyDescent="0.25">
      <c r="A22">
        <v>26</v>
      </c>
      <c r="B22">
        <v>2</v>
      </c>
      <c r="C22" t="s">
        <v>59</v>
      </c>
      <c r="D22" t="s">
        <v>235</v>
      </c>
      <c r="E22" t="s">
        <v>71</v>
      </c>
      <c r="F22" t="s">
        <v>111</v>
      </c>
      <c r="G22" t="s">
        <v>256</v>
      </c>
      <c r="H22" s="1">
        <v>6987</v>
      </c>
      <c r="I22" t="s">
        <v>151</v>
      </c>
      <c r="J22" t="s">
        <v>183</v>
      </c>
      <c r="K22" t="s">
        <v>212</v>
      </c>
      <c r="L22" t="s">
        <v>218</v>
      </c>
      <c r="M22" s="2">
        <v>46424</v>
      </c>
      <c r="N22" s="2">
        <v>39101</v>
      </c>
      <c r="O22" s="2">
        <v>44972</v>
      </c>
      <c r="P22" s="3">
        <v>90.48</v>
      </c>
      <c r="Q22" s="4">
        <v>44972</v>
      </c>
      <c r="R22" s="3">
        <v>97.08</v>
      </c>
      <c r="S22" s="5">
        <v>1383704.67</v>
      </c>
      <c r="T22" s="5">
        <v>1302766.23</v>
      </c>
      <c r="U22" s="5">
        <v>80938.44</v>
      </c>
      <c r="V22" s="6">
        <v>6.21281379085175</v>
      </c>
      <c r="W22">
        <f t="shared" si="0"/>
        <v>7</v>
      </c>
      <c r="X22" s="7">
        <v>51472</v>
      </c>
      <c r="Y22" s="7">
        <v>51803</v>
      </c>
      <c r="Z22" s="7">
        <v>-331</v>
      </c>
      <c r="AA22" s="7">
        <v>-0.63895913364090895</v>
      </c>
      <c r="AB22">
        <f t="shared" si="1"/>
        <v>7</v>
      </c>
      <c r="AC22" s="6">
        <v>36.769505750699402</v>
      </c>
      <c r="AD22" s="6">
        <v>35.573229349651598</v>
      </c>
      <c r="AE22" s="7">
        <v>1.1962764010478499</v>
      </c>
      <c r="AF22" s="8">
        <v>3.36285578486442E-2</v>
      </c>
      <c r="AG22" s="15">
        <f t="shared" si="18"/>
        <v>7</v>
      </c>
      <c r="AH22" s="6">
        <v>1.73681707703688</v>
      </c>
      <c r="AI22" s="6">
        <v>1.7710006511829799</v>
      </c>
      <c r="AJ22" s="6">
        <v>-3.4183574146101799E-2</v>
      </c>
      <c r="AK22" s="9">
        <v>-1.9301841658425201</v>
      </c>
      <c r="AL22" s="15">
        <f t="shared" si="2"/>
        <v>13</v>
      </c>
      <c r="AM22" s="6">
        <v>42.094997718353497</v>
      </c>
      <c r="AN22" s="9">
        <v>39.918072986885598</v>
      </c>
      <c r="AO22" s="6">
        <v>2.1769247314679001</v>
      </c>
      <c r="AP22" s="6">
        <v>5.4534815149596199</v>
      </c>
      <c r="AQ22" s="15">
        <f t="shared" si="3"/>
        <v>20</v>
      </c>
      <c r="AR22" s="10">
        <v>2.8732936599999999</v>
      </c>
      <c r="AS22" s="10">
        <v>44.388584591897398</v>
      </c>
      <c r="AT22" s="10">
        <v>11.141274594405701</v>
      </c>
      <c r="AU22" s="10">
        <v>5.6444098746159597</v>
      </c>
      <c r="AV22" s="10">
        <v>1.5397988168788099</v>
      </c>
      <c r="AW22" s="10">
        <v>0.65197438894860105</v>
      </c>
      <c r="AX22" s="10">
        <v>235521.95</v>
      </c>
      <c r="AY22" s="10">
        <v>225638.7</v>
      </c>
      <c r="AZ22" s="10">
        <v>630156.48</v>
      </c>
      <c r="BA22" s="10">
        <v>603641.69999999995</v>
      </c>
      <c r="BB22" s="10">
        <v>142722.464775845</v>
      </c>
      <c r="BC22" s="10">
        <v>12.9234633754761</v>
      </c>
      <c r="BD22" s="11">
        <v>0.98574821852731598</v>
      </c>
      <c r="BE22" s="15">
        <f t="shared" si="4"/>
        <v>7</v>
      </c>
      <c r="BF22" s="11">
        <v>0.98074608904933802</v>
      </c>
      <c r="BG22" s="15">
        <f t="shared" si="5"/>
        <v>6</v>
      </c>
      <c r="BH22" s="12">
        <v>2.8784776739967199</v>
      </c>
      <c r="BI22" s="15">
        <f t="shared" si="6"/>
        <v>9</v>
      </c>
      <c r="BJ22" s="9">
        <v>3.1208285157959601</v>
      </c>
      <c r="BK22" s="76">
        <f t="shared" si="7"/>
        <v>9</v>
      </c>
      <c r="BL22" s="13">
        <v>86.684983620416403</v>
      </c>
      <c r="BM22" s="15">
        <f t="shared" si="8"/>
        <v>5</v>
      </c>
      <c r="BN22" s="13">
        <v>84.523551117864102</v>
      </c>
      <c r="BO22" s="14">
        <v>0.91303333333333303</v>
      </c>
      <c r="BP22" s="15">
        <f t="shared" si="9"/>
        <v>13</v>
      </c>
      <c r="BQ22" s="8">
        <v>-2.22000710470013E-3</v>
      </c>
      <c r="BR22" s="15">
        <f t="shared" si="10"/>
        <v>5</v>
      </c>
      <c r="BS22" s="8">
        <v>-2.18140273179527E-3</v>
      </c>
      <c r="BT22" s="8">
        <v>-1.63154034885204E-3</v>
      </c>
      <c r="BU22" s="8">
        <v>-2.22000710470013E-3</v>
      </c>
      <c r="BV22" s="6">
        <v>-2257.5700000000002</v>
      </c>
      <c r="BW22" s="15">
        <f t="shared" si="11"/>
        <v>7</v>
      </c>
      <c r="BX22" s="7">
        <v>8858.5</v>
      </c>
      <c r="BY22">
        <f>_xlfn.XLOOKUP(S22,[1]Sales!$T:$T,[1]Sales!$A:$A)</f>
        <v>29</v>
      </c>
      <c r="BZ22" s="18">
        <f>VLOOKUP($BY22,[2]Sales!$A:$N,11,FALSE)</f>
        <v>2822554.03</v>
      </c>
      <c r="CA22" s="18">
        <f>VLOOKUP($BY22,[2]Sales!$A:$N,12,FALSE)</f>
        <v>2782042.35</v>
      </c>
      <c r="CB22" s="19">
        <f t="shared" si="12"/>
        <v>40511.679999999702</v>
      </c>
      <c r="CC22" s="20">
        <f t="shared" si="13"/>
        <v>1.4561848779907933</v>
      </c>
      <c r="CD22" s="27">
        <f>VLOOKUP(BY22,[3]Sales!$A:$U,21,FALSE)</f>
        <v>2.5</v>
      </c>
      <c r="CE22" s="16">
        <f>VLOOKUP(BY22,[3]Sales!$A:$BM,65,FALSE)</f>
        <v>-4592.1899999999996</v>
      </c>
      <c r="CF22">
        <f t="shared" si="14"/>
        <v>12</v>
      </c>
      <c r="CG22" s="16">
        <f t="shared" si="15"/>
        <v>3</v>
      </c>
    </row>
    <row r="23" spans="1:85" x14ac:dyDescent="0.25">
      <c r="A23">
        <v>32</v>
      </c>
      <c r="B23">
        <v>1</v>
      </c>
      <c r="C23" t="s">
        <v>58</v>
      </c>
      <c r="D23" t="s">
        <v>234</v>
      </c>
      <c r="E23" t="s">
        <v>74</v>
      </c>
      <c r="F23" t="s">
        <v>114</v>
      </c>
      <c r="G23" t="s">
        <v>257</v>
      </c>
      <c r="H23" s="1">
        <v>7459</v>
      </c>
      <c r="I23" t="s">
        <v>153</v>
      </c>
      <c r="J23" t="s">
        <v>205</v>
      </c>
      <c r="K23" t="s">
        <v>212</v>
      </c>
      <c r="L23" t="s">
        <v>218</v>
      </c>
      <c r="M23" s="2">
        <v>46030</v>
      </c>
      <c r="N23" s="2">
        <v>40812</v>
      </c>
      <c r="O23" s="2">
        <v>44966</v>
      </c>
      <c r="P23" s="3">
        <v>88.1</v>
      </c>
      <c r="Q23" s="4">
        <v>44966</v>
      </c>
      <c r="R23" s="3">
        <v>98.03</v>
      </c>
      <c r="S23" s="5">
        <v>604756.47999999998</v>
      </c>
      <c r="T23" s="5">
        <v>582781.47</v>
      </c>
      <c r="U23" s="5">
        <v>21975.01</v>
      </c>
      <c r="V23" s="6">
        <v>3.7707118587693098</v>
      </c>
      <c r="W23">
        <f t="shared" si="0"/>
        <v>12</v>
      </c>
      <c r="X23" s="7">
        <v>36733</v>
      </c>
      <c r="Y23" s="7">
        <v>35234</v>
      </c>
      <c r="Z23" s="7">
        <v>1499</v>
      </c>
      <c r="AA23" s="7">
        <v>4.2544133507407604</v>
      </c>
      <c r="AB23">
        <f t="shared" si="1"/>
        <v>4</v>
      </c>
      <c r="AC23" s="6">
        <v>25.571012441129199</v>
      </c>
      <c r="AD23" s="6">
        <v>25.977748765397099</v>
      </c>
      <c r="AE23" s="7">
        <v>-0.40673632426782502</v>
      </c>
      <c r="AF23" s="8">
        <v>-1.5657104391185998E-2</v>
      </c>
      <c r="AG23" s="15">
        <f t="shared" si="18"/>
        <v>21</v>
      </c>
      <c r="AH23" s="6">
        <v>1.5573299265410401</v>
      </c>
      <c r="AI23" s="6">
        <v>1.58494482683273</v>
      </c>
      <c r="AJ23" s="6">
        <v>-2.76149002916912E-2</v>
      </c>
      <c r="AK23" s="9">
        <v>-1.7423256522358199</v>
      </c>
      <c r="AL23" s="15">
        <f t="shared" si="2"/>
        <v>11</v>
      </c>
      <c r="AM23" s="6">
        <v>41.342389937106901</v>
      </c>
      <c r="AN23" s="9">
        <v>40.172431929413399</v>
      </c>
      <c r="AO23" s="6">
        <v>1.1699580076935401</v>
      </c>
      <c r="AP23" s="6">
        <v>2.9123405069159398</v>
      </c>
      <c r="AQ23" s="15">
        <f t="shared" si="3"/>
        <v>33</v>
      </c>
      <c r="AR23" s="10">
        <v>1.2984956299999999</v>
      </c>
      <c r="AS23" s="10">
        <v>43.423633445851003</v>
      </c>
      <c r="AT23" s="10">
        <v>12.4048586649865</v>
      </c>
      <c r="AU23" s="10">
        <v>8.4033196810200703</v>
      </c>
      <c r="AV23" s="10">
        <v>1.5527233940604801</v>
      </c>
      <c r="AW23" s="10">
        <v>3.72481136438063</v>
      </c>
      <c r="AX23" s="10">
        <v>69009.42</v>
      </c>
      <c r="AY23" s="10">
        <v>54768.42</v>
      </c>
      <c r="AZ23" s="10">
        <v>249128.36</v>
      </c>
      <c r="BA23" s="10">
        <v>214434.73</v>
      </c>
      <c r="BB23" s="10">
        <v>19030.0072721539</v>
      </c>
      <c r="BC23" s="10">
        <v>3.9978808660011498</v>
      </c>
      <c r="BD23" s="11">
        <v>0.92391304347826098</v>
      </c>
      <c r="BE23" s="15">
        <f t="shared" si="4"/>
        <v>36</v>
      </c>
      <c r="BF23" s="11">
        <v>0.92167577413479096</v>
      </c>
      <c r="BG23" s="15">
        <f t="shared" si="5"/>
        <v>27</v>
      </c>
      <c r="BH23" s="12">
        <v>1.487468145856</v>
      </c>
      <c r="BI23" s="15">
        <f t="shared" si="6"/>
        <v>35</v>
      </c>
      <c r="BJ23" s="9">
        <v>1.6776442806254599</v>
      </c>
      <c r="BK23" s="76">
        <f t="shared" si="7"/>
        <v>33</v>
      </c>
      <c r="BL23" s="13">
        <v>49.579474076439901</v>
      </c>
      <c r="BM23" s="15">
        <f t="shared" si="8"/>
        <v>35</v>
      </c>
      <c r="BN23" s="13">
        <v>50.256746421938203</v>
      </c>
      <c r="BO23" s="14">
        <v>0.76529999999999998</v>
      </c>
      <c r="BP23" s="15">
        <f t="shared" si="9"/>
        <v>31</v>
      </c>
      <c r="BQ23" s="8">
        <v>-6.0261737522187102E-3</v>
      </c>
      <c r="BR23" s="15">
        <f t="shared" si="10"/>
        <v>30</v>
      </c>
      <c r="BS23" s="8">
        <v>-1.88467522253635E-2</v>
      </c>
      <c r="BT23" s="8">
        <v>-1.4830878703441099E-2</v>
      </c>
      <c r="BU23" s="8">
        <v>-6.0261737522186998E-3</v>
      </c>
      <c r="BV23" s="6">
        <v>-8969.0699999999906</v>
      </c>
      <c r="BW23" s="15">
        <f t="shared" si="11"/>
        <v>32</v>
      </c>
      <c r="BX23" s="7">
        <v>283.61</v>
      </c>
      <c r="BY23">
        <f>_xlfn.XLOOKUP(S23,[1]Sales!$T:$T,[1]Sales!$A:$A)</f>
        <v>39</v>
      </c>
      <c r="BZ23" s="18">
        <f>VLOOKUP($BY23,[2]Sales!$A:$N,11,FALSE)</f>
        <v>1288412.8999999999</v>
      </c>
      <c r="CA23" s="18">
        <f>VLOOKUP($BY23,[2]Sales!$A:$N,12,FALSE)</f>
        <v>1320557.1100000001</v>
      </c>
      <c r="CB23" s="19">
        <f t="shared" si="12"/>
        <v>-32144.210000000196</v>
      </c>
      <c r="CC23" s="20">
        <f t="shared" si="13"/>
        <v>-2.4341400880420987</v>
      </c>
      <c r="CD23" s="27">
        <f>VLOOKUP(BY23,[3]Sales!$A:$U,21,FALSE)</f>
        <v>1.6</v>
      </c>
      <c r="CE23" s="16">
        <f>VLOOKUP(BY23,[3]Sales!$A:$BM,65,FALSE)</f>
        <v>-6630.89</v>
      </c>
      <c r="CF23">
        <f t="shared" si="14"/>
        <v>16</v>
      </c>
      <c r="CG23" s="16">
        <f t="shared" si="15"/>
        <v>31</v>
      </c>
    </row>
    <row r="24" spans="1:85" x14ac:dyDescent="0.25">
      <c r="A24">
        <v>34</v>
      </c>
      <c r="B24">
        <v>2</v>
      </c>
      <c r="C24" t="s">
        <v>59</v>
      </c>
      <c r="D24" t="s">
        <v>235</v>
      </c>
      <c r="E24" t="s">
        <v>75</v>
      </c>
      <c r="F24" t="s">
        <v>115</v>
      </c>
      <c r="G24" t="s">
        <v>258</v>
      </c>
      <c r="H24" s="1">
        <v>5876</v>
      </c>
      <c r="I24" t="s">
        <v>154</v>
      </c>
      <c r="J24" t="s">
        <v>199</v>
      </c>
      <c r="K24" t="s">
        <v>212</v>
      </c>
      <c r="L24" t="s">
        <v>218</v>
      </c>
      <c r="M24" s="2">
        <v>46526</v>
      </c>
      <c r="N24" s="2">
        <v>41402</v>
      </c>
      <c r="O24" s="2">
        <v>45021</v>
      </c>
      <c r="P24" s="3">
        <v>72.39</v>
      </c>
      <c r="Q24" s="4">
        <v>45021</v>
      </c>
      <c r="R24" s="3">
        <v>99.26</v>
      </c>
      <c r="S24" s="5">
        <v>442749.08</v>
      </c>
      <c r="T24" s="5">
        <v>481288.18</v>
      </c>
      <c r="U24" s="5">
        <v>-38539.1</v>
      </c>
      <c r="V24" s="6">
        <v>-8.0074894006331192</v>
      </c>
      <c r="W24">
        <f t="shared" si="0"/>
        <v>32</v>
      </c>
      <c r="X24" s="7">
        <v>23058</v>
      </c>
      <c r="Y24" s="7">
        <v>25800</v>
      </c>
      <c r="Z24" s="7">
        <v>-2742</v>
      </c>
      <c r="AA24" s="7">
        <v>-10.6279069767442</v>
      </c>
      <c r="AB24">
        <f t="shared" si="1"/>
        <v>33</v>
      </c>
      <c r="AC24" s="6">
        <v>29.330384248417001</v>
      </c>
      <c r="AD24" s="6">
        <v>29.2209302325581</v>
      </c>
      <c r="AE24" s="7">
        <v>0.109454015858898</v>
      </c>
      <c r="AF24" s="8">
        <v>3.7457402960068401E-3</v>
      </c>
      <c r="AG24" s="15">
        <f t="shared" si="18"/>
        <v>16</v>
      </c>
      <c r="AH24" s="6">
        <v>1.60653556114151</v>
      </c>
      <c r="AI24" s="6">
        <v>1.6126807268868599</v>
      </c>
      <c r="AJ24" s="6">
        <v>-6.14516574534973E-3</v>
      </c>
      <c r="AK24" s="9">
        <v>-0.38105284219601598</v>
      </c>
      <c r="AL24" s="15">
        <f t="shared" si="2"/>
        <v>7</v>
      </c>
      <c r="AM24" s="6">
        <v>40.750030372756598</v>
      </c>
      <c r="AN24" s="9">
        <v>39.5861309425892</v>
      </c>
      <c r="AO24" s="6">
        <v>1.16389943016732</v>
      </c>
      <c r="AP24" s="6">
        <v>2.9401697070504098</v>
      </c>
      <c r="AQ24" s="15">
        <f t="shared" si="3"/>
        <v>32</v>
      </c>
      <c r="AR24" s="10">
        <v>0.96067961000000002</v>
      </c>
      <c r="AS24" s="10">
        <v>41.669994272940201</v>
      </c>
      <c r="AT24" s="10">
        <v>17.734371734756898</v>
      </c>
      <c r="AU24" s="10">
        <v>15.903505819122101</v>
      </c>
      <c r="AV24" s="10">
        <v>1.54171152110484</v>
      </c>
      <c r="AW24" s="10">
        <v>4.2038624330854599</v>
      </c>
      <c r="AX24" s="10">
        <v>-8637.5100000000093</v>
      </c>
      <c r="AY24" s="10">
        <v>-23869.71</v>
      </c>
      <c r="AZ24" s="10">
        <v>52038.069999999898</v>
      </c>
      <c r="BA24" s="10">
        <v>16196.2699999999</v>
      </c>
      <c r="BB24" s="10">
        <v>-50456.284380843797</v>
      </c>
      <c r="BC24" s="10">
        <v>-14.2488244788443</v>
      </c>
      <c r="BD24" s="11">
        <v>0.91743119266055095</v>
      </c>
      <c r="BE24" s="15">
        <f t="shared" si="4"/>
        <v>37</v>
      </c>
      <c r="BF24" s="11">
        <v>0.88251366120218599</v>
      </c>
      <c r="BG24" s="15">
        <f t="shared" si="5"/>
        <v>35</v>
      </c>
      <c r="BH24" s="12">
        <v>3.1198122421846599</v>
      </c>
      <c r="BI24" s="15">
        <f t="shared" si="6"/>
        <v>4</v>
      </c>
      <c r="BJ24" s="9">
        <v>3.3547219048678798</v>
      </c>
      <c r="BK24" s="76">
        <f t="shared" si="7"/>
        <v>5</v>
      </c>
      <c r="BL24" s="13">
        <v>55.049534230371101</v>
      </c>
      <c r="BM24" s="15">
        <f t="shared" si="8"/>
        <v>31</v>
      </c>
      <c r="BN24" s="13">
        <v>55.139938983950103</v>
      </c>
      <c r="BO24" s="14">
        <v>0.93556666666666699</v>
      </c>
      <c r="BP24" s="15">
        <f t="shared" si="9"/>
        <v>8</v>
      </c>
      <c r="BQ24" s="8">
        <v>-2.84124629559321E-3</v>
      </c>
      <c r="BR24" s="15">
        <f t="shared" si="10"/>
        <v>11</v>
      </c>
      <c r="BS24" s="8">
        <v>-5.5241679469244104E-3</v>
      </c>
      <c r="BT24" s="8">
        <v>-1.5852997368170699E-3</v>
      </c>
      <c r="BU24" s="8">
        <v>-2.84124629559321E-3</v>
      </c>
      <c r="BV24" s="6">
        <v>-701.89</v>
      </c>
      <c r="BW24" s="15">
        <f t="shared" si="11"/>
        <v>1</v>
      </c>
      <c r="BX24" s="7">
        <v>596.96</v>
      </c>
      <c r="BY24">
        <f>_xlfn.XLOOKUP(S24,[1]Sales!$T:$T,[1]Sales!$A:$A)</f>
        <v>40</v>
      </c>
      <c r="BZ24" s="18">
        <f>VLOOKUP($BY24,[2]Sales!$A:$N,11,FALSE)</f>
        <v>990765.92</v>
      </c>
      <c r="CA24" s="18">
        <f>VLOOKUP($BY24,[2]Sales!$A:$N,12,FALSE)</f>
        <v>961727.83</v>
      </c>
      <c r="CB24" s="19">
        <f t="shared" si="12"/>
        <v>29038.090000000084</v>
      </c>
      <c r="CC24" s="20">
        <f t="shared" si="13"/>
        <v>3.0193667162569358</v>
      </c>
      <c r="CD24" s="27">
        <f>VLOOKUP(BY24,[3]Sales!$A:$U,21,FALSE)</f>
        <v>1.7</v>
      </c>
      <c r="CE24" s="16">
        <f>VLOOKUP(BY24,[3]Sales!$A:$BM,65,FALSE)</f>
        <v>-3402.38</v>
      </c>
      <c r="CF24">
        <f t="shared" si="14"/>
        <v>9</v>
      </c>
      <c r="CG24" s="16">
        <f t="shared" si="15"/>
        <v>27</v>
      </c>
    </row>
    <row r="25" spans="1:85" x14ac:dyDescent="0.25">
      <c r="A25">
        <v>38</v>
      </c>
      <c r="B25">
        <v>4</v>
      </c>
      <c r="C25" t="s">
        <v>61</v>
      </c>
      <c r="D25" t="s">
        <v>237</v>
      </c>
      <c r="E25" t="s">
        <v>77</v>
      </c>
      <c r="F25" t="s">
        <v>117</v>
      </c>
      <c r="G25" t="s">
        <v>259</v>
      </c>
      <c r="H25" s="1">
        <v>6654</v>
      </c>
      <c r="I25" t="s">
        <v>156</v>
      </c>
      <c r="J25" t="s">
        <v>196</v>
      </c>
      <c r="K25" t="s">
        <v>212</v>
      </c>
      <c r="L25" t="s">
        <v>218</v>
      </c>
      <c r="M25" s="2">
        <v>45698</v>
      </c>
      <c r="N25" s="2">
        <v>42522</v>
      </c>
      <c r="O25" s="2">
        <v>45062</v>
      </c>
      <c r="P25" s="3">
        <v>86.03</v>
      </c>
      <c r="Q25" s="4">
        <v>45062</v>
      </c>
      <c r="R25" s="3">
        <v>97.63</v>
      </c>
      <c r="S25" s="5">
        <v>635310.02</v>
      </c>
      <c r="T25" s="5">
        <v>688048.8</v>
      </c>
      <c r="U25" s="5">
        <v>-52738.78</v>
      </c>
      <c r="V25" s="6">
        <v>-7.6649766702594704</v>
      </c>
      <c r="W25">
        <f t="shared" si="0"/>
        <v>31</v>
      </c>
      <c r="X25" s="7">
        <v>30820</v>
      </c>
      <c r="Y25" s="7">
        <v>33933</v>
      </c>
      <c r="Z25" s="7">
        <v>-3113</v>
      </c>
      <c r="AA25" s="7">
        <v>-9.1739604514779103</v>
      </c>
      <c r="AB25">
        <f t="shared" si="1"/>
        <v>29</v>
      </c>
      <c r="AC25" s="6">
        <v>31.236210253082401</v>
      </c>
      <c r="AD25" s="6">
        <v>30.630949223469798</v>
      </c>
      <c r="AE25" s="7">
        <v>0.60526102961263795</v>
      </c>
      <c r="AF25" s="8">
        <v>1.97597869134555E-2</v>
      </c>
      <c r="AG25" s="15">
        <f t="shared" si="18"/>
        <v>10</v>
      </c>
      <c r="AH25" s="6">
        <v>1.5650773865170899</v>
      </c>
      <c r="AI25" s="6">
        <v>1.6447950740812001</v>
      </c>
      <c r="AJ25" s="6">
        <v>-7.9717687564113501E-2</v>
      </c>
      <c r="AK25" s="9">
        <v>-4.8466638075654904</v>
      </c>
      <c r="AL25" s="15">
        <f t="shared" si="2"/>
        <v>32</v>
      </c>
      <c r="AM25" s="6">
        <v>42.165661379173002</v>
      </c>
      <c r="AN25" s="9">
        <v>40.2461862423959</v>
      </c>
      <c r="AO25" s="6">
        <v>1.9194751367771199</v>
      </c>
      <c r="AP25" s="6">
        <v>4.7693342301217196</v>
      </c>
      <c r="AQ25" s="15">
        <f t="shared" si="3"/>
        <v>24</v>
      </c>
      <c r="AR25" s="10">
        <v>1.35509484</v>
      </c>
      <c r="AS25" s="10">
        <v>42.119374578868303</v>
      </c>
      <c r="AT25" s="10">
        <v>14.6905317910722</v>
      </c>
      <c r="AU25" s="10">
        <v>7.3481018266223002</v>
      </c>
      <c r="AV25" s="10">
        <v>1.55250601844773</v>
      </c>
      <c r="AW25" s="10">
        <v>2.7960755269152799</v>
      </c>
      <c r="AX25" s="10">
        <v>59699.79</v>
      </c>
      <c r="AY25" s="10">
        <v>45958.239999999998</v>
      </c>
      <c r="AZ25" s="10">
        <v>224273.08</v>
      </c>
      <c r="BA25" s="10">
        <v>191770.03</v>
      </c>
      <c r="BB25" s="10">
        <v>9039.3190228012809</v>
      </c>
      <c r="BC25" s="10">
        <v>1.8382851068392101</v>
      </c>
      <c r="BD25" s="11">
        <v>0.963917525773196</v>
      </c>
      <c r="BE25" s="15">
        <f t="shared" si="4"/>
        <v>23</v>
      </c>
      <c r="BF25" s="11">
        <v>0.96537059538274606</v>
      </c>
      <c r="BG25" s="15">
        <f t="shared" si="5"/>
        <v>15</v>
      </c>
      <c r="BH25" s="12">
        <v>3.33910521354598</v>
      </c>
      <c r="BI25" s="15">
        <f t="shared" si="6"/>
        <v>3</v>
      </c>
      <c r="BJ25" s="9">
        <v>2.78878620237401</v>
      </c>
      <c r="BK25" s="76">
        <f t="shared" si="7"/>
        <v>10</v>
      </c>
      <c r="BL25" s="13">
        <v>64.236002908486498</v>
      </c>
      <c r="BM25" s="15">
        <f t="shared" si="8"/>
        <v>20</v>
      </c>
      <c r="BN25" s="13">
        <v>62.536078506830897</v>
      </c>
      <c r="BO25" s="14">
        <v>0.96153333333333302</v>
      </c>
      <c r="BP25" s="15">
        <f t="shared" si="9"/>
        <v>6</v>
      </c>
      <c r="BQ25" s="8">
        <v>-7.1980880663857797E-3</v>
      </c>
      <c r="BR25" s="15">
        <f t="shared" si="10"/>
        <v>33</v>
      </c>
      <c r="BS25" s="8">
        <v>-1.41065369289763E-2</v>
      </c>
      <c r="BT25" s="8">
        <v>-1.0552218269751199E-2</v>
      </c>
      <c r="BU25" s="8">
        <v>-7.1980880663857702E-3</v>
      </c>
      <c r="BV25" s="6">
        <v>-6703.9299999999903</v>
      </c>
      <c r="BW25" s="15">
        <f t="shared" si="11"/>
        <v>26</v>
      </c>
      <c r="BX25" s="7">
        <v>1253.54</v>
      </c>
      <c r="BY25">
        <f>_xlfn.XLOOKUP(S25,[1]Sales!$T:$T,[1]Sales!$A:$A)</f>
        <v>45</v>
      </c>
      <c r="BZ25" s="18">
        <f>VLOOKUP($BY25,[2]Sales!$A:$N,11,FALSE)</f>
        <v>1417580.6</v>
      </c>
      <c r="CA25" s="18">
        <f>VLOOKUP($BY25,[2]Sales!$A:$N,12,FALSE)</f>
        <v>1321867.8999999999</v>
      </c>
      <c r="CB25" s="19">
        <f t="shared" si="12"/>
        <v>95712.700000000186</v>
      </c>
      <c r="CC25" s="20">
        <f t="shared" si="13"/>
        <v>7.2407159595902284</v>
      </c>
      <c r="CD25" s="27">
        <f>VLOOKUP(BY25,[3]Sales!$A:$U,21,FALSE)</f>
        <v>1.7</v>
      </c>
      <c r="CE25" s="16">
        <f>VLOOKUP(BY25,[3]Sales!$A:$BM,65,FALSE)</f>
        <v>-5515.97</v>
      </c>
      <c r="CF25">
        <f t="shared" si="14"/>
        <v>3</v>
      </c>
      <c r="CG25" s="16">
        <f t="shared" si="15"/>
        <v>18</v>
      </c>
    </row>
    <row r="26" spans="1:85" x14ac:dyDescent="0.25">
      <c r="A26">
        <v>43</v>
      </c>
      <c r="B26">
        <v>1</v>
      </c>
      <c r="C26" t="s">
        <v>58</v>
      </c>
      <c r="D26" t="s">
        <v>234</v>
      </c>
      <c r="E26" t="s">
        <v>78</v>
      </c>
      <c r="F26" t="s">
        <v>118</v>
      </c>
      <c r="G26" t="s">
        <v>260</v>
      </c>
      <c r="H26" s="1">
        <v>9345</v>
      </c>
      <c r="I26" t="s">
        <v>157</v>
      </c>
      <c r="J26" t="s">
        <v>194</v>
      </c>
      <c r="K26" t="s">
        <v>212</v>
      </c>
      <c r="L26" t="s">
        <v>218</v>
      </c>
      <c r="M26" s="2">
        <v>46194</v>
      </c>
      <c r="N26" s="2">
        <v>43113</v>
      </c>
      <c r="O26" s="2">
        <v>44833</v>
      </c>
      <c r="P26" s="3">
        <v>85.8</v>
      </c>
      <c r="Q26" s="4">
        <v>44833</v>
      </c>
      <c r="R26" s="3">
        <v>99.05</v>
      </c>
      <c r="S26" s="5">
        <v>1285867.8799999999</v>
      </c>
      <c r="T26" s="5">
        <v>1284054.43</v>
      </c>
      <c r="U26" s="5">
        <v>1813.4500000000201</v>
      </c>
      <c r="V26" s="6">
        <v>0.14122843686627201</v>
      </c>
      <c r="W26">
        <f t="shared" si="0"/>
        <v>17</v>
      </c>
      <c r="X26" s="7">
        <v>52425</v>
      </c>
      <c r="Y26" s="7">
        <v>53028</v>
      </c>
      <c r="Z26" s="7">
        <v>-603</v>
      </c>
      <c r="AA26" s="7">
        <v>-1.13713509843856</v>
      </c>
      <c r="AB26">
        <f t="shared" si="1"/>
        <v>9</v>
      </c>
      <c r="AC26" s="6">
        <v>33.934191702432003</v>
      </c>
      <c r="AD26" s="6">
        <v>34.557215056196704</v>
      </c>
      <c r="AE26" s="7">
        <v>-0.62302335376467999</v>
      </c>
      <c r="AF26" s="8">
        <v>-1.8028748924111E-2</v>
      </c>
      <c r="AG26" s="15">
        <f t="shared" si="18"/>
        <v>22</v>
      </c>
      <c r="AH26" s="6">
        <v>1.6041034288926399</v>
      </c>
      <c r="AI26" s="6">
        <v>1.62308321964529</v>
      </c>
      <c r="AJ26" s="6">
        <v>-1.8979790752656999E-2</v>
      </c>
      <c r="AK26" s="9">
        <v>-1.1693664577965901</v>
      </c>
      <c r="AL26" s="15">
        <f t="shared" si="2"/>
        <v>8</v>
      </c>
      <c r="AM26" s="6">
        <v>45.059672705610303</v>
      </c>
      <c r="AN26" s="9">
        <v>43.171651481020703</v>
      </c>
      <c r="AO26" s="6">
        <v>1.88802122458956</v>
      </c>
      <c r="AP26" s="6">
        <v>4.37328932255366</v>
      </c>
      <c r="AQ26" s="15">
        <f t="shared" si="3"/>
        <v>28</v>
      </c>
      <c r="AR26" s="10">
        <v>2.7260385299999998</v>
      </c>
      <c r="AS26" s="10">
        <v>44.431755710392203</v>
      </c>
      <c r="AT26" s="10">
        <v>8.82905811444477</v>
      </c>
      <c r="AU26" s="10">
        <v>7.3015575332962701</v>
      </c>
      <c r="AV26" s="10">
        <v>1.5457339887007</v>
      </c>
      <c r="AW26" s="10">
        <v>2.1553780515828298</v>
      </c>
      <c r="AX26" s="10">
        <v>224565.21</v>
      </c>
      <c r="AY26" s="10">
        <v>208353.38</v>
      </c>
      <c r="AZ26" s="10">
        <v>687174.12</v>
      </c>
      <c r="BA26" s="10">
        <v>648980.42000000004</v>
      </c>
      <c r="BB26" s="10">
        <v>132352.35895871601</v>
      </c>
      <c r="BC26" s="10">
        <v>13.074901129055201</v>
      </c>
      <c r="BD26" s="11">
        <v>0.95912806539509499</v>
      </c>
      <c r="BE26" s="15">
        <f t="shared" si="4"/>
        <v>26</v>
      </c>
      <c r="BF26" s="11">
        <v>0.95177956371986205</v>
      </c>
      <c r="BG26" s="15">
        <f t="shared" si="5"/>
        <v>20</v>
      </c>
      <c r="BH26" s="12">
        <v>1.8734109759394599</v>
      </c>
      <c r="BI26" s="15">
        <f t="shared" si="6"/>
        <v>27</v>
      </c>
      <c r="BJ26" s="9">
        <v>2.23193264478672</v>
      </c>
      <c r="BK26" s="76">
        <f t="shared" si="7"/>
        <v>24</v>
      </c>
      <c r="BL26" s="13">
        <v>54.159640247330003</v>
      </c>
      <c r="BM26" s="15">
        <f t="shared" si="8"/>
        <v>33</v>
      </c>
      <c r="BN26" s="13">
        <v>50.935879945429697</v>
      </c>
      <c r="BO26" s="14">
        <v>0.68836666666666702</v>
      </c>
      <c r="BP26" s="15">
        <f t="shared" si="9"/>
        <v>38</v>
      </c>
      <c r="BQ26" s="8">
        <v>-3.57630532929114E-3</v>
      </c>
      <c r="BR26" s="15">
        <f t="shared" si="10"/>
        <v>18</v>
      </c>
      <c r="BS26" s="8">
        <v>-9.0226069034550199E-3</v>
      </c>
      <c r="BT26" s="8">
        <v>-7.4689477429049599E-3</v>
      </c>
      <c r="BU26" s="8">
        <v>-3.5763053292911301E-3</v>
      </c>
      <c r="BV26" s="6">
        <v>-9604.0799999999908</v>
      </c>
      <c r="BW26" s="15">
        <f t="shared" si="11"/>
        <v>33</v>
      </c>
      <c r="BX26" s="7">
        <v>4084.67</v>
      </c>
      <c r="BY26">
        <f>_xlfn.XLOOKUP(S26,[1]Sales!$T:$T,[1]Sales!$A:$A)</f>
        <v>52</v>
      </c>
      <c r="BZ26" s="18">
        <f>VLOOKUP($BY26,[2]Sales!$A:$N,11,FALSE)</f>
        <v>2728620.49</v>
      </c>
      <c r="CA26" s="18">
        <f>VLOOKUP($BY26,[2]Sales!$A:$N,12,FALSE)</f>
        <v>2496615.52</v>
      </c>
      <c r="CB26" s="19">
        <f t="shared" si="12"/>
        <v>232004.9700000002</v>
      </c>
      <c r="CC26" s="20">
        <f t="shared" si="13"/>
        <v>9.2927792902609294</v>
      </c>
      <c r="CD26" s="27">
        <f>VLOOKUP(BY26,[3]Sales!$A:$U,21,FALSE)</f>
        <v>2.2000000000000002</v>
      </c>
      <c r="CE26" s="16">
        <f>VLOOKUP(BY26,[3]Sales!$A:$BM,65,FALSE)</f>
        <v>-3528.45</v>
      </c>
      <c r="CF26">
        <f t="shared" si="14"/>
        <v>2</v>
      </c>
      <c r="CG26" s="16">
        <f t="shared" si="15"/>
        <v>30</v>
      </c>
    </row>
    <row r="27" spans="1:85" x14ac:dyDescent="0.25">
      <c r="A27">
        <v>45</v>
      </c>
      <c r="B27">
        <v>2</v>
      </c>
      <c r="C27" t="s">
        <v>59</v>
      </c>
      <c r="D27" t="s">
        <v>235</v>
      </c>
      <c r="E27" t="s">
        <v>79</v>
      </c>
      <c r="F27" t="s">
        <v>119</v>
      </c>
      <c r="G27" t="s">
        <v>261</v>
      </c>
      <c r="H27" s="1">
        <v>7986</v>
      </c>
      <c r="I27" t="s">
        <v>158</v>
      </c>
      <c r="J27" t="s">
        <v>185</v>
      </c>
      <c r="K27" t="s">
        <v>212</v>
      </c>
      <c r="L27" t="s">
        <v>218</v>
      </c>
      <c r="M27" s="2">
        <v>46662</v>
      </c>
      <c r="N27" s="2">
        <v>43671</v>
      </c>
      <c r="O27" s="2">
        <v>44951</v>
      </c>
      <c r="P27" s="3">
        <v>63.69</v>
      </c>
      <c r="Q27" s="4">
        <v>44951</v>
      </c>
      <c r="R27" s="3">
        <v>96.93</v>
      </c>
      <c r="S27" s="5">
        <v>434386.93</v>
      </c>
      <c r="T27" s="5">
        <v>535430.11</v>
      </c>
      <c r="U27" s="5">
        <v>-101043.18</v>
      </c>
      <c r="V27" s="6">
        <v>-18.8714041502074</v>
      </c>
      <c r="W27">
        <f t="shared" si="0"/>
        <v>40</v>
      </c>
      <c r="X27" s="7">
        <v>32085</v>
      </c>
      <c r="Y27" s="7">
        <v>39992</v>
      </c>
      <c r="Z27" s="7">
        <v>-7907</v>
      </c>
      <c r="AA27" s="7">
        <v>-19.771454290858198</v>
      </c>
      <c r="AB27">
        <f t="shared" si="1"/>
        <v>40</v>
      </c>
      <c r="AC27" s="6">
        <v>21.402524544179499</v>
      </c>
      <c r="AD27" s="6">
        <v>21.351770354070801</v>
      </c>
      <c r="AE27" s="7">
        <v>5.0754190108708699E-2</v>
      </c>
      <c r="AF27" s="8">
        <v>2.3770483321553801E-3</v>
      </c>
      <c r="AG27" s="15">
        <f t="shared" si="18"/>
        <v>17</v>
      </c>
      <c r="AH27" s="6">
        <v>1.4686180282510599</v>
      </c>
      <c r="AI27" s="6">
        <v>1.4671507202248499</v>
      </c>
      <c r="AJ27" s="6">
        <v>1.46730802620509E-3</v>
      </c>
      <c r="AK27" s="9">
        <v>0.100010721869136</v>
      </c>
      <c r="AL27" s="15">
        <f t="shared" si="2"/>
        <v>5</v>
      </c>
      <c r="AM27" s="6">
        <v>43.072576103123403</v>
      </c>
      <c r="AN27" s="9">
        <v>42.7386741698595</v>
      </c>
      <c r="AO27" s="6">
        <v>0.33390193326393097</v>
      </c>
      <c r="AP27" s="6">
        <v>0.78126413546868501</v>
      </c>
      <c r="AQ27" s="15">
        <f t="shared" si="3"/>
        <v>38</v>
      </c>
      <c r="AR27" s="10">
        <v>1.05895121</v>
      </c>
      <c r="AS27" s="10">
        <v>43.594173841905899</v>
      </c>
      <c r="AT27" s="10">
        <v>20.445024915992899</v>
      </c>
      <c r="AU27" s="10">
        <v>8.7718681422208906</v>
      </c>
      <c r="AV27" s="10">
        <v>1.5282331760891099</v>
      </c>
      <c r="AW27" s="10">
        <v>3.57095309274488</v>
      </c>
      <c r="AX27" s="10">
        <v>19989.54</v>
      </c>
      <c r="AY27" s="10">
        <v>13105.44</v>
      </c>
      <c r="AZ27" s="10">
        <v>164125.74</v>
      </c>
      <c r="BA27" s="10">
        <v>147190.59</v>
      </c>
      <c r="BB27" s="10">
        <v>-13416.9129217422</v>
      </c>
      <c r="BC27" s="10">
        <v>-3.79810271457323</v>
      </c>
      <c r="BD27" s="11">
        <v>0.94814814814814796</v>
      </c>
      <c r="BE27" s="15">
        <f t="shared" si="4"/>
        <v>31</v>
      </c>
      <c r="BF27" s="11">
        <v>0.84152139461172704</v>
      </c>
      <c r="BG27" s="15">
        <f t="shared" si="5"/>
        <v>37</v>
      </c>
      <c r="BH27" s="12">
        <v>2.2238997844617399</v>
      </c>
      <c r="BI27" s="15">
        <f t="shared" si="6"/>
        <v>21</v>
      </c>
      <c r="BJ27" s="9">
        <v>1.94420706000265</v>
      </c>
      <c r="BK27" s="76">
        <f t="shared" si="7"/>
        <v>28</v>
      </c>
      <c r="BL27" s="13">
        <v>55.031309159749497</v>
      </c>
      <c r="BM27" s="15">
        <f t="shared" si="8"/>
        <v>32</v>
      </c>
      <c r="BN27" s="13">
        <v>40.297458718819499</v>
      </c>
      <c r="BO27" s="14">
        <v>0.74473333333333303</v>
      </c>
      <c r="BP27" s="15">
        <f t="shared" si="9"/>
        <v>36</v>
      </c>
      <c r="BQ27" s="8">
        <v>-1.2581651591138301E-2</v>
      </c>
      <c r="BR27" s="15">
        <f t="shared" si="10"/>
        <v>39</v>
      </c>
      <c r="BS27" s="8">
        <v>-1.5929185925556599E-2</v>
      </c>
      <c r="BT27" s="8">
        <v>-1.6720806954297601E-2</v>
      </c>
      <c r="BU27" s="8">
        <v>-1.2581651591138301E-2</v>
      </c>
      <c r="BV27" s="6">
        <v>-7263.2999999999902</v>
      </c>
      <c r="BW27" s="15">
        <f t="shared" si="11"/>
        <v>27</v>
      </c>
      <c r="BX27" s="7">
        <v>1552.69</v>
      </c>
      <c r="BY27">
        <f>_xlfn.XLOOKUP(S27,[1]Sales!$T:$T,[1]Sales!$A:$A)</f>
        <v>53</v>
      </c>
      <c r="BZ27" s="18">
        <f>VLOOKUP($BY27,[2]Sales!$A:$N,11,FALSE)</f>
        <v>1144999.1200000001</v>
      </c>
      <c r="CA27" s="18">
        <f>VLOOKUP($BY27,[2]Sales!$A:$N,12,FALSE)</f>
        <v>1314187.82</v>
      </c>
      <c r="CB27" s="19">
        <f t="shared" si="12"/>
        <v>-169188.69999999995</v>
      </c>
      <c r="CC27" s="20">
        <f t="shared" si="13"/>
        <v>-12.874012178868005</v>
      </c>
      <c r="CD27" s="27">
        <f>VLOOKUP(BY27,[3]Sales!$A:$U,21,FALSE)</f>
        <v>1.6</v>
      </c>
      <c r="CE27" s="16">
        <f>VLOOKUP(BY27,[3]Sales!$A:$BM,65,FALSE)</f>
        <v>-7251.1</v>
      </c>
      <c r="CF27">
        <f t="shared" si="14"/>
        <v>17</v>
      </c>
      <c r="CG27" s="16">
        <f t="shared" si="15"/>
        <v>36</v>
      </c>
    </row>
    <row r="28" spans="1:85" x14ac:dyDescent="0.25">
      <c r="A28">
        <v>47</v>
      </c>
      <c r="B28">
        <v>3</v>
      </c>
      <c r="C28" t="s">
        <v>60</v>
      </c>
      <c r="D28" t="s">
        <v>236</v>
      </c>
      <c r="E28" t="s">
        <v>80</v>
      </c>
      <c r="F28" t="s">
        <v>120</v>
      </c>
      <c r="G28" t="s">
        <v>261</v>
      </c>
      <c r="H28" s="1">
        <v>5321</v>
      </c>
      <c r="I28" t="s">
        <v>159</v>
      </c>
      <c r="J28" t="s">
        <v>202</v>
      </c>
      <c r="K28" t="s">
        <v>212</v>
      </c>
      <c r="L28" t="s">
        <v>218</v>
      </c>
      <c r="M28" s="2">
        <v>45304</v>
      </c>
      <c r="N28" s="2">
        <v>36593</v>
      </c>
      <c r="O28" s="2">
        <v>45041</v>
      </c>
      <c r="P28" s="3">
        <v>77.06</v>
      </c>
      <c r="Q28" s="4">
        <v>45041</v>
      </c>
      <c r="R28" s="3">
        <v>98.3</v>
      </c>
      <c r="S28" s="5">
        <v>1246671.6100000001</v>
      </c>
      <c r="T28" s="5">
        <v>1248023.97</v>
      </c>
      <c r="U28" s="5">
        <v>-1352.3600000000099</v>
      </c>
      <c r="V28" s="6">
        <v>-0.108360098243843</v>
      </c>
      <c r="W28">
        <f t="shared" si="0"/>
        <v>20</v>
      </c>
      <c r="X28" s="7">
        <v>53581</v>
      </c>
      <c r="Y28" s="7">
        <v>54038</v>
      </c>
      <c r="Z28" s="7">
        <v>-457</v>
      </c>
      <c r="AA28" s="7">
        <v>-0.84570117324845495</v>
      </c>
      <c r="AB28">
        <f t="shared" si="1"/>
        <v>8</v>
      </c>
      <c r="AC28" s="6">
        <v>30.988596704055499</v>
      </c>
      <c r="AD28" s="6">
        <v>31.925681927532501</v>
      </c>
      <c r="AE28" s="7">
        <v>-0.93708522347693801</v>
      </c>
      <c r="AF28" s="8">
        <v>-2.9352081675311101E-2</v>
      </c>
      <c r="AG28" s="15">
        <f t="shared" si="18"/>
        <v>24</v>
      </c>
      <c r="AH28" s="6">
        <v>1.7068176343049899</v>
      </c>
      <c r="AI28" s="6">
        <v>1.7653025736146499</v>
      </c>
      <c r="AJ28" s="6">
        <v>-5.8484939309666702E-2</v>
      </c>
      <c r="AK28" s="9">
        <v>-3.31302634368862</v>
      </c>
      <c r="AL28" s="15">
        <f t="shared" si="2"/>
        <v>23</v>
      </c>
      <c r="AM28" s="6">
        <v>43.989823923782701</v>
      </c>
      <c r="AN28" s="9">
        <v>40.9792799211952</v>
      </c>
      <c r="AO28" s="6">
        <v>3.0105440025874799</v>
      </c>
      <c r="AP28" s="6">
        <v>7.3465029360615404</v>
      </c>
      <c r="AQ28" s="15">
        <f t="shared" si="3"/>
        <v>10</v>
      </c>
      <c r="AR28" s="10">
        <v>2.7590107800000001</v>
      </c>
      <c r="AS28" s="10">
        <v>43.050975648271397</v>
      </c>
      <c r="AT28" s="10">
        <v>9.2461111511850298</v>
      </c>
      <c r="AU28" s="10">
        <v>7.0344259866144503</v>
      </c>
      <c r="AV28" s="10">
        <v>1.5171111297400699</v>
      </c>
      <c r="AW28" s="10">
        <v>1.2799064609769899</v>
      </c>
      <c r="AX28" s="10">
        <v>224605.3</v>
      </c>
      <c r="AY28" s="10">
        <v>224122.82</v>
      </c>
      <c r="AZ28" s="10">
        <v>617817.43000000005</v>
      </c>
      <c r="BA28" s="10">
        <v>628864.5</v>
      </c>
      <c r="BB28" s="10">
        <v>147099.264221688</v>
      </c>
      <c r="BC28" s="10">
        <v>14.3388093583558</v>
      </c>
      <c r="BD28" s="11">
        <v>0.96209912536443198</v>
      </c>
      <c r="BE28" s="15">
        <f t="shared" si="4"/>
        <v>24</v>
      </c>
      <c r="BF28" s="11">
        <v>0.90284757118928005</v>
      </c>
      <c r="BG28" s="15">
        <f t="shared" si="5"/>
        <v>32</v>
      </c>
      <c r="BH28" s="12">
        <v>1.7325845737354999</v>
      </c>
      <c r="BI28" s="15">
        <f t="shared" si="6"/>
        <v>31</v>
      </c>
      <c r="BJ28" s="9">
        <v>2.4027262873805202</v>
      </c>
      <c r="BK28" s="76">
        <f t="shared" si="7"/>
        <v>19</v>
      </c>
      <c r="BL28" s="13">
        <v>59.033967718622002</v>
      </c>
      <c r="BM28" s="15">
        <f t="shared" si="8"/>
        <v>25</v>
      </c>
      <c r="BN28" s="13">
        <v>62.4623232089033</v>
      </c>
      <c r="BO28" s="14">
        <v>0.88423333333333298</v>
      </c>
      <c r="BP28" s="15">
        <f t="shared" si="9"/>
        <v>16</v>
      </c>
      <c r="BQ28" s="8">
        <v>-3.2822618087945E-3</v>
      </c>
      <c r="BR28" s="15">
        <f t="shared" si="10"/>
        <v>17</v>
      </c>
      <c r="BS28" s="8">
        <v>-2.8276430163219099E-3</v>
      </c>
      <c r="BT28" s="8">
        <v>-7.0575522290107998E-3</v>
      </c>
      <c r="BU28" s="8">
        <v>-3.2822618087945E-3</v>
      </c>
      <c r="BV28" s="6">
        <v>-8798.4499999999898</v>
      </c>
      <c r="BW28" s="15">
        <f t="shared" si="11"/>
        <v>30</v>
      </c>
      <c r="BX28" s="7">
        <v>731.44</v>
      </c>
      <c r="BY28">
        <f>_xlfn.XLOOKUP(S28,[1]Sales!$T:$T,[1]Sales!$A:$A)</f>
        <v>59</v>
      </c>
      <c r="BZ28" s="18">
        <f>VLOOKUP($BY28,[2]Sales!$A:$N,11,FALSE)</f>
        <v>2774900.52</v>
      </c>
      <c r="CA28" s="18">
        <f>VLOOKUP($BY28,[2]Sales!$A:$N,12,FALSE)</f>
        <v>2650124.4</v>
      </c>
      <c r="CB28" s="19">
        <f t="shared" si="12"/>
        <v>124776.12000000011</v>
      </c>
      <c r="CC28" s="20">
        <f t="shared" si="13"/>
        <v>4.7083118060420146</v>
      </c>
      <c r="CD28" s="27">
        <f>VLOOKUP(BY28,[3]Sales!$A:$U,21,FALSE)</f>
        <v>2.2999999999999998</v>
      </c>
      <c r="CE28" s="16">
        <f>VLOOKUP(BY28,[3]Sales!$A:$BM,65,FALSE)</f>
        <v>-7072.52</v>
      </c>
      <c r="CF28">
        <f t="shared" si="14"/>
        <v>4</v>
      </c>
      <c r="CG28" s="16">
        <f t="shared" si="15"/>
        <v>19</v>
      </c>
    </row>
    <row r="29" spans="1:85" x14ac:dyDescent="0.25">
      <c r="A29">
        <v>49</v>
      </c>
      <c r="B29">
        <v>4</v>
      </c>
      <c r="C29" t="s">
        <v>61</v>
      </c>
      <c r="D29" t="s">
        <v>237</v>
      </c>
      <c r="E29" t="s">
        <v>81</v>
      </c>
      <c r="F29" t="s">
        <v>121</v>
      </c>
      <c r="G29" t="s">
        <v>256</v>
      </c>
      <c r="H29" s="1">
        <v>8765</v>
      </c>
      <c r="I29" t="s">
        <v>160</v>
      </c>
      <c r="J29" t="s">
        <v>183</v>
      </c>
      <c r="K29" t="s">
        <v>212</v>
      </c>
      <c r="L29" t="s">
        <v>218</v>
      </c>
      <c r="M29" s="2">
        <v>45801</v>
      </c>
      <c r="N29" s="2">
        <v>37518</v>
      </c>
      <c r="O29" s="2">
        <v>44965</v>
      </c>
      <c r="P29" s="3">
        <v>91.52</v>
      </c>
      <c r="Q29" s="4">
        <v>44965</v>
      </c>
      <c r="R29" s="3">
        <v>99.29</v>
      </c>
      <c r="S29" s="5">
        <v>784490.11</v>
      </c>
      <c r="T29" s="5">
        <v>744911.84</v>
      </c>
      <c r="U29" s="5">
        <v>39578.269999999997</v>
      </c>
      <c r="V29" s="6">
        <v>5.3131481975102401</v>
      </c>
      <c r="W29">
        <f t="shared" si="0"/>
        <v>9</v>
      </c>
      <c r="X29" s="7">
        <v>33409</v>
      </c>
      <c r="Y29" s="7">
        <v>34216</v>
      </c>
      <c r="Z29" s="7">
        <v>-807</v>
      </c>
      <c r="AA29" s="7">
        <v>-2.3585457096095399</v>
      </c>
      <c r="AB29">
        <f t="shared" si="1"/>
        <v>12</v>
      </c>
      <c r="AC29" s="6">
        <v>32.973150947349502</v>
      </c>
      <c r="AD29" s="6">
        <v>31.236848258124901</v>
      </c>
      <c r="AE29" s="7">
        <v>1.73630268922466</v>
      </c>
      <c r="AF29" s="8">
        <v>5.5585079354894297E-2</v>
      </c>
      <c r="AG29" s="15">
        <f t="shared" si="18"/>
        <v>4</v>
      </c>
      <c r="AH29" s="6">
        <v>1.67066085693537</v>
      </c>
      <c r="AI29" s="6">
        <v>1.7309131736526899</v>
      </c>
      <c r="AJ29" s="6">
        <v>-6.0252316717327899E-2</v>
      </c>
      <c r="AK29" s="9">
        <v>-3.4809554652691901</v>
      </c>
      <c r="AL29" s="15">
        <f t="shared" si="2"/>
        <v>26</v>
      </c>
      <c r="AM29" s="6">
        <v>42.626065529232797</v>
      </c>
      <c r="AN29" s="9">
        <v>40.265504864864901</v>
      </c>
      <c r="AO29" s="6">
        <v>2.36056066436793</v>
      </c>
      <c r="AP29" s="6">
        <v>5.8624886793055602</v>
      </c>
      <c r="AQ29" s="15">
        <f t="shared" si="3"/>
        <v>19</v>
      </c>
      <c r="AR29" s="10">
        <v>1.6380308800000001</v>
      </c>
      <c r="AS29" s="10">
        <v>43.126063941366503</v>
      </c>
      <c r="AT29" s="10">
        <v>10.976232748450499</v>
      </c>
      <c r="AU29" s="10">
        <v>11.400480980133301</v>
      </c>
      <c r="AV29" s="10">
        <v>1.5422656634276</v>
      </c>
      <c r="AW29" s="10">
        <v>3.1047813845980201</v>
      </c>
      <c r="AX29" s="10">
        <v>78845.930000000095</v>
      </c>
      <c r="AY29" s="10">
        <v>76626.280000000101</v>
      </c>
      <c r="AZ29" s="10">
        <v>233010.09</v>
      </c>
      <c r="BA29" s="10">
        <v>228701.57</v>
      </c>
      <c r="BB29" s="10">
        <v>29316.539867964901</v>
      </c>
      <c r="BC29" s="10">
        <v>4.65252057324372</v>
      </c>
      <c r="BD29" s="11">
        <v>0.97701149425287404</v>
      </c>
      <c r="BE29" s="15">
        <f t="shared" si="4"/>
        <v>13</v>
      </c>
      <c r="BF29" s="11">
        <v>0.96823529411764697</v>
      </c>
      <c r="BG29" s="15">
        <f t="shared" si="5"/>
        <v>12</v>
      </c>
      <c r="BH29" s="12">
        <v>2.4597607737846401</v>
      </c>
      <c r="BI29" s="15">
        <f t="shared" si="6"/>
        <v>14</v>
      </c>
      <c r="BJ29" s="9">
        <v>2.7840784488000598</v>
      </c>
      <c r="BK29" s="76">
        <f t="shared" si="7"/>
        <v>11</v>
      </c>
      <c r="BL29" s="13">
        <v>87.336601307189497</v>
      </c>
      <c r="BM29" s="15">
        <f t="shared" si="8"/>
        <v>4</v>
      </c>
      <c r="BN29" s="13">
        <v>79.921407185628794</v>
      </c>
      <c r="BO29" s="14">
        <v>0.84799999999999998</v>
      </c>
      <c r="BP29" s="15">
        <f t="shared" si="9"/>
        <v>21</v>
      </c>
      <c r="BQ29" s="8">
        <v>-3.21118901413918E-3</v>
      </c>
      <c r="BR29" s="15">
        <f t="shared" si="10"/>
        <v>15</v>
      </c>
      <c r="BS29" s="8">
        <v>-3.9976259337191396E-3</v>
      </c>
      <c r="BT29" s="8">
        <v>-6.8140055965778797E-3</v>
      </c>
      <c r="BU29" s="8">
        <v>-3.21118901413918E-3</v>
      </c>
      <c r="BV29" s="6">
        <v>-5345.52</v>
      </c>
      <c r="BW29" s="15">
        <f t="shared" si="11"/>
        <v>19</v>
      </c>
      <c r="BX29" s="7">
        <v>4576.82</v>
      </c>
      <c r="BY29">
        <f>_xlfn.XLOOKUP(S29,[1]Sales!$T:$T,[1]Sales!$A:$A)</f>
        <v>66</v>
      </c>
      <c r="BZ29" s="18">
        <f>VLOOKUP($BY29,[2]Sales!$A:$N,11,FALSE)</f>
        <v>1607062.05</v>
      </c>
      <c r="CA29" s="18">
        <f>VLOOKUP($BY29,[2]Sales!$A:$N,12,FALSE)</f>
        <v>1520314.97</v>
      </c>
      <c r="CB29" s="19">
        <f t="shared" si="12"/>
        <v>86747.080000000075</v>
      </c>
      <c r="CC29" s="20">
        <f t="shared" si="13"/>
        <v>5.7058623845557532</v>
      </c>
      <c r="CD29" s="27">
        <f>VLOOKUP(BY29,[3]Sales!$A:$U,21,FALSE)</f>
        <v>1.7</v>
      </c>
      <c r="CE29" s="16">
        <f>VLOOKUP(BY29,[3]Sales!$A:$BM,65,FALSE)</f>
        <v>-2436.58</v>
      </c>
      <c r="CF29">
        <f t="shared" si="14"/>
        <v>3</v>
      </c>
      <c r="CG29" s="16">
        <f t="shared" si="15"/>
        <v>6</v>
      </c>
    </row>
    <row r="30" spans="1:85" x14ac:dyDescent="0.25">
      <c r="A30">
        <v>51</v>
      </c>
      <c r="B30">
        <v>1</v>
      </c>
      <c r="C30" t="s">
        <v>58</v>
      </c>
      <c r="D30" t="s">
        <v>234</v>
      </c>
      <c r="E30" t="s">
        <v>82</v>
      </c>
      <c r="F30" t="s">
        <v>122</v>
      </c>
      <c r="G30" t="s">
        <v>262</v>
      </c>
      <c r="H30" s="1">
        <v>6453</v>
      </c>
      <c r="I30" t="s">
        <v>161</v>
      </c>
      <c r="J30" t="s">
        <v>195</v>
      </c>
      <c r="K30" t="s">
        <v>212</v>
      </c>
      <c r="L30" t="s">
        <v>218</v>
      </c>
      <c r="M30" s="2">
        <v>46270</v>
      </c>
      <c r="N30" s="2">
        <v>38108</v>
      </c>
      <c r="O30" s="2">
        <v>44833</v>
      </c>
      <c r="P30" s="3">
        <v>93.45</v>
      </c>
      <c r="Q30" s="4">
        <v>44833</v>
      </c>
      <c r="R30" s="3">
        <v>99.72</v>
      </c>
      <c r="S30" s="5">
        <v>839765.34</v>
      </c>
      <c r="T30" s="5">
        <v>817326.47</v>
      </c>
      <c r="U30" s="5">
        <v>22438.87</v>
      </c>
      <c r="V30" s="6">
        <v>2.7453986654807099</v>
      </c>
      <c r="W30">
        <f t="shared" si="0"/>
        <v>13</v>
      </c>
      <c r="X30" s="7">
        <v>44032</v>
      </c>
      <c r="Y30" s="7">
        <v>40792</v>
      </c>
      <c r="Z30" s="7">
        <v>3240</v>
      </c>
      <c r="AA30" s="7">
        <v>7.9427338693861502</v>
      </c>
      <c r="AB30">
        <f t="shared" si="1"/>
        <v>3</v>
      </c>
      <c r="AC30" s="6">
        <v>29.022074854651201</v>
      </c>
      <c r="AD30" s="6">
        <v>30.140713865463798</v>
      </c>
      <c r="AE30" s="7">
        <v>-1.11863901081265</v>
      </c>
      <c r="AF30" s="8">
        <v>-3.7113885749548201E-2</v>
      </c>
      <c r="AG30" s="15">
        <f t="shared" si="18"/>
        <v>25</v>
      </c>
      <c r="AH30" s="6">
        <v>1.56835433132483</v>
      </c>
      <c r="AI30" s="6">
        <v>1.6611630744204999</v>
      </c>
      <c r="AJ30" s="6">
        <v>-9.2808743095666293E-2</v>
      </c>
      <c r="AK30" s="9">
        <v>-5.5869736406248398</v>
      </c>
      <c r="AL30" s="15">
        <f t="shared" si="2"/>
        <v>37</v>
      </c>
      <c r="AM30" s="6">
        <v>41.900276419519003</v>
      </c>
      <c r="AN30" s="9">
        <v>40.017943106149602</v>
      </c>
      <c r="AO30" s="6">
        <v>1.88233331336941</v>
      </c>
      <c r="AP30" s="6">
        <v>4.7037232982625401</v>
      </c>
      <c r="AQ30" s="15">
        <f t="shared" si="3"/>
        <v>25</v>
      </c>
      <c r="AR30" s="10">
        <v>1.70716015</v>
      </c>
      <c r="AS30" s="10">
        <v>44.729783498106798</v>
      </c>
      <c r="AT30" s="10">
        <v>11.224011458278699</v>
      </c>
      <c r="AU30" s="10">
        <v>13.577045920561501</v>
      </c>
      <c r="AV30" s="10">
        <v>1.5517688272671399</v>
      </c>
      <c r="AW30" s="10">
        <v>3.3942988824707299</v>
      </c>
      <c r="AX30" s="10">
        <v>79437.03</v>
      </c>
      <c r="AY30" s="10">
        <v>59285.63</v>
      </c>
      <c r="AZ30" s="10">
        <v>235546.05</v>
      </c>
      <c r="BA30" s="10">
        <v>188100.78</v>
      </c>
      <c r="BB30" s="10">
        <v>9101.3727364260103</v>
      </c>
      <c r="BC30" s="10">
        <v>1.36165019925733</v>
      </c>
      <c r="BD30" s="11">
        <v>0.95904436860068298</v>
      </c>
      <c r="BE30" s="15">
        <f t="shared" si="4"/>
        <v>27</v>
      </c>
      <c r="BF30" s="11">
        <v>0.93413516609392899</v>
      </c>
      <c r="BG30" s="15">
        <f t="shared" si="5"/>
        <v>24</v>
      </c>
      <c r="BH30" s="12">
        <v>2.1563369119282698</v>
      </c>
      <c r="BI30" s="15">
        <f t="shared" si="6"/>
        <v>22</v>
      </c>
      <c r="BJ30" s="9">
        <v>2.5415498900947102</v>
      </c>
      <c r="BK30" s="76">
        <f t="shared" si="7"/>
        <v>17</v>
      </c>
      <c r="BL30" s="13">
        <v>70.240237890288796</v>
      </c>
      <c r="BM30" s="15">
        <f t="shared" si="8"/>
        <v>15</v>
      </c>
      <c r="BN30" s="13">
        <v>70.020333468889802</v>
      </c>
      <c r="BO30" s="14">
        <v>0.61903333333333299</v>
      </c>
      <c r="BP30" s="15">
        <f t="shared" si="9"/>
        <v>40</v>
      </c>
      <c r="BQ30" s="8">
        <v>-7.03779740689637E-3</v>
      </c>
      <c r="BR30" s="15">
        <f t="shared" si="10"/>
        <v>32</v>
      </c>
      <c r="BS30" s="8">
        <v>-8.1659220093358697E-3</v>
      </c>
      <c r="BT30" s="8">
        <v>-7.3833840296385596E-3</v>
      </c>
      <c r="BU30" s="8">
        <v>-7.0377974068963596E-3</v>
      </c>
      <c r="BV30" s="6">
        <v>-6200.3099999999904</v>
      </c>
      <c r="BW30" s="15">
        <f t="shared" si="11"/>
        <v>25</v>
      </c>
      <c r="BX30" s="7">
        <v>2654.52</v>
      </c>
      <c r="BY30">
        <f>_xlfn.XLOOKUP(S30,[1]Sales!$T:$T,[1]Sales!$A:$A)</f>
        <v>67</v>
      </c>
      <c r="BZ30" s="18">
        <f>VLOOKUP($BY30,[2]Sales!$A:$N,11,FALSE)</f>
        <v>1684487.25</v>
      </c>
      <c r="CA30" s="18">
        <f>VLOOKUP($BY30,[2]Sales!$A:$N,12,FALSE)</f>
        <v>1688728.8</v>
      </c>
      <c r="CB30" s="19">
        <f t="shared" si="12"/>
        <v>-4241.5500000000466</v>
      </c>
      <c r="CC30" s="20">
        <f t="shared" si="13"/>
        <v>-0.25116821599774025</v>
      </c>
      <c r="CD30" s="27">
        <f>VLOOKUP(BY30,[3]Sales!$A:$U,21,FALSE)</f>
        <v>1.9</v>
      </c>
      <c r="CE30" s="16">
        <f>VLOOKUP(BY30,[3]Sales!$A:$BM,65,FALSE)</f>
        <v>-3314.87</v>
      </c>
      <c r="CF30">
        <f t="shared" si="14"/>
        <v>8</v>
      </c>
      <c r="CG30" s="16">
        <f t="shared" si="15"/>
        <v>11</v>
      </c>
    </row>
    <row r="31" spans="1:85" x14ac:dyDescent="0.25">
      <c r="A31">
        <v>53</v>
      </c>
      <c r="B31">
        <v>2</v>
      </c>
      <c r="C31" t="s">
        <v>59</v>
      </c>
      <c r="D31" t="s">
        <v>235</v>
      </c>
      <c r="E31" t="s">
        <v>83</v>
      </c>
      <c r="F31" t="s">
        <v>123</v>
      </c>
      <c r="G31" t="s">
        <v>263</v>
      </c>
      <c r="H31" s="1">
        <v>9012</v>
      </c>
      <c r="I31" t="s">
        <v>162</v>
      </c>
      <c r="J31" t="s">
        <v>191</v>
      </c>
      <c r="K31" t="s">
        <v>212</v>
      </c>
      <c r="L31" t="s">
        <v>218</v>
      </c>
      <c r="M31" s="2">
        <v>46737</v>
      </c>
      <c r="N31" s="2">
        <v>39033</v>
      </c>
      <c r="O31" s="2">
        <v>45082</v>
      </c>
      <c r="P31" s="3">
        <v>84.62</v>
      </c>
      <c r="Q31" s="4">
        <v>45082</v>
      </c>
      <c r="R31" s="3">
        <v>99.73</v>
      </c>
      <c r="S31" s="5">
        <v>1333376.72</v>
      </c>
      <c r="T31" s="5">
        <v>1369390.14</v>
      </c>
      <c r="U31" s="5">
        <v>-36013.42</v>
      </c>
      <c r="V31" s="6">
        <v>-2.6298874913763002</v>
      </c>
      <c r="W31">
        <f t="shared" si="0"/>
        <v>24</v>
      </c>
      <c r="X31" s="7">
        <v>61242</v>
      </c>
      <c r="Y31" s="7">
        <v>64640</v>
      </c>
      <c r="Z31" s="7">
        <v>-3398</v>
      </c>
      <c r="AA31" s="7">
        <v>-5.2568069306930703</v>
      </c>
      <c r="AB31">
        <f t="shared" si="1"/>
        <v>22</v>
      </c>
      <c r="AC31" s="6">
        <v>29.0323634107312</v>
      </c>
      <c r="AD31" s="6">
        <v>28.756188118811899</v>
      </c>
      <c r="AE31" s="7">
        <v>0.276175291919319</v>
      </c>
      <c r="AF31" s="8">
        <v>9.60402994924941E-3</v>
      </c>
      <c r="AG31" s="15">
        <f t="shared" si="18"/>
        <v>14</v>
      </c>
      <c r="AH31" s="6">
        <v>1.6958942632170999</v>
      </c>
      <c r="AI31" s="6">
        <v>1.73967075532602</v>
      </c>
      <c r="AJ31" s="6">
        <v>-4.3776492108918999E-2</v>
      </c>
      <c r="AK31" s="9">
        <v>-2.51636650066669</v>
      </c>
      <c r="AL31" s="15">
        <f t="shared" si="2"/>
        <v>16</v>
      </c>
      <c r="AM31" s="6">
        <v>44.220366796006999</v>
      </c>
      <c r="AN31" s="9">
        <v>42.347470080712498</v>
      </c>
      <c r="AO31" s="6">
        <v>1.87289671529452</v>
      </c>
      <c r="AP31" s="6">
        <v>4.42268856138244</v>
      </c>
      <c r="AQ31" s="15">
        <f t="shared" si="3"/>
        <v>27</v>
      </c>
      <c r="AR31" s="10">
        <v>2.8676390999999999</v>
      </c>
      <c r="AS31" s="10">
        <v>43.198900175296203</v>
      </c>
      <c r="AT31" s="10">
        <v>9.8989543072471609</v>
      </c>
      <c r="AU31" s="10">
        <v>7.8142554071272796</v>
      </c>
      <c r="AV31" s="10">
        <v>1.5411166579562201</v>
      </c>
      <c r="AW31" s="10">
        <v>3.1624827418156398</v>
      </c>
      <c r="AX31" s="10">
        <v>191274.16</v>
      </c>
      <c r="AY31" s="10">
        <v>166685.71</v>
      </c>
      <c r="AZ31" s="10">
        <v>565593.75</v>
      </c>
      <c r="BA31" s="10">
        <v>506725.27</v>
      </c>
      <c r="BB31" s="10">
        <v>85391.612264435302</v>
      </c>
      <c r="BC31" s="10">
        <v>7.8864644913385797</v>
      </c>
      <c r="BD31" s="11">
        <v>0.97413793103448298</v>
      </c>
      <c r="BE31" s="15">
        <f t="shared" si="4"/>
        <v>15</v>
      </c>
      <c r="BF31" s="11">
        <v>0.93818601964182602</v>
      </c>
      <c r="BG31" s="15">
        <f t="shared" si="5"/>
        <v>23</v>
      </c>
      <c r="BH31" s="12">
        <v>2.05255495986161</v>
      </c>
      <c r="BI31" s="15">
        <f t="shared" si="6"/>
        <v>25</v>
      </c>
      <c r="BJ31" s="9">
        <v>2.2067991522123802</v>
      </c>
      <c r="BK31" s="76">
        <f t="shared" si="7"/>
        <v>25</v>
      </c>
      <c r="BL31" s="13">
        <v>55.7311586051744</v>
      </c>
      <c r="BM31" s="15">
        <f t="shared" si="8"/>
        <v>30</v>
      </c>
      <c r="BN31" s="13">
        <v>47.552184204863401</v>
      </c>
      <c r="BO31" s="14">
        <v>0.88626666666666698</v>
      </c>
      <c r="BP31" s="15">
        <f t="shared" si="9"/>
        <v>15</v>
      </c>
      <c r="BQ31" s="8">
        <v>-3.1674359011818298E-3</v>
      </c>
      <c r="BR31" s="15">
        <f t="shared" si="10"/>
        <v>14</v>
      </c>
      <c r="BS31" s="8">
        <v>-4.5787506191913296E-3</v>
      </c>
      <c r="BT31" s="8">
        <v>-2.5434672355761499E-3</v>
      </c>
      <c r="BU31" s="8">
        <v>-3.1674359011818198E-3</v>
      </c>
      <c r="BV31" s="6">
        <v>-3391.4</v>
      </c>
      <c r="BW31" s="15">
        <f t="shared" si="11"/>
        <v>10</v>
      </c>
      <c r="BX31" s="7">
        <v>2593.33</v>
      </c>
      <c r="BY31">
        <f>_xlfn.XLOOKUP(S31,[1]Sales!$T:$T,[1]Sales!$A:$A)</f>
        <v>68</v>
      </c>
      <c r="BZ31" s="18">
        <f>VLOOKUP($BY31,[2]Sales!$A:$N,11,FALSE)</f>
        <v>2902979.03</v>
      </c>
      <c r="CA31" s="18">
        <f>VLOOKUP($BY31,[2]Sales!$A:$N,12,FALSE)</f>
        <v>2721954.57</v>
      </c>
      <c r="CB31" s="19">
        <f t="shared" si="12"/>
        <v>181024.45999999996</v>
      </c>
      <c r="CC31" s="20">
        <f t="shared" si="13"/>
        <v>6.6505320108997985</v>
      </c>
      <c r="CD31" s="27">
        <f>VLOOKUP(BY31,[3]Sales!$A:$U,21,FALSE)</f>
        <v>2.2999999999999998</v>
      </c>
      <c r="CE31" s="16">
        <f>VLOOKUP(BY31,[3]Sales!$A:$BM,65,FALSE)</f>
        <v>-7438.73</v>
      </c>
      <c r="CF31">
        <f t="shared" si="14"/>
        <v>2</v>
      </c>
      <c r="CG31" s="16">
        <f t="shared" si="15"/>
        <v>33</v>
      </c>
    </row>
    <row r="32" spans="1:85" x14ac:dyDescent="0.25">
      <c r="A32">
        <v>58</v>
      </c>
      <c r="B32">
        <v>4</v>
      </c>
      <c r="C32" t="s">
        <v>61</v>
      </c>
      <c r="D32" t="s">
        <v>237</v>
      </c>
      <c r="E32" t="s">
        <v>85</v>
      </c>
      <c r="F32" t="s">
        <v>125</v>
      </c>
      <c r="G32" t="s">
        <v>264</v>
      </c>
      <c r="H32" s="1">
        <v>5987</v>
      </c>
      <c r="I32" t="s">
        <v>164</v>
      </c>
      <c r="J32" t="s">
        <v>195</v>
      </c>
      <c r="K32" t="s">
        <v>212</v>
      </c>
      <c r="L32" t="s">
        <v>218</v>
      </c>
      <c r="M32" s="2">
        <v>45820</v>
      </c>
      <c r="N32" s="2">
        <v>40548</v>
      </c>
      <c r="O32" s="2">
        <v>45042</v>
      </c>
      <c r="P32" s="3">
        <v>96.99</v>
      </c>
      <c r="Q32" s="4">
        <v>45042</v>
      </c>
      <c r="R32" s="3">
        <v>99.59</v>
      </c>
      <c r="S32" s="5">
        <v>741717.32</v>
      </c>
      <c r="T32" s="5">
        <v>650326.65</v>
      </c>
      <c r="U32" s="5">
        <v>91390.67</v>
      </c>
      <c r="V32" s="6">
        <v>14.0530408833775</v>
      </c>
      <c r="W32">
        <f t="shared" si="0"/>
        <v>2</v>
      </c>
      <c r="X32" s="7">
        <v>37094</v>
      </c>
      <c r="Y32" s="7">
        <v>36322</v>
      </c>
      <c r="Z32" s="7">
        <v>772</v>
      </c>
      <c r="AA32" s="7">
        <v>2.1254336214966099</v>
      </c>
      <c r="AB32">
        <f t="shared" si="1"/>
        <v>6</v>
      </c>
      <c r="AC32" s="6">
        <v>28.4169946622095</v>
      </c>
      <c r="AD32" s="6">
        <v>26.287098728043599</v>
      </c>
      <c r="AE32" s="7">
        <v>2.1298959341659098</v>
      </c>
      <c r="AF32" s="8">
        <v>8.1024382196034903E-2</v>
      </c>
      <c r="AG32" s="15">
        <f t="shared" si="18"/>
        <v>2</v>
      </c>
      <c r="AH32" s="6">
        <v>1.62565221515985</v>
      </c>
      <c r="AI32" s="6">
        <v>1.68527440301634</v>
      </c>
      <c r="AJ32" s="6">
        <v>-5.9622187856486403E-2</v>
      </c>
      <c r="AK32" s="9">
        <v>-3.5378326372116899</v>
      </c>
      <c r="AL32" s="15">
        <f t="shared" si="2"/>
        <v>27</v>
      </c>
      <c r="AM32" s="6">
        <v>43.2841573295985</v>
      </c>
      <c r="AN32" s="9">
        <v>40.415552172021599</v>
      </c>
      <c r="AO32" s="6">
        <v>2.8686051575768499</v>
      </c>
      <c r="AP32" s="6">
        <v>7.0977754933723096</v>
      </c>
      <c r="AQ32" s="15">
        <f t="shared" si="3"/>
        <v>13</v>
      </c>
      <c r="AR32" s="10">
        <v>1.45569474</v>
      </c>
      <c r="AS32" s="10">
        <v>42.068173566082002</v>
      </c>
      <c r="AT32" s="10">
        <v>19.203118083877602</v>
      </c>
      <c r="AU32" s="10">
        <v>10.667805928580799</v>
      </c>
      <c r="AV32" s="10">
        <v>1.5590729281998099</v>
      </c>
      <c r="AW32" s="10">
        <v>3.5485592600697</v>
      </c>
      <c r="AX32" s="10">
        <v>15443.79</v>
      </c>
      <c r="AY32" s="10">
        <v>16286.99</v>
      </c>
      <c r="AZ32" s="10">
        <v>53564.95</v>
      </c>
      <c r="BA32" s="10">
        <v>55473.039999999899</v>
      </c>
      <c r="BB32" s="10">
        <v>-27322.959809181</v>
      </c>
      <c r="BC32" s="10">
        <v>-4.7040108037944401</v>
      </c>
      <c r="BD32" s="11">
        <v>0.98666666666666702</v>
      </c>
      <c r="BE32" s="15">
        <f t="shared" si="4"/>
        <v>6</v>
      </c>
      <c r="BF32" s="11">
        <v>0.98249708284714099</v>
      </c>
      <c r="BG32" s="15">
        <f t="shared" si="5"/>
        <v>4</v>
      </c>
      <c r="BH32" s="12">
        <v>2.4515862727865101</v>
      </c>
      <c r="BI32" s="15">
        <f t="shared" si="6"/>
        <v>15</v>
      </c>
      <c r="BJ32" s="9">
        <v>1.6824452757702599</v>
      </c>
      <c r="BK32" s="76">
        <f t="shared" si="7"/>
        <v>32</v>
      </c>
      <c r="BL32" s="13">
        <v>79.574992884925507</v>
      </c>
      <c r="BM32" s="15">
        <f t="shared" si="8"/>
        <v>9</v>
      </c>
      <c r="BN32" s="13">
        <v>67.679095098449906</v>
      </c>
      <c r="BO32" s="14">
        <v>0.98707500000000004</v>
      </c>
      <c r="BP32" s="15">
        <f t="shared" si="9"/>
        <v>3</v>
      </c>
      <c r="BQ32" s="8">
        <v>-5.3716075956121703E-3</v>
      </c>
      <c r="BR32" s="15">
        <f t="shared" si="10"/>
        <v>25</v>
      </c>
      <c r="BS32" s="8">
        <v>-3.4463175798878699E-3</v>
      </c>
      <c r="BT32" s="8">
        <v>-8.12868978170821E-3</v>
      </c>
      <c r="BU32" s="8">
        <v>-5.3716075956121599E-3</v>
      </c>
      <c r="BV32" s="6">
        <v>-6029.19</v>
      </c>
      <c r="BW32" s="15">
        <f t="shared" si="11"/>
        <v>23</v>
      </c>
      <c r="BX32" s="7">
        <v>2082.7600000000002</v>
      </c>
      <c r="BY32">
        <f>_xlfn.XLOOKUP(S32,[1]Sales!$T:$T,[1]Sales!$A:$A)</f>
        <v>73</v>
      </c>
      <c r="BZ32" s="18">
        <f>VLOOKUP($BY32,[2]Sales!$A:$N,11,FALSE)</f>
        <v>1407375.7</v>
      </c>
      <c r="CA32" s="18">
        <f>VLOOKUP($BY32,[2]Sales!$A:$N,12,FALSE)</f>
        <v>1544372.16</v>
      </c>
      <c r="CB32" s="19">
        <f t="shared" si="12"/>
        <v>-136996.45999999996</v>
      </c>
      <c r="CC32" s="20">
        <f t="shared" si="13"/>
        <v>-8.8706895622878861</v>
      </c>
      <c r="CD32" s="27">
        <f>VLOOKUP(BY32,[3]Sales!$A:$U,21,FALSE)</f>
        <v>1.7</v>
      </c>
      <c r="CE32" s="16">
        <f>VLOOKUP(BY32,[3]Sales!$A:$BM,65,FALSE)</f>
        <v>-9219.9699999999993</v>
      </c>
      <c r="CF32">
        <f t="shared" si="14"/>
        <v>11</v>
      </c>
      <c r="CG32" s="16">
        <f t="shared" si="15"/>
        <v>13</v>
      </c>
    </row>
    <row r="33" spans="1:85" x14ac:dyDescent="0.25">
      <c r="A33">
        <v>61</v>
      </c>
      <c r="B33">
        <v>1</v>
      </c>
      <c r="C33" t="s">
        <v>58</v>
      </c>
      <c r="D33" t="s">
        <v>234</v>
      </c>
      <c r="E33" t="s">
        <v>86</v>
      </c>
      <c r="F33" t="s">
        <v>126</v>
      </c>
      <c r="G33" t="s">
        <v>241</v>
      </c>
      <c r="H33" s="1">
        <v>8456</v>
      </c>
      <c r="I33" t="s">
        <v>165</v>
      </c>
      <c r="J33" t="s">
        <v>204</v>
      </c>
      <c r="K33" t="s">
        <v>212</v>
      </c>
      <c r="L33" t="s">
        <v>218</v>
      </c>
      <c r="M33" s="2">
        <v>46318</v>
      </c>
      <c r="N33" s="2">
        <v>41137</v>
      </c>
      <c r="O33" s="2">
        <v>44958</v>
      </c>
      <c r="P33" s="3">
        <v>73.33</v>
      </c>
      <c r="Q33" s="4">
        <v>44958</v>
      </c>
      <c r="R33" s="3">
        <v>96.03</v>
      </c>
      <c r="S33" s="5">
        <v>538630.18999999994</v>
      </c>
      <c r="T33" s="5">
        <v>512187.45</v>
      </c>
      <c r="U33" s="5">
        <v>26442.74</v>
      </c>
      <c r="V33" s="6">
        <v>5.1627075204596196</v>
      </c>
      <c r="W33">
        <f t="shared" si="0"/>
        <v>10</v>
      </c>
      <c r="X33" s="7">
        <v>26016</v>
      </c>
      <c r="Y33" s="7">
        <v>28688</v>
      </c>
      <c r="Z33" s="7">
        <v>-2672</v>
      </c>
      <c r="AA33" s="7">
        <v>-9.3139988845510295</v>
      </c>
      <c r="AB33">
        <f t="shared" si="1"/>
        <v>30</v>
      </c>
      <c r="AC33" s="6">
        <v>31.815036900369002</v>
      </c>
      <c r="AD33" s="6">
        <v>28.6321807027328</v>
      </c>
      <c r="AE33" s="7">
        <v>3.18285619763616</v>
      </c>
      <c r="AF33" s="8">
        <v>0.11116359702676699</v>
      </c>
      <c r="AG33" s="15">
        <f t="shared" si="18"/>
        <v>1</v>
      </c>
      <c r="AH33" s="6">
        <v>1.7294913616044501</v>
      </c>
      <c r="AI33" s="6">
        <v>1.66715364012661</v>
      </c>
      <c r="AJ33" s="6">
        <v>6.2337721477832897E-2</v>
      </c>
      <c r="AK33" s="9">
        <v>3.7391707625158399</v>
      </c>
      <c r="AL33" s="15">
        <f t="shared" si="2"/>
        <v>1</v>
      </c>
      <c r="AM33" s="6">
        <v>37.626977995110003</v>
      </c>
      <c r="AN33" s="9">
        <v>37.402325836132597</v>
      </c>
      <c r="AO33" s="6">
        <v>0.22465215897744201</v>
      </c>
      <c r="AP33" s="6">
        <v>0.60063686937996796</v>
      </c>
      <c r="AQ33" s="15">
        <f t="shared" si="3"/>
        <v>39</v>
      </c>
      <c r="AR33" s="10">
        <v>1.14492276</v>
      </c>
      <c r="AS33" s="10">
        <v>41.137318742900803</v>
      </c>
      <c r="AT33" s="10">
        <v>15.2836863105736</v>
      </c>
      <c r="AU33" s="10">
        <v>9.2667459914399402</v>
      </c>
      <c r="AV33" s="10">
        <v>1.54105573765638</v>
      </c>
      <c r="AW33" s="10">
        <v>1.6835898694763101</v>
      </c>
      <c r="AX33" s="10">
        <v>30141.64</v>
      </c>
      <c r="AY33" s="10">
        <v>28570.84</v>
      </c>
      <c r="AZ33" s="10">
        <v>157897.75</v>
      </c>
      <c r="BA33" s="10">
        <v>155019.53</v>
      </c>
      <c r="BB33" s="10">
        <v>-3684.3726300256799</v>
      </c>
      <c r="BC33" s="10">
        <v>-0.85760991299251399</v>
      </c>
      <c r="BD33" s="11">
        <v>0.97826086956521696</v>
      </c>
      <c r="BE33" s="15">
        <f t="shared" si="4"/>
        <v>11</v>
      </c>
      <c r="BF33" s="11">
        <v>0.95657346817370603</v>
      </c>
      <c r="BG33" s="15">
        <f t="shared" si="5"/>
        <v>18</v>
      </c>
      <c r="BH33" s="12">
        <v>3.5083867096272501</v>
      </c>
      <c r="BI33" s="15">
        <f t="shared" si="6"/>
        <v>2</v>
      </c>
      <c r="BJ33" s="9">
        <v>3.2382695046510799</v>
      </c>
      <c r="BK33" s="76">
        <f t="shared" si="7"/>
        <v>7</v>
      </c>
      <c r="BL33" s="13">
        <v>74.519753533889102</v>
      </c>
      <c r="BM33" s="15">
        <f t="shared" si="8"/>
        <v>14</v>
      </c>
      <c r="BN33" s="13">
        <v>68.115412710007305</v>
      </c>
      <c r="BO33" s="14">
        <v>0.92379999999999995</v>
      </c>
      <c r="BP33" s="15">
        <f t="shared" si="9"/>
        <v>11</v>
      </c>
      <c r="BQ33" s="8">
        <v>-2.4410560468090298E-3</v>
      </c>
      <c r="BR33" s="15">
        <f t="shared" si="10"/>
        <v>8</v>
      </c>
      <c r="BS33" s="8">
        <v>-1.38347212947909E-2</v>
      </c>
      <c r="BT33" s="8">
        <v>-2.6915684024320999E-3</v>
      </c>
      <c r="BU33" s="8">
        <v>-2.4410560468090298E-3</v>
      </c>
      <c r="BV33" s="6">
        <v>-1449.76</v>
      </c>
      <c r="BW33" s="15">
        <f t="shared" si="11"/>
        <v>5</v>
      </c>
      <c r="BX33" s="7">
        <v>2230.08</v>
      </c>
      <c r="BY33">
        <f>_xlfn.XLOOKUP(S33,[1]Sales!$T:$T,[1]Sales!$A:$A)</f>
        <v>75</v>
      </c>
      <c r="BZ33" s="18">
        <f>VLOOKUP($BY33,[2]Sales!$A:$N,11,FALSE)</f>
        <v>1134386.08</v>
      </c>
      <c r="CA33" s="18">
        <f>VLOOKUP($BY33,[2]Sales!$A:$N,12,FALSE)</f>
        <v>1179541.56</v>
      </c>
      <c r="CB33" s="19">
        <f t="shared" si="12"/>
        <v>-45155.479999999981</v>
      </c>
      <c r="CC33" s="20">
        <f t="shared" si="13"/>
        <v>-3.8282228902557685</v>
      </c>
      <c r="CD33" s="27">
        <f>VLOOKUP(BY33,[3]Sales!$A:$U,21,FALSE)</f>
        <v>1.6</v>
      </c>
      <c r="CE33" s="16">
        <f>VLOOKUP(BY33,[3]Sales!$A:$BM,65,FALSE)</f>
        <v>-4629.6400000000003</v>
      </c>
      <c r="CF33">
        <f t="shared" si="14"/>
        <v>9</v>
      </c>
      <c r="CG33" s="16">
        <f t="shared" si="15"/>
        <v>12</v>
      </c>
    </row>
    <row r="34" spans="1:85" x14ac:dyDescent="0.25">
      <c r="A34">
        <v>69</v>
      </c>
      <c r="B34">
        <v>4</v>
      </c>
      <c r="C34" t="s">
        <v>61</v>
      </c>
      <c r="D34" t="s">
        <v>237</v>
      </c>
      <c r="E34" t="s">
        <v>89</v>
      </c>
      <c r="F34" t="s">
        <v>129</v>
      </c>
      <c r="G34" t="s">
        <v>260</v>
      </c>
      <c r="H34" s="1">
        <v>7745</v>
      </c>
      <c r="I34" t="s">
        <v>168</v>
      </c>
      <c r="J34" t="s">
        <v>206</v>
      </c>
      <c r="K34" t="s">
        <v>212</v>
      </c>
      <c r="L34" t="s">
        <v>218</v>
      </c>
      <c r="M34" s="2">
        <v>45925</v>
      </c>
      <c r="N34" s="2">
        <v>43180</v>
      </c>
      <c r="O34" s="2">
        <v>45069</v>
      </c>
      <c r="P34" s="3">
        <v>71.430000000000007</v>
      </c>
      <c r="Q34" s="4">
        <v>44644</v>
      </c>
      <c r="R34" s="3">
        <v>98.39</v>
      </c>
      <c r="S34" s="5">
        <v>1061964.8</v>
      </c>
      <c r="T34" s="5">
        <v>1139884.24</v>
      </c>
      <c r="U34" s="5">
        <v>-77919.44</v>
      </c>
      <c r="V34" s="6">
        <v>-6.83573272317554</v>
      </c>
      <c r="W34">
        <f t="shared" si="0"/>
        <v>29</v>
      </c>
      <c r="X34" s="7">
        <v>42152</v>
      </c>
      <c r="Y34" s="7">
        <v>46878</v>
      </c>
      <c r="Z34" s="7">
        <v>-4726</v>
      </c>
      <c r="AA34" s="7">
        <v>-10.0814881180938</v>
      </c>
      <c r="AB34">
        <f t="shared" si="1"/>
        <v>32</v>
      </c>
      <c r="AC34" s="6">
        <v>36.463275763902097</v>
      </c>
      <c r="AD34" s="6">
        <v>35.684116216562103</v>
      </c>
      <c r="AE34" s="7">
        <v>0.77915954733992998</v>
      </c>
      <c r="AF34" s="8">
        <v>2.1834912278934301E-2</v>
      </c>
      <c r="AG34" s="15">
        <f t="shared" si="18"/>
        <v>9</v>
      </c>
      <c r="AH34" s="6">
        <v>1.6414443721535501</v>
      </c>
      <c r="AI34" s="6">
        <v>1.6632592061214699</v>
      </c>
      <c r="AJ34" s="6">
        <v>-2.1814833967927199E-2</v>
      </c>
      <c r="AK34" s="9">
        <v>-1.3115715149893501</v>
      </c>
      <c r="AL34" s="15">
        <f t="shared" si="2"/>
        <v>9</v>
      </c>
      <c r="AM34" s="6">
        <v>42.093019937373597</v>
      </c>
      <c r="AN34" s="9">
        <v>40.969134888401697</v>
      </c>
      <c r="AO34" s="6">
        <v>1.1238850489719401</v>
      </c>
      <c r="AP34" s="6">
        <v>2.74324818435479</v>
      </c>
      <c r="AQ34" s="15">
        <f t="shared" si="3"/>
        <v>34</v>
      </c>
      <c r="AR34" s="10">
        <v>2.2154252699999999</v>
      </c>
      <c r="AS34" s="10">
        <v>42.673503115979798</v>
      </c>
      <c r="AT34" s="10">
        <v>12.179860253261401</v>
      </c>
      <c r="AU34" s="10">
        <v>16.145296368203699</v>
      </c>
      <c r="AV34" s="10">
        <v>1.6560499828412001</v>
      </c>
      <c r="AW34" s="10">
        <v>4.61823157354541</v>
      </c>
      <c r="AX34" s="10">
        <v>31826.269999999899</v>
      </c>
      <c r="AY34" s="10">
        <v>-2357.25000000009</v>
      </c>
      <c r="AZ34" s="10">
        <v>226291.15</v>
      </c>
      <c r="BA34" s="10">
        <v>145896.68</v>
      </c>
      <c r="BB34" s="10">
        <v>-64705.408399134903</v>
      </c>
      <c r="BC34" s="10">
        <v>-7.7918952709334501</v>
      </c>
      <c r="BD34" s="11">
        <v>0.97303921568627505</v>
      </c>
      <c r="BE34" s="15">
        <f t="shared" si="4"/>
        <v>17</v>
      </c>
      <c r="BF34" s="11">
        <v>0.91675617615467198</v>
      </c>
      <c r="BG34" s="15">
        <f t="shared" si="5"/>
        <v>29</v>
      </c>
      <c r="BH34" s="12">
        <v>2.3321385040257501</v>
      </c>
      <c r="BI34" s="15">
        <f t="shared" si="6"/>
        <v>18</v>
      </c>
      <c r="BJ34" s="9">
        <v>2.3169536934732902</v>
      </c>
      <c r="BK34" s="76">
        <f t="shared" si="7"/>
        <v>22</v>
      </c>
      <c r="BL34" s="13">
        <v>64.8666232921275</v>
      </c>
      <c r="BM34" s="15">
        <f t="shared" si="8"/>
        <v>19</v>
      </c>
      <c r="BN34" s="13">
        <v>63.103778096604501</v>
      </c>
      <c r="BO34" s="14">
        <v>0.81316666666666704</v>
      </c>
      <c r="BP34" s="15">
        <f t="shared" si="9"/>
        <v>26</v>
      </c>
      <c r="BQ34" s="8">
        <v>-4.9834382867724398E-3</v>
      </c>
      <c r="BR34" s="15">
        <f t="shared" si="10"/>
        <v>21</v>
      </c>
      <c r="BS34" s="8">
        <v>-1.0983055587065801E-2</v>
      </c>
      <c r="BT34" s="8">
        <v>-5.3185096153846104E-3</v>
      </c>
      <c r="BU34" s="8">
        <v>-4.9834382867724398E-3</v>
      </c>
      <c r="BV34" s="6">
        <v>-5648.0699999999897</v>
      </c>
      <c r="BW34" s="15">
        <f t="shared" si="11"/>
        <v>21</v>
      </c>
      <c r="BX34" s="7">
        <v>6938.67</v>
      </c>
      <c r="BY34">
        <f>_xlfn.XLOOKUP(S34,[1]Sales!$T:$T,[1]Sales!$A:$A)</f>
        <v>83</v>
      </c>
      <c r="BZ34" s="18">
        <f>VLOOKUP($BY34,[2]Sales!$A:$N,11,FALSE)</f>
        <v>2289551.7799999998</v>
      </c>
      <c r="CA34" s="18">
        <f>VLOOKUP($BY34,[2]Sales!$A:$N,12,FALSE)</f>
        <v>2243414.48</v>
      </c>
      <c r="CB34" s="19">
        <f t="shared" si="12"/>
        <v>46137.299999999814</v>
      </c>
      <c r="CC34" s="20">
        <f t="shared" si="13"/>
        <v>2.0565660251956568</v>
      </c>
      <c r="CD34" s="27">
        <f>VLOOKUP(BY34,[3]Sales!$A:$U,21,FALSE)</f>
        <v>2.2999999999999998</v>
      </c>
      <c r="CE34" s="16">
        <f>VLOOKUP(BY34,[3]Sales!$A:$BM,65,FALSE)</f>
        <v>-8210.52</v>
      </c>
      <c r="CF34">
        <f t="shared" si="14"/>
        <v>4</v>
      </c>
      <c r="CG34" s="16">
        <f t="shared" si="15"/>
        <v>17</v>
      </c>
    </row>
    <row r="35" spans="1:85" x14ac:dyDescent="0.25">
      <c r="A35">
        <v>72</v>
      </c>
      <c r="B35">
        <v>1</v>
      </c>
      <c r="C35" t="s">
        <v>58</v>
      </c>
      <c r="D35" t="s">
        <v>234</v>
      </c>
      <c r="E35" t="s">
        <v>90</v>
      </c>
      <c r="F35" t="s">
        <v>130</v>
      </c>
      <c r="G35" t="s">
        <v>261</v>
      </c>
      <c r="H35" s="1">
        <v>5432</v>
      </c>
      <c r="I35" t="s">
        <v>169</v>
      </c>
      <c r="J35" t="s">
        <v>205</v>
      </c>
      <c r="K35" t="s">
        <v>212</v>
      </c>
      <c r="L35" t="s">
        <v>218</v>
      </c>
      <c r="M35" s="2">
        <v>46362</v>
      </c>
      <c r="N35" s="2">
        <v>43770</v>
      </c>
      <c r="O35" s="2">
        <v>45085</v>
      </c>
      <c r="P35" s="3">
        <v>96.45</v>
      </c>
      <c r="Q35" s="4">
        <v>45085</v>
      </c>
      <c r="R35" s="3">
        <v>99.32</v>
      </c>
      <c r="S35" s="5">
        <v>795132.31000000099</v>
      </c>
      <c r="T35" s="5">
        <v>878619.78</v>
      </c>
      <c r="U35" s="5">
        <v>-83487.47</v>
      </c>
      <c r="V35" s="6">
        <v>-9.5021159209503292</v>
      </c>
      <c r="W35">
        <f t="shared" si="0"/>
        <v>35</v>
      </c>
      <c r="X35" s="7">
        <v>38828</v>
      </c>
      <c r="Y35" s="7">
        <v>43688</v>
      </c>
      <c r="Z35" s="7">
        <v>-4860</v>
      </c>
      <c r="AA35" s="7">
        <v>-11.1243362021608</v>
      </c>
      <c r="AB35">
        <f t="shared" si="1"/>
        <v>34</v>
      </c>
      <c r="AC35" s="6">
        <v>28.7163902338519</v>
      </c>
      <c r="AD35" s="6">
        <v>28.831715802966499</v>
      </c>
      <c r="AE35" s="7">
        <v>-0.115325569114631</v>
      </c>
      <c r="AF35" s="8">
        <v>-3.9999551154969899E-3</v>
      </c>
      <c r="AG35" s="15">
        <f t="shared" si="18"/>
        <v>19</v>
      </c>
      <c r="AH35" s="6">
        <v>1.69121076233184</v>
      </c>
      <c r="AI35" s="6">
        <v>1.71689425214354</v>
      </c>
      <c r="AJ35" s="6">
        <v>-2.5683489811698899E-2</v>
      </c>
      <c r="AK35" s="9">
        <v>-1.4959272989371999</v>
      </c>
      <c r="AL35" s="15">
        <f t="shared" si="2"/>
        <v>10</v>
      </c>
      <c r="AM35" s="6">
        <v>42.166426791112102</v>
      </c>
      <c r="AN35" s="9">
        <v>40.627937667622298</v>
      </c>
      <c r="AO35" s="6">
        <v>1.5384891234898199</v>
      </c>
      <c r="AP35" s="6">
        <v>3.7867763214471202</v>
      </c>
      <c r="AQ35" s="15">
        <f t="shared" si="3"/>
        <v>31</v>
      </c>
      <c r="AR35" s="10">
        <v>1.6794054700000001</v>
      </c>
      <c r="AS35" s="10">
        <v>41.9840165661222</v>
      </c>
      <c r="AT35" s="10">
        <v>10.7749405299929</v>
      </c>
      <c r="AU35" s="10">
        <v>7.61796159523547</v>
      </c>
      <c r="AV35" s="10">
        <v>1.5336373032458099</v>
      </c>
      <c r="AW35" s="10">
        <v>3.3178555396344098</v>
      </c>
      <c r="AX35" s="10">
        <v>89871.01</v>
      </c>
      <c r="AY35" s="10">
        <v>88331.839999999997</v>
      </c>
      <c r="AZ35" s="10">
        <v>272064.96999999997</v>
      </c>
      <c r="BA35" s="10">
        <v>267672.63</v>
      </c>
      <c r="BB35" s="10">
        <v>39030.633993200303</v>
      </c>
      <c r="BC35" s="10">
        <v>5.9439372608805696</v>
      </c>
      <c r="BD35" s="11">
        <v>0.96031746031746001</v>
      </c>
      <c r="BE35" s="15">
        <f t="shared" si="4"/>
        <v>25</v>
      </c>
      <c r="BF35" s="11">
        <v>0.97766749379652595</v>
      </c>
      <c r="BG35" s="15">
        <f t="shared" si="5"/>
        <v>8</v>
      </c>
      <c r="BH35" s="12">
        <v>1.79364236877759</v>
      </c>
      <c r="BI35" s="15">
        <f t="shared" si="6"/>
        <v>29</v>
      </c>
      <c r="BJ35" s="9">
        <v>1.8857337812267301</v>
      </c>
      <c r="BK35" s="76">
        <f t="shared" si="7"/>
        <v>30</v>
      </c>
      <c r="BL35" s="13">
        <v>55.739910313901298</v>
      </c>
      <c r="BM35" s="15">
        <f t="shared" si="8"/>
        <v>29</v>
      </c>
      <c r="BN35" s="13">
        <v>55.112734201333801</v>
      </c>
      <c r="BO35" s="14">
        <v>0.75286666666666702</v>
      </c>
      <c r="BP35" s="15">
        <f t="shared" si="9"/>
        <v>34</v>
      </c>
      <c r="BQ35" s="8">
        <v>-2.6694667379357998E-3</v>
      </c>
      <c r="BR35" s="15">
        <f t="shared" si="10"/>
        <v>10</v>
      </c>
      <c r="BS35" s="8">
        <v>-3.9141969189914498E-3</v>
      </c>
      <c r="BT35" s="8">
        <v>-3.3579317132767499E-3</v>
      </c>
      <c r="BU35" s="8">
        <v>-2.6694667379357998E-3</v>
      </c>
      <c r="BV35" s="6">
        <v>-2670</v>
      </c>
      <c r="BW35" s="15">
        <f t="shared" si="11"/>
        <v>8</v>
      </c>
      <c r="BX35" s="7">
        <v>1597.39</v>
      </c>
      <c r="BY35">
        <f>_xlfn.XLOOKUP(S35,[1]Sales!$T:$T,[1]Sales!$A:$A)</f>
        <v>84</v>
      </c>
      <c r="BZ35" s="18">
        <f>VLOOKUP($BY35,[2]Sales!$A:$N,11,FALSE)</f>
        <v>1756421.96</v>
      </c>
      <c r="CA35" s="18">
        <f>VLOOKUP($BY35,[2]Sales!$A:$N,12,FALSE)</f>
        <v>1933082.49</v>
      </c>
      <c r="CB35" s="19">
        <f t="shared" si="12"/>
        <v>-176660.53000000003</v>
      </c>
      <c r="CC35" s="20">
        <f t="shared" si="13"/>
        <v>-9.1387993483920091</v>
      </c>
      <c r="CD35" s="27">
        <f>VLOOKUP(BY35,[3]Sales!$A:$U,21,FALSE)</f>
        <v>2</v>
      </c>
      <c r="CE35" s="16">
        <f>VLOOKUP(BY35,[3]Sales!$A:$BM,65,FALSE)</f>
        <v>-3614.77</v>
      </c>
      <c r="CF35">
        <f t="shared" si="14"/>
        <v>9</v>
      </c>
      <c r="CG35" s="16">
        <f t="shared" si="15"/>
        <v>28</v>
      </c>
    </row>
    <row r="36" spans="1:85" x14ac:dyDescent="0.25">
      <c r="A36">
        <v>78</v>
      </c>
      <c r="B36">
        <v>3</v>
      </c>
      <c r="C36" t="s">
        <v>60</v>
      </c>
      <c r="D36" t="s">
        <v>236</v>
      </c>
      <c r="E36" t="s">
        <v>92</v>
      </c>
      <c r="F36" t="s">
        <v>132</v>
      </c>
      <c r="G36" t="s">
        <v>265</v>
      </c>
      <c r="H36" s="1">
        <v>6543</v>
      </c>
      <c r="I36" t="s">
        <v>171</v>
      </c>
      <c r="J36" t="s">
        <v>207</v>
      </c>
      <c r="K36" t="s">
        <v>212</v>
      </c>
      <c r="L36" t="s">
        <v>218</v>
      </c>
      <c r="M36" s="2">
        <v>45451</v>
      </c>
      <c r="N36" s="2">
        <v>37614</v>
      </c>
      <c r="O36" s="2">
        <v>44978</v>
      </c>
      <c r="P36" s="3">
        <v>96.99</v>
      </c>
      <c r="Q36" s="4">
        <v>44978</v>
      </c>
      <c r="R36" s="3">
        <v>98.96</v>
      </c>
      <c r="S36" s="5">
        <v>772900.42</v>
      </c>
      <c r="T36" s="5">
        <v>795231.45</v>
      </c>
      <c r="U36" s="5">
        <v>-22331.03</v>
      </c>
      <c r="V36" s="6">
        <v>-2.8081170582475901</v>
      </c>
      <c r="W36">
        <f t="shared" si="0"/>
        <v>25</v>
      </c>
      <c r="X36" s="7">
        <v>36924</v>
      </c>
      <c r="Y36" s="7">
        <v>42380</v>
      </c>
      <c r="Z36" s="7">
        <v>-5456</v>
      </c>
      <c r="AA36" s="7">
        <v>-12.8739971684757</v>
      </c>
      <c r="AB36">
        <f t="shared" si="1"/>
        <v>36</v>
      </c>
      <c r="AC36" s="6">
        <v>30.652150362907602</v>
      </c>
      <c r="AD36" s="6">
        <v>28.692779613024999</v>
      </c>
      <c r="AE36" s="7">
        <v>1.9593707498825801</v>
      </c>
      <c r="AF36" s="8">
        <v>6.8287937812519697E-2</v>
      </c>
      <c r="AG36" s="15">
        <f t="shared" si="18"/>
        <v>3</v>
      </c>
      <c r="AH36" s="6">
        <v>1.5901219296695499</v>
      </c>
      <c r="AI36" s="6">
        <v>1.63166118421053</v>
      </c>
      <c r="AJ36" s="6">
        <v>-4.1539254540973403E-2</v>
      </c>
      <c r="AK36" s="9">
        <v>-2.5458259927334099</v>
      </c>
      <c r="AL36" s="15">
        <f t="shared" si="2"/>
        <v>17</v>
      </c>
      <c r="AM36" s="6">
        <v>42.946069900539001</v>
      </c>
      <c r="AN36" s="9">
        <v>40.080210170858301</v>
      </c>
      <c r="AO36" s="6">
        <v>2.86585972968067</v>
      </c>
      <c r="AP36" s="6">
        <v>7.1503111322614599</v>
      </c>
      <c r="AQ36" s="15">
        <f t="shared" si="3"/>
        <v>12</v>
      </c>
      <c r="AR36" s="10">
        <v>1.7099069899999999</v>
      </c>
      <c r="AS36" s="10">
        <v>44.337325937421902</v>
      </c>
      <c r="AT36" s="10">
        <v>13.7230414758902</v>
      </c>
      <c r="AU36" s="10">
        <v>7.0912160820559</v>
      </c>
      <c r="AV36" s="10">
        <v>1.5502625187142001</v>
      </c>
      <c r="AW36" s="10">
        <v>1.63584688092556</v>
      </c>
      <c r="AX36" s="10">
        <v>107689.39</v>
      </c>
      <c r="AY36" s="10">
        <v>97704.58</v>
      </c>
      <c r="AZ36" s="10">
        <v>326238.46000000002</v>
      </c>
      <c r="BA36" s="10">
        <v>300829.21000000002</v>
      </c>
      <c r="BB36" s="10">
        <v>50948.886880462298</v>
      </c>
      <c r="BC36" s="10">
        <v>8.1813760418836292</v>
      </c>
      <c r="BD36" s="11">
        <v>0.98214285714285698</v>
      </c>
      <c r="BE36" s="15">
        <f t="shared" si="4"/>
        <v>8</v>
      </c>
      <c r="BF36" s="11">
        <v>0.96980899568699896</v>
      </c>
      <c r="BG36" s="15">
        <f t="shared" si="5"/>
        <v>11</v>
      </c>
      <c r="BH36" s="12">
        <v>2.0960125755915602</v>
      </c>
      <c r="BI36" s="15">
        <f t="shared" si="6"/>
        <v>24</v>
      </c>
      <c r="BJ36" s="9">
        <v>2.7027452196464301</v>
      </c>
      <c r="BK36" s="76">
        <f t="shared" si="7"/>
        <v>13</v>
      </c>
      <c r="BL36" s="13">
        <v>81.383636684926699</v>
      </c>
      <c r="BM36" s="15">
        <f t="shared" si="8"/>
        <v>7</v>
      </c>
      <c r="BN36" s="13">
        <v>77.606907894736807</v>
      </c>
      <c r="BO36" s="14">
        <v>0.85870000000000002</v>
      </c>
      <c r="BP36" s="15">
        <f t="shared" si="9"/>
        <v>18</v>
      </c>
      <c r="BQ36" s="8">
        <v>-5.60176434440624E-3</v>
      </c>
      <c r="BR36" s="15">
        <f t="shared" si="10"/>
        <v>27</v>
      </c>
      <c r="BS36" s="8">
        <v>-1.6232813031789499E-3</v>
      </c>
      <c r="BT36" s="8">
        <v>-4.6325372678669204E-3</v>
      </c>
      <c r="BU36" s="8">
        <v>-5.60176434440624E-3</v>
      </c>
      <c r="BV36" s="6">
        <v>-3580.49</v>
      </c>
      <c r="BW36" s="15">
        <f t="shared" si="11"/>
        <v>11</v>
      </c>
      <c r="BX36" s="7">
        <v>4871.79</v>
      </c>
      <c r="BY36">
        <f>_xlfn.XLOOKUP(S36,[1]Sales!$T:$T,[1]Sales!$A:$A)</f>
        <v>96</v>
      </c>
      <c r="BZ36" s="18">
        <f>VLOOKUP($BY36,[2]Sales!$A:$N,11,FALSE)</f>
        <v>1722398.41</v>
      </c>
      <c r="CA36" s="18">
        <f>VLOOKUP($BY36,[2]Sales!$A:$N,12,FALSE)</f>
        <v>1753766.59</v>
      </c>
      <c r="CB36" s="19">
        <f t="shared" si="12"/>
        <v>-31368.180000000168</v>
      </c>
      <c r="CC36" s="20">
        <f t="shared" si="13"/>
        <v>-1.7886177202178408</v>
      </c>
      <c r="CD36" s="27">
        <f>VLOOKUP(BY36,[3]Sales!$A:$U,21,FALSE)</f>
        <v>1.8</v>
      </c>
      <c r="CE36" s="16">
        <f>VLOOKUP(BY36,[3]Sales!$A:$BM,65,FALSE)</f>
        <v>-2513.5</v>
      </c>
      <c r="CF36">
        <f t="shared" si="14"/>
        <v>7</v>
      </c>
      <c r="CG36" s="16">
        <f t="shared" si="15"/>
        <v>7</v>
      </c>
    </row>
    <row r="37" spans="1:85" x14ac:dyDescent="0.25">
      <c r="A37">
        <v>80</v>
      </c>
      <c r="B37">
        <v>1</v>
      </c>
      <c r="C37" t="s">
        <v>58</v>
      </c>
      <c r="D37" t="s">
        <v>234</v>
      </c>
      <c r="E37" t="s">
        <v>94</v>
      </c>
      <c r="F37" t="s">
        <v>134</v>
      </c>
      <c r="G37" t="s">
        <v>266</v>
      </c>
      <c r="H37" s="1">
        <v>7896</v>
      </c>
      <c r="I37" t="s">
        <v>173</v>
      </c>
      <c r="J37" t="s">
        <v>209</v>
      </c>
      <c r="K37" t="s">
        <v>212</v>
      </c>
      <c r="L37" t="s">
        <v>218</v>
      </c>
      <c r="M37" s="2">
        <v>46052</v>
      </c>
      <c r="N37" s="2">
        <v>39464</v>
      </c>
      <c r="O37" s="2">
        <v>45021</v>
      </c>
      <c r="P37" s="3">
        <v>83.82</v>
      </c>
      <c r="Q37" s="4">
        <v>45021</v>
      </c>
      <c r="R37" s="3">
        <v>95.12</v>
      </c>
      <c r="S37" s="5">
        <v>585621.9</v>
      </c>
      <c r="T37" s="5">
        <v>520095.69</v>
      </c>
      <c r="U37" s="5">
        <v>65526.21</v>
      </c>
      <c r="V37" s="6">
        <v>12.598875795336699</v>
      </c>
      <c r="W37">
        <f t="shared" si="0"/>
        <v>3</v>
      </c>
      <c r="X37" s="7">
        <v>32114</v>
      </c>
      <c r="Y37" s="7">
        <v>28978</v>
      </c>
      <c r="Z37" s="7">
        <v>3136</v>
      </c>
      <c r="AA37" s="7">
        <v>10.822002898750799</v>
      </c>
      <c r="AB37">
        <f t="shared" si="1"/>
        <v>2</v>
      </c>
      <c r="AC37" s="6">
        <v>26.075854767391199</v>
      </c>
      <c r="AD37" s="6">
        <v>27.462212713092701</v>
      </c>
      <c r="AE37" s="7">
        <v>-1.38635794570152</v>
      </c>
      <c r="AF37" s="8">
        <v>-5.0482383199973301E-2</v>
      </c>
      <c r="AG37" s="15">
        <f t="shared" si="18"/>
        <v>26</v>
      </c>
      <c r="AH37" s="6">
        <v>1.6702889897301201</v>
      </c>
      <c r="AI37" s="6">
        <v>1.70080422216637</v>
      </c>
      <c r="AJ37" s="6">
        <v>-3.0515232436256499E-2</v>
      </c>
      <c r="AK37" s="9">
        <v>-1.7941649037881799</v>
      </c>
      <c r="AL37" s="15">
        <f t="shared" si="2"/>
        <v>12</v>
      </c>
      <c r="AM37" s="6">
        <v>41.869014084507</v>
      </c>
      <c r="AN37" s="9">
        <v>38.4259837458441</v>
      </c>
      <c r="AO37" s="6">
        <v>3.44303033866291</v>
      </c>
      <c r="AP37" s="6">
        <v>8.96016185671572</v>
      </c>
      <c r="AQ37" s="15">
        <f t="shared" si="3"/>
        <v>2</v>
      </c>
      <c r="AR37" s="10">
        <v>1.4533206299999999</v>
      </c>
      <c r="AS37" s="10">
        <v>43.384961112518504</v>
      </c>
      <c r="AT37" s="10">
        <v>15.879929921725701</v>
      </c>
      <c r="AU37" s="10">
        <v>10.319646834561899</v>
      </c>
      <c r="AV37" s="10">
        <v>2.1982128173338</v>
      </c>
      <c r="AW37" s="10">
        <v>3.1577646836980899</v>
      </c>
      <c r="AX37" s="10">
        <v>27729.47</v>
      </c>
      <c r="AY37" s="10">
        <v>-2555.1000000000299</v>
      </c>
      <c r="AZ37" s="10">
        <v>166867.47</v>
      </c>
      <c r="BA37" s="10">
        <v>164195.53</v>
      </c>
      <c r="BB37" s="10">
        <v>-35455.406551573302</v>
      </c>
      <c r="BC37" s="10">
        <v>-8.0911206865694805</v>
      </c>
      <c r="BD37" s="11">
        <v>0.95555555555555605</v>
      </c>
      <c r="BE37" s="15">
        <f t="shared" si="4"/>
        <v>28</v>
      </c>
      <c r="BF37" s="11">
        <v>0.98693759071117604</v>
      </c>
      <c r="BG37" s="15">
        <f t="shared" si="5"/>
        <v>3</v>
      </c>
      <c r="BH37" s="12">
        <v>2.1472984531486898</v>
      </c>
      <c r="BI37" s="15">
        <f t="shared" si="6"/>
        <v>23</v>
      </c>
      <c r="BJ37" s="9">
        <v>2.3842804773098498</v>
      </c>
      <c r="BK37" s="76">
        <f t="shared" si="7"/>
        <v>20</v>
      </c>
      <c r="BL37" s="13">
        <v>87.616431812753802</v>
      </c>
      <c r="BM37" s="15">
        <f t="shared" si="8"/>
        <v>3</v>
      </c>
      <c r="BN37" s="13">
        <v>82.407640110580502</v>
      </c>
      <c r="BO37" s="14">
        <v>0.96553333333333302</v>
      </c>
      <c r="BP37" s="15">
        <f t="shared" si="9"/>
        <v>4</v>
      </c>
      <c r="BQ37" s="8">
        <v>-5.0049146547929101E-3</v>
      </c>
      <c r="BR37" s="15">
        <f t="shared" si="10"/>
        <v>22</v>
      </c>
      <c r="BS37" s="8">
        <v>-6.62909591284309E-3</v>
      </c>
      <c r="BT37" s="8">
        <v>-9.1066778752638793E-3</v>
      </c>
      <c r="BU37" s="8">
        <v>-5.0049146547929101E-3</v>
      </c>
      <c r="BV37" s="6">
        <v>-5333.07</v>
      </c>
      <c r="BW37" s="15">
        <f t="shared" si="11"/>
        <v>18</v>
      </c>
      <c r="BX37" s="7">
        <v>3094.98</v>
      </c>
      <c r="BY37">
        <f>_xlfn.XLOOKUP(S37,[1]Sales!$T:$T,[1]Sales!$A:$A)</f>
        <v>103</v>
      </c>
      <c r="BZ37" s="18">
        <f>VLOOKUP($BY37,[2]Sales!$A:$N,11,FALSE)</f>
        <v>1129184.0900000001</v>
      </c>
      <c r="CA37" s="18">
        <f>VLOOKUP($BY37,[2]Sales!$A:$N,12,FALSE)</f>
        <v>1128857.07</v>
      </c>
      <c r="CB37" s="19">
        <f t="shared" si="12"/>
        <v>327.02000000001863</v>
      </c>
      <c r="CC37" s="20">
        <f t="shared" si="13"/>
        <v>2.8969123611018232E-2</v>
      </c>
      <c r="CD37" s="27">
        <f>VLOOKUP(BY37,[3]Sales!$A:$U,21,FALSE)</f>
        <v>1.3</v>
      </c>
      <c r="CE37" s="16">
        <f>VLOOKUP(BY37,[3]Sales!$A:$BM,65,FALSE)</f>
        <v>-2492.5300000000002</v>
      </c>
      <c r="CF37">
        <f t="shared" si="14"/>
        <v>5</v>
      </c>
      <c r="CG37" s="16">
        <f t="shared" si="15"/>
        <v>4</v>
      </c>
    </row>
    <row r="38" spans="1:85" x14ac:dyDescent="0.25">
      <c r="A38">
        <v>86</v>
      </c>
      <c r="B38">
        <v>3</v>
      </c>
      <c r="C38" t="s">
        <v>60</v>
      </c>
      <c r="D38" t="s">
        <v>236</v>
      </c>
      <c r="E38" t="s">
        <v>96</v>
      </c>
      <c r="F38" t="s">
        <v>136</v>
      </c>
      <c r="G38" t="s">
        <v>267</v>
      </c>
      <c r="H38" s="1">
        <v>8562</v>
      </c>
      <c r="I38" t="s">
        <v>175</v>
      </c>
      <c r="J38" t="s">
        <v>203</v>
      </c>
      <c r="K38" t="s">
        <v>212</v>
      </c>
      <c r="L38" t="s">
        <v>218</v>
      </c>
      <c r="M38" s="2">
        <v>45557</v>
      </c>
      <c r="N38" s="2">
        <v>40948</v>
      </c>
      <c r="O38" s="2">
        <v>44896</v>
      </c>
      <c r="P38" s="3">
        <v>54.02</v>
      </c>
      <c r="Q38" s="4">
        <v>44896</v>
      </c>
      <c r="R38" s="3">
        <v>84.54</v>
      </c>
      <c r="S38" s="5">
        <v>812403.22</v>
      </c>
      <c r="T38" s="5">
        <v>795240.95</v>
      </c>
      <c r="U38" s="5">
        <v>17162.27</v>
      </c>
      <c r="V38" s="6">
        <v>2.1581220132086698</v>
      </c>
      <c r="W38">
        <f t="shared" si="0"/>
        <v>14</v>
      </c>
      <c r="X38" s="7">
        <v>41991</v>
      </c>
      <c r="Y38" s="7">
        <v>43964</v>
      </c>
      <c r="Z38" s="7">
        <v>-1973</v>
      </c>
      <c r="AA38" s="7">
        <v>-4.4877627149485901</v>
      </c>
      <c r="AB38">
        <f t="shared" si="1"/>
        <v>20</v>
      </c>
      <c r="AC38" s="6">
        <v>31.109047176775999</v>
      </c>
      <c r="AD38" s="6">
        <v>29.960877081248299</v>
      </c>
      <c r="AE38" s="7">
        <v>1.1481700955276799</v>
      </c>
      <c r="AF38" s="8">
        <v>3.8322312541587501E-2</v>
      </c>
      <c r="AG38" s="15">
        <f t="shared" si="18"/>
        <v>5</v>
      </c>
      <c r="AH38" s="6">
        <v>1.66194595422185</v>
      </c>
      <c r="AI38" s="6">
        <v>1.65031885818403</v>
      </c>
      <c r="AJ38" s="6">
        <v>1.16270960378213E-2</v>
      </c>
      <c r="AK38" s="9">
        <v>0.70453633733637999</v>
      </c>
      <c r="AL38" s="15">
        <f t="shared" si="2"/>
        <v>4</v>
      </c>
      <c r="AM38" s="6">
        <v>37.420691847075098</v>
      </c>
      <c r="AN38" s="9">
        <v>36.582986015272802</v>
      </c>
      <c r="AO38" s="6">
        <v>0.83770583180228197</v>
      </c>
      <c r="AP38" s="6">
        <v>2.2898782276891101</v>
      </c>
      <c r="AQ38" s="15">
        <f t="shared" si="3"/>
        <v>35</v>
      </c>
      <c r="AR38" s="10">
        <v>1.7064725700000001</v>
      </c>
      <c r="AS38" s="10">
        <v>41.7295141095559</v>
      </c>
      <c r="AT38" s="10">
        <v>10.9450789567597</v>
      </c>
      <c r="AU38" s="10">
        <v>5.2746342299612099</v>
      </c>
      <c r="AV38" s="10">
        <v>1.5428904279209501</v>
      </c>
      <c r="AW38" s="10">
        <v>2.7342073693573998</v>
      </c>
      <c r="AX38" s="10">
        <v>105951.07</v>
      </c>
      <c r="AY38" s="10">
        <v>104604.66</v>
      </c>
      <c r="AZ38" s="10">
        <v>306747.65999999997</v>
      </c>
      <c r="BA38" s="10">
        <v>304979.63</v>
      </c>
      <c r="BB38" s="10">
        <v>54402.330150971298</v>
      </c>
      <c r="BC38" s="10">
        <v>8.1361656651841603</v>
      </c>
      <c r="BD38" s="11">
        <v>0.89893617021276595</v>
      </c>
      <c r="BE38" s="15">
        <f t="shared" si="4"/>
        <v>39</v>
      </c>
      <c r="BF38" s="11">
        <v>0.83420776495278104</v>
      </c>
      <c r="BG38" s="15">
        <f t="shared" si="5"/>
        <v>38</v>
      </c>
      <c r="BH38" s="12">
        <v>2.5112603566490002</v>
      </c>
      <c r="BI38" s="15">
        <f t="shared" si="6"/>
        <v>12</v>
      </c>
      <c r="BJ38" s="9">
        <v>2.4133918153988398</v>
      </c>
      <c r="BK38" s="76">
        <f t="shared" si="7"/>
        <v>18</v>
      </c>
      <c r="BL38" s="13">
        <v>40.297022123555102</v>
      </c>
      <c r="BM38" s="15">
        <f t="shared" si="8"/>
        <v>39</v>
      </c>
      <c r="BN38" s="13">
        <v>38.718493774673597</v>
      </c>
      <c r="BO38" s="14">
        <v>0.764133333333333</v>
      </c>
      <c r="BP38" s="15">
        <f t="shared" si="9"/>
        <v>32</v>
      </c>
      <c r="BQ38" s="8">
        <v>-9.4665673630773498E-3</v>
      </c>
      <c r="BR38" s="15">
        <f t="shared" si="10"/>
        <v>37</v>
      </c>
      <c r="BS38" s="8">
        <v>-1.6333605377859099E-2</v>
      </c>
      <c r="BT38" s="8">
        <v>-5.0636554591696496E-3</v>
      </c>
      <c r="BU38" s="8">
        <v>-9.4665673630773498E-3</v>
      </c>
      <c r="BV38" s="6">
        <v>-4113.7299999999996</v>
      </c>
      <c r="BW38" s="15">
        <f t="shared" si="11"/>
        <v>13</v>
      </c>
      <c r="BX38" s="7">
        <v>403.21</v>
      </c>
      <c r="BY38">
        <f>_xlfn.XLOOKUP(S38,[1]Sales!$T:$T,[1]Sales!$A:$A)</f>
        <v>109</v>
      </c>
      <c r="BZ38" s="18">
        <f>VLOOKUP($BY38,[2]Sales!$A:$N,11,FALSE)</f>
        <v>1694453.69</v>
      </c>
      <c r="CA38" s="18">
        <f>VLOOKUP($BY38,[2]Sales!$A:$N,12,FALSE)</f>
        <v>1714789.91</v>
      </c>
      <c r="CB38" s="19">
        <f t="shared" si="12"/>
        <v>-20336.219999999972</v>
      </c>
      <c r="CC38" s="20">
        <f t="shared" si="13"/>
        <v>-1.1859307009801554</v>
      </c>
      <c r="CD38" s="27">
        <f>VLOOKUP(BY38,[3]Sales!$A:$U,21,FALSE)</f>
        <v>1.7</v>
      </c>
      <c r="CE38" s="16">
        <f>VLOOKUP(BY38,[3]Sales!$A:$BM,65,FALSE)</f>
        <v>-5393.4</v>
      </c>
      <c r="CF38">
        <f t="shared" si="14"/>
        <v>5</v>
      </c>
      <c r="CG38" s="16">
        <f t="shared" si="15"/>
        <v>37</v>
      </c>
    </row>
    <row r="39" spans="1:85" x14ac:dyDescent="0.25">
      <c r="A39">
        <v>89</v>
      </c>
      <c r="B39">
        <v>4</v>
      </c>
      <c r="C39" t="s">
        <v>61</v>
      </c>
      <c r="D39" t="s">
        <v>237</v>
      </c>
      <c r="E39" t="s">
        <v>97</v>
      </c>
      <c r="F39" t="s">
        <v>137</v>
      </c>
      <c r="G39" t="s">
        <v>268</v>
      </c>
      <c r="H39" s="1">
        <v>6987</v>
      </c>
      <c r="I39" t="s">
        <v>176</v>
      </c>
      <c r="J39" t="s">
        <v>199</v>
      </c>
      <c r="K39" t="s">
        <v>212</v>
      </c>
      <c r="L39" t="s">
        <v>218</v>
      </c>
      <c r="M39" s="2">
        <v>45994</v>
      </c>
      <c r="N39" s="2">
        <v>41538</v>
      </c>
      <c r="O39" s="2">
        <v>45035</v>
      </c>
      <c r="P39" s="3">
        <v>94.22</v>
      </c>
      <c r="Q39" s="4">
        <v>45035</v>
      </c>
      <c r="R39" s="3">
        <v>99.87</v>
      </c>
      <c r="S39" s="5">
        <v>1327427.78</v>
      </c>
      <c r="T39" s="5">
        <v>1572217.53</v>
      </c>
      <c r="U39" s="5">
        <v>-244789.75</v>
      </c>
      <c r="V39" s="6">
        <v>-15.569712544802799</v>
      </c>
      <c r="W39">
        <f t="shared" si="0"/>
        <v>39</v>
      </c>
      <c r="X39" s="7">
        <v>51550</v>
      </c>
      <c r="Y39" s="7">
        <v>61304</v>
      </c>
      <c r="Z39" s="7">
        <v>-9754</v>
      </c>
      <c r="AA39" s="7">
        <v>-15.910870416286</v>
      </c>
      <c r="AB39">
        <f t="shared" si="1"/>
        <v>38</v>
      </c>
      <c r="AC39" s="6">
        <v>35.032007759456803</v>
      </c>
      <c r="AD39" s="6">
        <v>34.508351820435898</v>
      </c>
      <c r="AE39" s="7">
        <v>0.52365593902097596</v>
      </c>
      <c r="AF39" s="8">
        <v>1.5174759482742601E-2</v>
      </c>
      <c r="AG39" s="15">
        <f t="shared" si="18"/>
        <v>13</v>
      </c>
      <c r="AH39" s="6">
        <v>1.6444432139099601</v>
      </c>
      <c r="AI39" s="6">
        <v>1.7282911841172299</v>
      </c>
      <c r="AJ39" s="6">
        <v>-8.3847970207268099E-2</v>
      </c>
      <c r="AK39" s="9">
        <v>-4.8514955684447099</v>
      </c>
      <c r="AL39" s="15">
        <f t="shared" si="2"/>
        <v>33</v>
      </c>
      <c r="AM39" s="6">
        <v>44.699053103007003</v>
      </c>
      <c r="AN39" s="9">
        <v>43.001409386794997</v>
      </c>
      <c r="AO39" s="6">
        <v>1.6976437162120299</v>
      </c>
      <c r="AP39" s="6">
        <v>3.9478792449378299</v>
      </c>
      <c r="AQ39" s="15">
        <f t="shared" si="3"/>
        <v>30</v>
      </c>
      <c r="AR39" s="10">
        <v>3.1308196100000001</v>
      </c>
      <c r="AS39" s="10">
        <v>44.295912179418401</v>
      </c>
      <c r="AT39" s="10">
        <v>10.226459277008299</v>
      </c>
      <c r="AU39" s="10">
        <v>7.5727171340000696</v>
      </c>
      <c r="AV39" s="10">
        <v>1.5346899733927399</v>
      </c>
      <c r="AW39" s="10">
        <v>3.44545411893679</v>
      </c>
      <c r="AX39" s="10">
        <v>189064.48</v>
      </c>
      <c r="AY39" s="10">
        <v>170919.12</v>
      </c>
      <c r="AZ39" s="10">
        <v>808527.47</v>
      </c>
      <c r="BA39" s="10">
        <v>766896.02</v>
      </c>
      <c r="BB39" s="10">
        <v>91625.176434612702</v>
      </c>
      <c r="BC39" s="10">
        <v>8.6756287768431104</v>
      </c>
      <c r="BD39" s="11">
        <v>0.97460317460317503</v>
      </c>
      <c r="BE39" s="15">
        <f t="shared" si="4"/>
        <v>14</v>
      </c>
      <c r="BF39" s="11">
        <v>0.94376391982182595</v>
      </c>
      <c r="BG39" s="15">
        <f t="shared" si="5"/>
        <v>22</v>
      </c>
      <c r="BH39" s="12">
        <v>1.5221280060900899</v>
      </c>
      <c r="BI39" s="15">
        <f t="shared" si="6"/>
        <v>33</v>
      </c>
      <c r="BJ39" s="9">
        <v>1.2510488927063399</v>
      </c>
      <c r="BK39" s="76">
        <f t="shared" si="7"/>
        <v>37</v>
      </c>
      <c r="BL39" s="13">
        <v>59.7153773741625</v>
      </c>
      <c r="BM39" s="15">
        <f t="shared" si="8"/>
        <v>24</v>
      </c>
      <c r="BN39" s="13">
        <v>53.264003781611898</v>
      </c>
      <c r="BO39" s="14">
        <v>0.88890000000000002</v>
      </c>
      <c r="BP39" s="15">
        <f t="shared" si="9"/>
        <v>14</v>
      </c>
      <c r="BQ39" s="8">
        <v>-5.4696776368753103E-3</v>
      </c>
      <c r="BR39" s="15">
        <f t="shared" si="10"/>
        <v>26</v>
      </c>
      <c r="BS39" s="8">
        <v>-8.4119503090263493E-3</v>
      </c>
      <c r="BT39" s="8">
        <v>-9.7786336820523505E-3</v>
      </c>
      <c r="BU39" s="8">
        <v>-5.4696776368753103E-3</v>
      </c>
      <c r="BV39" s="6">
        <v>-12980.43</v>
      </c>
      <c r="BW39" s="15">
        <f t="shared" si="11"/>
        <v>38</v>
      </c>
      <c r="BX39" s="7">
        <v>953.43</v>
      </c>
      <c r="BY39">
        <f>_xlfn.XLOOKUP(S39,[1]Sales!$T:$T,[1]Sales!$A:$A)</f>
        <v>115</v>
      </c>
      <c r="BZ39" s="18">
        <f>VLOOKUP($BY39,[2]Sales!$A:$N,11,FALSE)</f>
        <v>3335777.94</v>
      </c>
      <c r="CA39" s="18">
        <f>VLOOKUP($BY39,[2]Sales!$A:$N,12,FALSE)</f>
        <v>3186245.94</v>
      </c>
      <c r="CB39" s="19">
        <f t="shared" si="12"/>
        <v>149532</v>
      </c>
      <c r="CC39" s="20">
        <f t="shared" si="13"/>
        <v>4.6930463880010462</v>
      </c>
      <c r="CD39" s="27">
        <f>VLOOKUP(BY39,[3]Sales!$A:$U,21,FALSE)</f>
        <v>2.4</v>
      </c>
      <c r="CE39" s="16">
        <f>VLOOKUP(BY39,[3]Sales!$A:$BM,65,FALSE)</f>
        <v>-7627.66</v>
      </c>
      <c r="CF39">
        <f t="shared" si="14"/>
        <v>2</v>
      </c>
      <c r="CG39" s="16">
        <f t="shared" si="15"/>
        <v>29</v>
      </c>
    </row>
    <row r="40" spans="1:85" x14ac:dyDescent="0.25">
      <c r="A40">
        <v>90</v>
      </c>
      <c r="B40">
        <v>1</v>
      </c>
      <c r="C40" t="s">
        <v>58</v>
      </c>
      <c r="D40" t="s">
        <v>234</v>
      </c>
      <c r="E40" t="s">
        <v>98</v>
      </c>
      <c r="F40" t="s">
        <v>138</v>
      </c>
      <c r="G40" t="s">
        <v>269</v>
      </c>
      <c r="H40" s="1">
        <v>9451</v>
      </c>
      <c r="I40" t="s">
        <v>177</v>
      </c>
      <c r="J40" t="s">
        <v>183</v>
      </c>
      <c r="K40" t="s">
        <v>212</v>
      </c>
      <c r="L40" t="s">
        <v>218</v>
      </c>
      <c r="M40" s="2">
        <v>46067</v>
      </c>
      <c r="N40" s="2">
        <v>42432</v>
      </c>
      <c r="O40" s="2">
        <v>44967</v>
      </c>
      <c r="P40" s="3">
        <v>82.95</v>
      </c>
      <c r="Q40" s="4">
        <v>44967</v>
      </c>
      <c r="R40" s="3">
        <v>96.45</v>
      </c>
      <c r="S40" s="5">
        <v>1554759.28</v>
      </c>
      <c r="T40" s="5">
        <v>1617009.79</v>
      </c>
      <c r="U40" s="5">
        <v>-62250.51</v>
      </c>
      <c r="V40" s="6">
        <v>-3.8497299388644901</v>
      </c>
      <c r="W40">
        <f t="shared" si="0"/>
        <v>26</v>
      </c>
      <c r="X40" s="7">
        <v>61844</v>
      </c>
      <c r="Y40" s="7">
        <v>64778</v>
      </c>
      <c r="Z40" s="7">
        <v>-2934</v>
      </c>
      <c r="AA40" s="7">
        <v>-4.5293155083516004</v>
      </c>
      <c r="AB40">
        <f t="shared" si="1"/>
        <v>21</v>
      </c>
      <c r="AC40" s="6">
        <v>34.263631071728902</v>
      </c>
      <c r="AD40" s="6">
        <v>34.910000308746802</v>
      </c>
      <c r="AE40" s="7">
        <v>-0.64636923701792903</v>
      </c>
      <c r="AF40" s="8">
        <v>-1.8515303102302701E-2</v>
      </c>
      <c r="AG40" s="15">
        <f t="shared" si="18"/>
        <v>23</v>
      </c>
      <c r="AH40" s="6">
        <v>1.647711184521</v>
      </c>
      <c r="AI40" s="6">
        <v>1.72123463341293</v>
      </c>
      <c r="AJ40" s="6">
        <v>-7.3523448891929605E-2</v>
      </c>
      <c r="AK40" s="9">
        <v>-4.2715529576664704</v>
      </c>
      <c r="AL40" s="15">
        <f t="shared" si="2"/>
        <v>30</v>
      </c>
      <c r="AM40" s="6">
        <v>44.529837605613601</v>
      </c>
      <c r="AN40" s="9">
        <v>41.542744579179903</v>
      </c>
      <c r="AO40" s="6">
        <v>2.9870930264336999</v>
      </c>
      <c r="AP40" s="6">
        <v>7.1904084737115497</v>
      </c>
      <c r="AQ40" s="15">
        <f t="shared" si="3"/>
        <v>11</v>
      </c>
      <c r="AR40" s="10">
        <v>3.3989718600000001</v>
      </c>
      <c r="AS40" s="10">
        <v>44.405249396085303</v>
      </c>
      <c r="AT40" s="10">
        <v>9.36008409262827</v>
      </c>
      <c r="AU40" s="10">
        <v>7.0892308846939898</v>
      </c>
      <c r="AV40" s="10">
        <v>1.5554170553887801</v>
      </c>
      <c r="AW40" s="10">
        <v>1.5549721234018601</v>
      </c>
      <c r="AX40" s="10">
        <v>266105.82</v>
      </c>
      <c r="AY40" s="10">
        <v>253896.62</v>
      </c>
      <c r="AZ40" s="10">
        <v>845466.39</v>
      </c>
      <c r="BA40" s="10">
        <v>813129.8</v>
      </c>
      <c r="BB40" s="10">
        <v>160580.288695834</v>
      </c>
      <c r="BC40" s="10">
        <v>12.9199469998171</v>
      </c>
      <c r="BD40" s="11">
        <v>0.97920604914933795</v>
      </c>
      <c r="BE40" s="15">
        <f t="shared" si="4"/>
        <v>10</v>
      </c>
      <c r="BF40" s="11">
        <v>0.95849262697979198</v>
      </c>
      <c r="BG40" s="15">
        <f t="shared" si="5"/>
        <v>17</v>
      </c>
      <c r="BH40" s="12">
        <v>3.1017753436403401</v>
      </c>
      <c r="BI40" s="15">
        <f t="shared" si="6"/>
        <v>5</v>
      </c>
      <c r="BJ40" s="9">
        <v>3.6662295037805599</v>
      </c>
      <c r="BK40" s="76">
        <f t="shared" si="7"/>
        <v>2</v>
      </c>
      <c r="BL40" s="13">
        <v>76.224634261444095</v>
      </c>
      <c r="BM40" s="15">
        <f t="shared" si="8"/>
        <v>11</v>
      </c>
      <c r="BN40" s="13">
        <v>73.308569912443602</v>
      </c>
      <c r="BO40" s="14">
        <v>0.84760000000000002</v>
      </c>
      <c r="BP40" s="15">
        <f t="shared" si="9"/>
        <v>22</v>
      </c>
      <c r="BQ40" s="8">
        <v>-5.9595005875066002E-3</v>
      </c>
      <c r="BR40" s="15">
        <f t="shared" si="10"/>
        <v>29</v>
      </c>
      <c r="BS40" s="8">
        <v>-8.31191025589419E-3</v>
      </c>
      <c r="BT40" s="8">
        <v>-6.5147448420439704E-3</v>
      </c>
      <c r="BU40" s="8">
        <v>-5.9595005875066002E-3</v>
      </c>
      <c r="BV40" s="6">
        <v>-10128.86</v>
      </c>
      <c r="BW40" s="15">
        <f t="shared" si="11"/>
        <v>34</v>
      </c>
      <c r="BX40" s="7">
        <v>4068.52</v>
      </c>
      <c r="BY40">
        <f>_xlfn.XLOOKUP(S40,[1]Sales!$T:$T,[1]Sales!$A:$A)</f>
        <v>116</v>
      </c>
      <c r="BZ40" s="18">
        <f>VLOOKUP($BY40,[2]Sales!$A:$N,11,FALSE)</f>
        <v>3456403.72</v>
      </c>
      <c r="CA40" s="18">
        <f>VLOOKUP($BY40,[2]Sales!$A:$N,12,FALSE)</f>
        <v>3395152.67</v>
      </c>
      <c r="CB40" s="19">
        <f t="shared" si="12"/>
        <v>61251.050000000279</v>
      </c>
      <c r="CC40" s="20">
        <f t="shared" si="13"/>
        <v>1.8040735116633293</v>
      </c>
      <c r="CD40" s="27">
        <f>VLOOKUP(BY40,[3]Sales!$A:$U,21,FALSE)</f>
        <v>2.2000000000000002</v>
      </c>
      <c r="CE40" s="16">
        <f>VLOOKUP(BY40,[3]Sales!$A:$BM,65,FALSE)</f>
        <v>-6780.73</v>
      </c>
      <c r="CF40">
        <f t="shared" si="14"/>
        <v>3</v>
      </c>
      <c r="CG40" s="16">
        <f t="shared" si="15"/>
        <v>9</v>
      </c>
    </row>
    <row r="41" spans="1:85" x14ac:dyDescent="0.25">
      <c r="A41">
        <v>92</v>
      </c>
      <c r="B41">
        <v>2</v>
      </c>
      <c r="C41" t="s">
        <v>59</v>
      </c>
      <c r="D41" t="s">
        <v>235</v>
      </c>
      <c r="E41" t="s">
        <v>99</v>
      </c>
      <c r="F41" t="s">
        <v>139</v>
      </c>
      <c r="G41" t="s">
        <v>270</v>
      </c>
      <c r="H41" s="1">
        <v>7923</v>
      </c>
      <c r="I41" t="s">
        <v>178</v>
      </c>
      <c r="J41" t="s">
        <v>182</v>
      </c>
      <c r="K41" t="s">
        <v>214</v>
      </c>
      <c r="L41" t="s">
        <v>218</v>
      </c>
      <c r="M41" s="2">
        <v>46563</v>
      </c>
      <c r="N41" s="2">
        <v>45207</v>
      </c>
      <c r="O41" s="2">
        <v>45055</v>
      </c>
      <c r="P41" s="3">
        <v>56.96</v>
      </c>
      <c r="Q41" s="4">
        <v>45055</v>
      </c>
      <c r="R41" s="3">
        <v>95.29</v>
      </c>
      <c r="S41" s="5">
        <v>537901.18999999994</v>
      </c>
      <c r="T41" s="5">
        <v>615885.43999999994</v>
      </c>
      <c r="U41" s="5">
        <v>-77984.25</v>
      </c>
      <c r="V41" s="6">
        <v>-12.6621356725043</v>
      </c>
      <c r="W41">
        <f t="shared" si="0"/>
        <v>38</v>
      </c>
      <c r="X41" s="7">
        <v>28805</v>
      </c>
      <c r="Y41" s="7">
        <v>32664</v>
      </c>
      <c r="Z41" s="7">
        <v>-3859</v>
      </c>
      <c r="AA41" s="7">
        <v>-11.814229733039401</v>
      </c>
      <c r="AB41">
        <f t="shared" si="1"/>
        <v>35</v>
      </c>
      <c r="AC41" s="6">
        <v>27.8389168547127</v>
      </c>
      <c r="AD41" s="6">
        <v>27.9451383786432</v>
      </c>
      <c r="AE41" s="7">
        <v>-0.106221523930429</v>
      </c>
      <c r="AF41" s="8">
        <v>-3.80107346369801E-3</v>
      </c>
      <c r="AG41" s="15">
        <f t="shared" si="18"/>
        <v>18</v>
      </c>
      <c r="AH41" s="6">
        <v>1.62177328843996</v>
      </c>
      <c r="AI41" s="6">
        <v>1.65545574057844</v>
      </c>
      <c r="AJ41" s="6">
        <v>-3.3682452138484899E-2</v>
      </c>
      <c r="AK41" s="9">
        <v>-2.03463320177414</v>
      </c>
      <c r="AL41" s="15">
        <f t="shared" si="2"/>
        <v>14</v>
      </c>
      <c r="AM41" s="6">
        <v>41.361106497500998</v>
      </c>
      <c r="AN41" s="9">
        <v>40.757424392826401</v>
      </c>
      <c r="AO41" s="6">
        <v>0.60368210467451899</v>
      </c>
      <c r="AP41" s="6">
        <v>1.4811586199759199</v>
      </c>
      <c r="AQ41" s="15">
        <f t="shared" si="3"/>
        <v>37</v>
      </c>
      <c r="AR41" s="10">
        <v>1.1980569700000001</v>
      </c>
      <c r="AS41" s="10">
        <v>41.453874637813101</v>
      </c>
      <c r="AT41" s="10">
        <v>16.539829538293201</v>
      </c>
      <c r="AU41" s="10">
        <v>4.51470611469927</v>
      </c>
      <c r="AV41" s="10">
        <v>1.5380399125156301</v>
      </c>
      <c r="AW41" s="10">
        <v>4.0802303550705403</v>
      </c>
      <c r="AX41" s="10">
        <v>36223.94</v>
      </c>
      <c r="AY41" s="10">
        <v>33964.14</v>
      </c>
      <c r="AZ41" s="10">
        <v>200241.09</v>
      </c>
      <c r="BA41" s="10">
        <v>196179.93</v>
      </c>
      <c r="BB41" s="10">
        <v>2362.9768728978902</v>
      </c>
      <c r="BC41" s="10">
        <v>0.56141311961361995</v>
      </c>
      <c r="BD41" s="11">
        <v>0.93203883495145601</v>
      </c>
      <c r="BE41" s="15">
        <f t="shared" si="4"/>
        <v>35</v>
      </c>
      <c r="BF41" s="11">
        <v>0.86060279870828904</v>
      </c>
      <c r="BG41" s="15">
        <f t="shared" si="5"/>
        <v>36</v>
      </c>
      <c r="BH41" s="12">
        <v>1.5728279017192699</v>
      </c>
      <c r="BI41" s="15">
        <f t="shared" si="6"/>
        <v>32</v>
      </c>
      <c r="BJ41" s="9">
        <v>1.0488021928233899</v>
      </c>
      <c r="BK41" s="76">
        <f t="shared" si="7"/>
        <v>40</v>
      </c>
      <c r="BL41" s="13">
        <v>49.195660306771401</v>
      </c>
      <c r="BM41" s="15">
        <f t="shared" si="8"/>
        <v>36</v>
      </c>
      <c r="BN41" s="13">
        <v>35.122699386503101</v>
      </c>
      <c r="BO41" s="14">
        <v>0.75023333333333297</v>
      </c>
      <c r="BP41" s="15">
        <f t="shared" si="9"/>
        <v>35</v>
      </c>
      <c r="BQ41" s="8">
        <v>-2.35996230318825E-2</v>
      </c>
      <c r="BR41" s="15">
        <f t="shared" si="10"/>
        <v>40</v>
      </c>
      <c r="BS41" s="8">
        <v>-4.3650436666109703E-2</v>
      </c>
      <c r="BT41" s="8">
        <v>-2.7889137036488001E-2</v>
      </c>
      <c r="BU41" s="8">
        <v>-2.35996230318825E-2</v>
      </c>
      <c r="BV41" s="6">
        <v>-15001.6</v>
      </c>
      <c r="BW41" s="15">
        <f t="shared" si="11"/>
        <v>40</v>
      </c>
      <c r="BX41" s="7">
        <v>112.77</v>
      </c>
      <c r="BY41">
        <f>_xlfn.XLOOKUP(S41,[1]Sales!$T:$T,[1]Sales!$A:$A)</f>
        <v>117</v>
      </c>
      <c r="BZ41" s="18">
        <f>VLOOKUP($BY41,[2]Sales!$A:$N,11,FALSE)</f>
        <v>1273402.1200000001</v>
      </c>
      <c r="CA41" s="18">
        <f>VLOOKUP($BY41,[2]Sales!$A:$N,12,FALSE)</f>
        <v>1363146.28</v>
      </c>
      <c r="CB41" s="19">
        <f t="shared" si="12"/>
        <v>-89744.159999999916</v>
      </c>
      <c r="CC41" s="20">
        <f t="shared" si="13"/>
        <v>-6.583604512349174</v>
      </c>
      <c r="CD41" s="27">
        <f>VLOOKUP(BY41,[3]Sales!$A:$U,21,FALSE)</f>
        <v>1.6</v>
      </c>
      <c r="CE41" s="16">
        <f>VLOOKUP(BY41,[3]Sales!$A:$BM,65,FALSE)</f>
        <v>-2719.43</v>
      </c>
      <c r="CF41">
        <f t="shared" si="14"/>
        <v>3</v>
      </c>
      <c r="CG41" s="16">
        <f t="shared" si="15"/>
        <v>38</v>
      </c>
    </row>
    <row r="42" spans="1:85" x14ac:dyDescent="0.25">
      <c r="A42">
        <v>94</v>
      </c>
      <c r="B42">
        <v>3</v>
      </c>
      <c r="C42" t="s">
        <v>60</v>
      </c>
      <c r="D42" t="s">
        <v>236</v>
      </c>
      <c r="E42" t="s">
        <v>100</v>
      </c>
      <c r="F42" t="s">
        <v>140</v>
      </c>
      <c r="G42" t="s">
        <v>271</v>
      </c>
      <c r="H42" s="1">
        <v>5547</v>
      </c>
      <c r="I42" t="s">
        <v>179</v>
      </c>
      <c r="J42" t="s">
        <v>197</v>
      </c>
      <c r="K42" t="s">
        <v>214</v>
      </c>
      <c r="L42" t="s">
        <v>218</v>
      </c>
      <c r="M42" s="2">
        <v>45572</v>
      </c>
      <c r="N42" s="2">
        <v>45199</v>
      </c>
      <c r="O42" s="2">
        <v>44964</v>
      </c>
      <c r="P42" s="3">
        <v>93.02</v>
      </c>
      <c r="Q42" s="4">
        <v>44964</v>
      </c>
      <c r="R42" s="3">
        <v>99.42</v>
      </c>
      <c r="S42" s="5">
        <v>891840.47</v>
      </c>
      <c r="T42" s="5">
        <v>838402.28</v>
      </c>
      <c r="U42" s="5">
        <v>53438.19</v>
      </c>
      <c r="V42" s="6">
        <v>6.3738125807577504</v>
      </c>
      <c r="W42">
        <f t="shared" si="0"/>
        <v>6</v>
      </c>
      <c r="X42" s="7">
        <v>36846</v>
      </c>
      <c r="Y42" s="7">
        <v>37936</v>
      </c>
      <c r="Z42" s="7">
        <v>-1090</v>
      </c>
      <c r="AA42" s="7">
        <v>-2.8732602277520001</v>
      </c>
      <c r="AB42">
        <f t="shared" si="1"/>
        <v>15</v>
      </c>
      <c r="AC42" s="6">
        <v>32.801389567388597</v>
      </c>
      <c r="AD42" s="6">
        <v>32.267503163222301</v>
      </c>
      <c r="AE42" s="7">
        <v>0.53388640416632405</v>
      </c>
      <c r="AF42" s="8">
        <v>1.6545637307780098E-2</v>
      </c>
      <c r="AG42" s="15">
        <f t="shared" si="18"/>
        <v>11</v>
      </c>
      <c r="AH42" s="6">
        <v>1.6695349991726001</v>
      </c>
      <c r="AI42" s="6">
        <v>1.67037006780492</v>
      </c>
      <c r="AJ42" s="6">
        <v>-8.3506863232152295E-4</v>
      </c>
      <c r="AK42" s="9">
        <v>-4.9993031389679497E-2</v>
      </c>
      <c r="AL42" s="15">
        <f t="shared" si="2"/>
        <v>6</v>
      </c>
      <c r="AM42" s="6">
        <v>44.1986554663495</v>
      </c>
      <c r="AN42" s="9">
        <v>41.003681713698803</v>
      </c>
      <c r="AO42" s="6">
        <v>3.1949737526506499</v>
      </c>
      <c r="AP42" s="6">
        <v>7.7919192109601303</v>
      </c>
      <c r="AQ42" s="15">
        <f t="shared" si="3"/>
        <v>7</v>
      </c>
      <c r="AR42" s="10">
        <v>1.9114647600000001</v>
      </c>
      <c r="AS42" s="10">
        <v>43.2000568821882</v>
      </c>
      <c r="AT42" s="10">
        <v>11.5698409934182</v>
      </c>
      <c r="AU42" s="10">
        <v>8.5474119002403608</v>
      </c>
      <c r="AV42" s="10">
        <v>1.55782866743572</v>
      </c>
      <c r="AW42" s="10">
        <v>2.2483366450131799</v>
      </c>
      <c r="AX42" s="10">
        <v>115928.39</v>
      </c>
      <c r="AY42" s="10">
        <v>99300.53</v>
      </c>
      <c r="AZ42" s="10">
        <v>339610.64</v>
      </c>
      <c r="BA42" s="10">
        <v>304365.28000000003</v>
      </c>
      <c r="BB42" s="10">
        <v>45542.549790236299</v>
      </c>
      <c r="BC42" s="10">
        <v>6.3606361445156097</v>
      </c>
      <c r="BD42" s="11">
        <v>0.97142857142857097</v>
      </c>
      <c r="BE42" s="15">
        <f t="shared" si="4"/>
        <v>18</v>
      </c>
      <c r="BF42" s="11">
        <v>0.967741935483871</v>
      </c>
      <c r="BG42" s="15">
        <f t="shared" si="5"/>
        <v>14</v>
      </c>
      <c r="BH42" s="12">
        <v>2.2590912475635898</v>
      </c>
      <c r="BI42" s="15">
        <f t="shared" si="6"/>
        <v>20</v>
      </c>
      <c r="BJ42" s="9">
        <v>3.45649346278018</v>
      </c>
      <c r="BK42" s="76">
        <f t="shared" si="7"/>
        <v>4</v>
      </c>
      <c r="BL42" s="13">
        <v>91.262617905014096</v>
      </c>
      <c r="BM42" s="15">
        <f t="shared" si="8"/>
        <v>2</v>
      </c>
      <c r="BN42" s="13">
        <v>84.641777632546393</v>
      </c>
      <c r="BO42" s="14">
        <v>0.82163333333333299</v>
      </c>
      <c r="BP42" s="15">
        <f t="shared" si="9"/>
        <v>25</v>
      </c>
      <c r="BQ42" s="8">
        <v>-5.6555954327003298E-3</v>
      </c>
      <c r="BR42" s="15">
        <f t="shared" si="10"/>
        <v>28</v>
      </c>
      <c r="BS42" s="8">
        <v>-6.7835127577552E-3</v>
      </c>
      <c r="BT42" s="8">
        <v>-5.2885691540775197E-3</v>
      </c>
      <c r="BU42" s="8">
        <v>-5.6555954327003203E-3</v>
      </c>
      <c r="BV42" s="6">
        <v>-4716.5600000000004</v>
      </c>
      <c r="BW42" s="15">
        <f t="shared" si="11"/>
        <v>15</v>
      </c>
      <c r="BX42" s="7">
        <v>5537.02</v>
      </c>
      <c r="BY42">
        <f>_xlfn.XLOOKUP(S42,[1]Sales!$T:$T,[1]Sales!$A:$A)</f>
        <v>119</v>
      </c>
      <c r="BZ42" s="18">
        <f>VLOOKUP($BY42,[2]Sales!$A:$N,11,FALSE)</f>
        <v>1865432.23</v>
      </c>
      <c r="CA42" s="18">
        <f>VLOOKUP($BY42,[2]Sales!$A:$N,12,FALSE)</f>
        <v>1794726.12</v>
      </c>
      <c r="CB42" s="19">
        <f t="shared" si="12"/>
        <v>70706.10999999987</v>
      </c>
      <c r="CC42" s="20">
        <f t="shared" si="13"/>
        <v>3.9396601638583086</v>
      </c>
      <c r="CD42" s="27">
        <f>VLOOKUP(BY42,[3]Sales!$A:$U,21,FALSE)</f>
        <v>1.6</v>
      </c>
      <c r="CE42" s="16">
        <f>VLOOKUP(BY42,[3]Sales!$A:$BM,65,FALSE)</f>
        <v>-1796.67</v>
      </c>
      <c r="CF42">
        <f t="shared" si="14"/>
        <v>2</v>
      </c>
      <c r="CG42" s="16">
        <f t="shared" si="15"/>
        <v>2</v>
      </c>
    </row>
    <row r="43" spans="1:85" x14ac:dyDescent="0.25">
      <c r="P43">
        <f t="shared" ref="P43:CB43" si="19">SUM(P3:P42)</f>
        <v>3300.6499999999983</v>
      </c>
      <c r="Q43">
        <f t="shared" si="19"/>
        <v>1797386</v>
      </c>
      <c r="R43">
        <f t="shared" si="19"/>
        <v>3860.11</v>
      </c>
      <c r="S43">
        <f t="shared" si="19"/>
        <v>37697611.709999993</v>
      </c>
      <c r="T43">
        <f t="shared" si="19"/>
        <v>38212870.539999992</v>
      </c>
      <c r="U43">
        <f t="shared" si="19"/>
        <v>-515258.83</v>
      </c>
      <c r="V43">
        <f t="shared" si="19"/>
        <v>-29.422604133921467</v>
      </c>
      <c r="W43">
        <f t="shared" si="19"/>
        <v>820</v>
      </c>
      <c r="X43">
        <f t="shared" si="19"/>
        <v>2165973</v>
      </c>
      <c r="Y43">
        <f t="shared" si="19"/>
        <v>2265789</v>
      </c>
      <c r="Z43">
        <f t="shared" si="19"/>
        <v>-99816</v>
      </c>
      <c r="AA43">
        <f t="shared" si="19"/>
        <v>-174.71417338785278</v>
      </c>
      <c r="AB43">
        <f t="shared" si="19"/>
        <v>820</v>
      </c>
      <c r="AC43">
        <f t="shared" si="19"/>
        <v>1097.5250557771612</v>
      </c>
      <c r="AD43">
        <f t="shared" si="19"/>
        <v>1077.6202183552334</v>
      </c>
      <c r="AE43">
        <f t="shared" si="19"/>
        <v>19.904837421927926</v>
      </c>
      <c r="AF43">
        <f t="shared" si="19"/>
        <v>0.61451053223331398</v>
      </c>
      <c r="AG43">
        <f t="shared" si="19"/>
        <v>401</v>
      </c>
      <c r="AH43">
        <f t="shared" si="19"/>
        <v>65.655827551285213</v>
      </c>
      <c r="AI43">
        <f t="shared" si="19"/>
        <v>67.502345177033391</v>
      </c>
      <c r="AJ43">
        <f t="shared" si="19"/>
        <v>-1.8465176257482112</v>
      </c>
      <c r="AK43">
        <f t="shared" si="19"/>
        <v>-108.12551015652862</v>
      </c>
      <c r="AL43">
        <f t="shared" si="19"/>
        <v>820</v>
      </c>
      <c r="AM43">
        <f t="shared" si="19"/>
        <v>1717.8269452086106</v>
      </c>
      <c r="AN43">
        <f t="shared" si="19"/>
        <v>1631.7910762959962</v>
      </c>
      <c r="AO43">
        <f t="shared" si="19"/>
        <v>86.035868912613779</v>
      </c>
      <c r="AP43">
        <f t="shared" si="19"/>
        <v>211.93564103017999</v>
      </c>
      <c r="AQ43">
        <f t="shared" si="19"/>
        <v>820</v>
      </c>
      <c r="AR43">
        <f t="shared" si="19"/>
        <v>83.811429139999987</v>
      </c>
      <c r="AS43">
        <f t="shared" si="19"/>
        <v>1750.291374666986</v>
      </c>
      <c r="AT43">
        <f t="shared" si="19"/>
        <v>496.94206384522323</v>
      </c>
      <c r="AU43">
        <f t="shared" si="19"/>
        <v>403.71206783565219</v>
      </c>
      <c r="AV43">
        <f t="shared" si="19"/>
        <v>70.92635784783559</v>
      </c>
      <c r="AW43">
        <f t="shared" si="19"/>
        <v>116.20174493229142</v>
      </c>
      <c r="AX43">
        <f t="shared" si="19"/>
        <v>4224171.25</v>
      </c>
      <c r="AY43">
        <f t="shared" si="19"/>
        <v>3823387.9200000004</v>
      </c>
      <c r="AZ43">
        <f t="shared" si="19"/>
        <v>15196723.040000003</v>
      </c>
      <c r="BA43">
        <f t="shared" si="19"/>
        <v>14280987</v>
      </c>
      <c r="BB43">
        <f t="shared" si="19"/>
        <v>1586751.0672938465</v>
      </c>
      <c r="BC43">
        <f t="shared" si="19"/>
        <v>152.42672001086962</v>
      </c>
      <c r="BD43">
        <f t="shared" si="19"/>
        <v>38.432560491846843</v>
      </c>
      <c r="BE43">
        <f t="shared" si="19"/>
        <v>819</v>
      </c>
      <c r="BF43">
        <f t="shared" si="19"/>
        <v>37.390272116958243</v>
      </c>
      <c r="BG43">
        <f t="shared" si="19"/>
        <v>820</v>
      </c>
      <c r="BH43">
        <f t="shared" si="19"/>
        <v>89.854062812691936</v>
      </c>
      <c r="BI43">
        <f t="shared" si="19"/>
        <v>820</v>
      </c>
      <c r="BJ43">
        <f t="shared" si="19"/>
        <v>95.498677250258098</v>
      </c>
      <c r="BL43">
        <f t="shared" si="19"/>
        <v>2618.6368342619498</v>
      </c>
      <c r="BM43">
        <f t="shared" si="19"/>
        <v>820</v>
      </c>
      <c r="BN43">
        <f t="shared" si="19"/>
        <v>2445.0756009977126</v>
      </c>
      <c r="BO43">
        <f t="shared" si="19"/>
        <v>33.890466666666669</v>
      </c>
      <c r="BP43">
        <f t="shared" si="19"/>
        <v>819</v>
      </c>
      <c r="BQ43">
        <f t="shared" si="19"/>
        <v>-0.21240469490031083</v>
      </c>
      <c r="BR43">
        <f t="shared" si="19"/>
        <v>820</v>
      </c>
      <c r="BS43">
        <f t="shared" si="19"/>
        <v>-0.34790228106431975</v>
      </c>
      <c r="BT43">
        <f t="shared" si="19"/>
        <v>-0.27870517709612569</v>
      </c>
      <c r="BU43">
        <f t="shared" si="19"/>
        <v>-0.21240469490031078</v>
      </c>
      <c r="BV43">
        <f t="shared" si="19"/>
        <v>-248788.9899999999</v>
      </c>
      <c r="BW43">
        <f t="shared" si="19"/>
        <v>820</v>
      </c>
      <c r="BX43">
        <f t="shared" si="19"/>
        <v>114789.95000000001</v>
      </c>
      <c r="BY43">
        <f t="shared" si="19"/>
        <v>2486</v>
      </c>
      <c r="BZ43">
        <f t="shared" si="19"/>
        <v>84154549.760000005</v>
      </c>
      <c r="CA43">
        <f t="shared" si="19"/>
        <v>82544085.249999985</v>
      </c>
      <c r="CB43">
        <f t="shared" si="19"/>
        <v>1610464.51</v>
      </c>
      <c r="CC43">
        <f t="shared" ref="CC43:CD43" si="20">SUM(CC3:CC42)</f>
        <v>64.15872784066228</v>
      </c>
      <c r="CD43">
        <f t="shared" si="20"/>
        <v>76.100000000000009</v>
      </c>
      <c r="CE43">
        <f>SUM(CE3:CE42)</f>
        <v>-211968.70999999996</v>
      </c>
    </row>
  </sheetData>
  <sortState xmlns:xlrd2="http://schemas.microsoft.com/office/spreadsheetml/2017/richdata2" ref="A3:BX42">
    <sortCondition ref="L3:L42"/>
  </sortState>
  <mergeCells count="1">
    <mergeCell ref="BZ2:C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2B60-F62B-47F5-8627-75D1B24813DB}">
  <dimension ref="A1:Z361"/>
  <sheetViews>
    <sheetView workbookViewId="0"/>
  </sheetViews>
  <sheetFormatPr defaultRowHeight="15" x14ac:dyDescent="0.25"/>
  <cols>
    <col min="1" max="1" width="25.85546875" bestFit="1" customWidth="1"/>
    <col min="2" max="2" width="24.28515625" bestFit="1" customWidth="1"/>
    <col min="3" max="3" width="5.7109375" bestFit="1" customWidth="1"/>
    <col min="4" max="4" width="7.140625" bestFit="1" customWidth="1"/>
    <col min="5" max="5" width="7.140625" customWidth="1"/>
    <col min="6" max="6" width="5.28515625" bestFit="1" customWidth="1"/>
    <col min="7" max="7" width="17.42578125" bestFit="1" customWidth="1"/>
    <col min="8" max="9" width="10" bestFit="1" customWidth="1"/>
    <col min="10" max="10" width="9.7109375" bestFit="1" customWidth="1"/>
    <col min="11" max="11" width="12.7109375" bestFit="1" customWidth="1"/>
    <col min="12" max="12" width="6.140625" bestFit="1" customWidth="1"/>
    <col min="13" max="13" width="6" bestFit="1" customWidth="1"/>
    <col min="14" max="14" width="12.7109375" bestFit="1" customWidth="1"/>
  </cols>
  <sheetData>
    <row r="1" spans="1:26" x14ac:dyDescent="0.25">
      <c r="A1" t="s">
        <v>309</v>
      </c>
      <c r="B1" t="s">
        <v>306</v>
      </c>
      <c r="C1" t="s">
        <v>307</v>
      </c>
      <c r="D1" t="s">
        <v>0</v>
      </c>
      <c r="E1" t="s">
        <v>312</v>
      </c>
      <c r="F1" t="s">
        <v>308</v>
      </c>
      <c r="G1" t="s">
        <v>296</v>
      </c>
      <c r="H1" t="s">
        <v>226</v>
      </c>
      <c r="I1" t="s">
        <v>227</v>
      </c>
      <c r="J1" s="17" t="s">
        <v>228</v>
      </c>
      <c r="K1" t="s">
        <v>229</v>
      </c>
      <c r="L1" t="s">
        <v>230</v>
      </c>
      <c r="M1" t="s">
        <v>231</v>
      </c>
      <c r="N1" t="s">
        <v>232</v>
      </c>
      <c r="P1">
        <f>'Shoe Closet'!A2</f>
        <v>23</v>
      </c>
    </row>
    <row r="2" spans="1:26" x14ac:dyDescent="0.25">
      <c r="A2">
        <f>VALUE(CONCATENATE(D2,F2))</f>
        <v>11</v>
      </c>
      <c r="B2">
        <f>VALUE(CONCATENATE(C2,F2))</f>
        <v>111</v>
      </c>
      <c r="C2">
        <v>11</v>
      </c>
      <c r="D2">
        <f>VLOOKUP(C2,'Store Database'!A:C,2,FALSE)</f>
        <v>1</v>
      </c>
      <c r="E2" t="str">
        <f>VLOOKUP(D2,'Store Database'!$B$3:$C$100,2,FALSE)</f>
        <v>East</v>
      </c>
      <c r="F2">
        <v>1</v>
      </c>
      <c r="G2" s="55" t="s">
        <v>297</v>
      </c>
      <c r="H2">
        <v>192830.13</v>
      </c>
      <c r="I2">
        <v>184706.73</v>
      </c>
      <c r="J2">
        <v>8123.4</v>
      </c>
      <c r="K2">
        <v>4.3979989251068403</v>
      </c>
      <c r="L2">
        <v>3577</v>
      </c>
      <c r="M2">
        <v>3863</v>
      </c>
      <c r="N2">
        <v>-7.4035723530934501</v>
      </c>
      <c r="R2" t="s">
        <v>296</v>
      </c>
      <c r="S2" t="s">
        <v>226</v>
      </c>
      <c r="T2" t="s">
        <v>227</v>
      </c>
      <c r="U2" s="17" t="s">
        <v>228</v>
      </c>
      <c r="V2" s="16" t="s">
        <v>17</v>
      </c>
      <c r="W2" t="s">
        <v>226</v>
      </c>
      <c r="X2" t="s">
        <v>227</v>
      </c>
      <c r="Y2" s="17" t="s">
        <v>228</v>
      </c>
      <c r="Z2" s="16" t="s">
        <v>310</v>
      </c>
    </row>
    <row r="3" spans="1:26" x14ac:dyDescent="0.25">
      <c r="A3">
        <f t="shared" ref="A3:A66" si="0">VALUE(CONCATENATE(D3,F3))</f>
        <v>12</v>
      </c>
      <c r="B3">
        <f t="shared" ref="B3:B66" si="1">VALUE(CONCATENATE(C3,F3))</f>
        <v>112</v>
      </c>
      <c r="C3">
        <v>11</v>
      </c>
      <c r="D3">
        <f>VLOOKUP(C3,'Store Database'!A:C,2,FALSE)</f>
        <v>1</v>
      </c>
      <c r="E3" t="str">
        <f>VLOOKUP(D3,'Store Database'!$B$3:$C$100,2,FALSE)</f>
        <v>East</v>
      </c>
      <c r="F3">
        <v>2</v>
      </c>
      <c r="G3" s="55" t="s">
        <v>298</v>
      </c>
      <c r="H3">
        <v>212130</v>
      </c>
      <c r="I3">
        <v>218108.36</v>
      </c>
      <c r="J3">
        <v>-5978.36</v>
      </c>
      <c r="K3">
        <v>-2.7410045172042001</v>
      </c>
      <c r="L3">
        <v>3524</v>
      </c>
      <c r="M3">
        <v>2575</v>
      </c>
      <c r="N3">
        <v>36.854368932038803</v>
      </c>
      <c r="P3">
        <f>VALUE(CONCATENATE($P$1&amp;Q3))</f>
        <v>231</v>
      </c>
      <c r="Q3">
        <v>1</v>
      </c>
      <c r="R3" s="55" t="s">
        <v>297</v>
      </c>
      <c r="S3">
        <f>VLOOKUP($P3,$B:$N,7,FALSE)</f>
        <v>120296.54</v>
      </c>
      <c r="T3">
        <f>VLOOKUP($P3,$B:$N,8,FALSE)</f>
        <v>103335.73</v>
      </c>
      <c r="U3">
        <f>VLOOKUP($P3,$B:$N,9,FALSE)</f>
        <v>16960.810000000001</v>
      </c>
      <c r="V3" s="27">
        <f>VLOOKUP($P3,$B:$N,10,FALSE)</f>
        <v>16.413306413957699</v>
      </c>
      <c r="W3">
        <f>VLOOKUP($P3,$B:$N,11,FALSE)</f>
        <v>2490</v>
      </c>
      <c r="X3">
        <f>VLOOKUP($P3,$B:$N,12,FALSE)</f>
        <v>2475</v>
      </c>
      <c r="Y3">
        <f>W3-X3</f>
        <v>15</v>
      </c>
      <c r="Z3" s="27">
        <f>VLOOKUP($P3,$B:$N,13,FALSE)</f>
        <v>0.60606060606060597</v>
      </c>
    </row>
    <row r="4" spans="1:26" x14ac:dyDescent="0.25">
      <c r="A4">
        <f t="shared" si="0"/>
        <v>13</v>
      </c>
      <c r="B4">
        <f t="shared" si="1"/>
        <v>113</v>
      </c>
      <c r="C4">
        <v>11</v>
      </c>
      <c r="D4">
        <f>VLOOKUP(C4,'Store Database'!A:C,2,FALSE)</f>
        <v>1</v>
      </c>
      <c r="E4" t="str">
        <f>VLOOKUP(D4,'Store Database'!$B$3:$C$100,2,FALSE)</f>
        <v>East</v>
      </c>
      <c r="F4">
        <v>3</v>
      </c>
      <c r="G4" s="55" t="s">
        <v>299</v>
      </c>
      <c r="H4">
        <v>23942.98</v>
      </c>
      <c r="I4">
        <v>24964.76</v>
      </c>
      <c r="J4">
        <v>-1021.78</v>
      </c>
      <c r="K4">
        <v>-4.0928893368091703</v>
      </c>
      <c r="L4">
        <v>688</v>
      </c>
      <c r="M4">
        <v>387</v>
      </c>
      <c r="N4">
        <v>77.7777777777778</v>
      </c>
      <c r="P4">
        <f t="shared" ref="P4:P11" si="2">VALUE(CONCATENATE($P$1&amp;Q4))</f>
        <v>232</v>
      </c>
      <c r="Q4">
        <v>2</v>
      </c>
      <c r="R4" s="55" t="s">
        <v>298</v>
      </c>
      <c r="S4">
        <f t="shared" ref="S4:S11" si="3">VLOOKUP($P4,$B:$N,7,FALSE)</f>
        <v>81325.47</v>
      </c>
      <c r="T4">
        <f t="shared" ref="T4:T11" si="4">VLOOKUP($P4,$B:$N,8,FALSE)</f>
        <v>83960.73</v>
      </c>
      <c r="U4">
        <f t="shared" ref="U4:U11" si="5">VLOOKUP($P4,$B:$N,9,FALSE)</f>
        <v>-2635.26</v>
      </c>
      <c r="V4" s="27">
        <f t="shared" ref="V4:V11" si="6">VLOOKUP($P4,$B:$N,10,FALSE)</f>
        <v>-3.13868161937134</v>
      </c>
      <c r="W4">
        <f t="shared" ref="W4:W11" si="7">VLOOKUP($P4,$B:$N,11,FALSE)</f>
        <v>2197</v>
      </c>
      <c r="X4">
        <f t="shared" ref="X4:X11" si="8">VLOOKUP($P4,$B:$N,12,FALSE)</f>
        <v>1915</v>
      </c>
      <c r="Y4">
        <f t="shared" ref="Y4:Y11" si="9">W4-X4</f>
        <v>282</v>
      </c>
      <c r="Z4" s="27">
        <f t="shared" ref="Z4:Z11" si="10">VLOOKUP($P4,$B:$N,13,FALSE)</f>
        <v>14.725848563968698</v>
      </c>
    </row>
    <row r="5" spans="1:26" x14ac:dyDescent="0.25">
      <c r="A5">
        <f t="shared" si="0"/>
        <v>14</v>
      </c>
      <c r="B5">
        <f t="shared" si="1"/>
        <v>114</v>
      </c>
      <c r="C5">
        <v>11</v>
      </c>
      <c r="D5">
        <f>VLOOKUP(C5,'Store Database'!A:C,2,FALSE)</f>
        <v>1</v>
      </c>
      <c r="E5" t="str">
        <f>VLOOKUP(D5,'Store Database'!$B$3:$C$100,2,FALSE)</f>
        <v>East</v>
      </c>
      <c r="F5">
        <v>4</v>
      </c>
      <c r="G5" s="55" t="s">
        <v>300</v>
      </c>
      <c r="H5">
        <v>226929.53</v>
      </c>
      <c r="I5">
        <v>227044.29</v>
      </c>
      <c r="J5">
        <v>-114.76</v>
      </c>
      <c r="K5">
        <v>-5.0545204197824101E-2</v>
      </c>
      <c r="L5">
        <v>3029</v>
      </c>
      <c r="M5">
        <v>2503</v>
      </c>
      <c r="N5">
        <v>21.014782261286499</v>
      </c>
      <c r="P5">
        <f t="shared" si="2"/>
        <v>233</v>
      </c>
      <c r="Q5">
        <v>3</v>
      </c>
      <c r="R5" s="55" t="s">
        <v>299</v>
      </c>
      <c r="S5">
        <f t="shared" si="3"/>
        <v>11608.77</v>
      </c>
      <c r="T5">
        <f t="shared" si="4"/>
        <v>13943.32</v>
      </c>
      <c r="U5">
        <f t="shared" si="5"/>
        <v>-2334.5500000000002</v>
      </c>
      <c r="V5" s="27">
        <f t="shared" si="6"/>
        <v>-16.7431429530413</v>
      </c>
      <c r="W5">
        <f t="shared" si="7"/>
        <v>500</v>
      </c>
      <c r="X5">
        <f t="shared" si="8"/>
        <v>360</v>
      </c>
      <c r="Y5">
        <f t="shared" si="9"/>
        <v>140</v>
      </c>
      <c r="Z5" s="27">
        <f t="shared" si="10"/>
        <v>38.8888888888889</v>
      </c>
    </row>
    <row r="6" spans="1:26" x14ac:dyDescent="0.25">
      <c r="A6">
        <f t="shared" si="0"/>
        <v>15</v>
      </c>
      <c r="B6">
        <f t="shared" si="1"/>
        <v>115</v>
      </c>
      <c r="C6">
        <v>11</v>
      </c>
      <c r="D6">
        <f>VLOOKUP(C6,'Store Database'!A:C,2,FALSE)</f>
        <v>1</v>
      </c>
      <c r="E6" t="str">
        <f>VLOOKUP(D6,'Store Database'!$B$3:$C$100,2,FALSE)</f>
        <v>East</v>
      </c>
      <c r="F6">
        <v>5</v>
      </c>
      <c r="G6" s="55" t="s">
        <v>301</v>
      </c>
      <c r="H6">
        <v>211190.16</v>
      </c>
      <c r="I6">
        <v>195271.27</v>
      </c>
      <c r="J6">
        <v>15918.89</v>
      </c>
      <c r="K6">
        <v>8.1521925882901307</v>
      </c>
      <c r="L6">
        <v>2319</v>
      </c>
      <c r="M6">
        <v>2475</v>
      </c>
      <c r="N6">
        <v>-6.303030303030301</v>
      </c>
      <c r="P6">
        <f t="shared" si="2"/>
        <v>234</v>
      </c>
      <c r="Q6">
        <v>4</v>
      </c>
      <c r="R6" s="55" t="s">
        <v>300</v>
      </c>
      <c r="S6">
        <f t="shared" si="3"/>
        <v>121486.39999999999</v>
      </c>
      <c r="T6">
        <f t="shared" si="4"/>
        <v>127619.53</v>
      </c>
      <c r="U6">
        <f t="shared" si="5"/>
        <v>-6133.13</v>
      </c>
      <c r="V6" s="27">
        <f t="shared" si="6"/>
        <v>-4.8057926557165702</v>
      </c>
      <c r="W6">
        <f t="shared" si="7"/>
        <v>2216</v>
      </c>
      <c r="X6">
        <f t="shared" si="8"/>
        <v>1626</v>
      </c>
      <c r="Y6">
        <f t="shared" si="9"/>
        <v>590</v>
      </c>
      <c r="Z6" s="27">
        <f t="shared" si="10"/>
        <v>36.285362853628499</v>
      </c>
    </row>
    <row r="7" spans="1:26" x14ac:dyDescent="0.25">
      <c r="A7">
        <f t="shared" si="0"/>
        <v>16</v>
      </c>
      <c r="B7">
        <f t="shared" si="1"/>
        <v>116</v>
      </c>
      <c r="C7">
        <v>11</v>
      </c>
      <c r="D7">
        <f>VLOOKUP(C7,'Store Database'!A:C,2,FALSE)</f>
        <v>1</v>
      </c>
      <c r="E7" t="str">
        <f>VLOOKUP(D7,'Store Database'!$B$3:$C$100,2,FALSE)</f>
        <v>East</v>
      </c>
      <c r="F7">
        <v>6</v>
      </c>
      <c r="G7" s="55" t="s">
        <v>302</v>
      </c>
      <c r="H7">
        <v>203566.11</v>
      </c>
      <c r="I7">
        <v>197978.28</v>
      </c>
      <c r="J7">
        <v>5587.83</v>
      </c>
      <c r="K7">
        <v>2.8224459774072201</v>
      </c>
      <c r="L7">
        <v>2286</v>
      </c>
      <c r="M7">
        <v>2628</v>
      </c>
      <c r="N7">
        <v>-13.013698630137</v>
      </c>
      <c r="P7">
        <f t="shared" si="2"/>
        <v>235</v>
      </c>
      <c r="Q7">
        <v>5</v>
      </c>
      <c r="R7" s="55" t="s">
        <v>301</v>
      </c>
      <c r="S7">
        <f t="shared" si="3"/>
        <v>144659.35</v>
      </c>
      <c r="T7">
        <f t="shared" si="4"/>
        <v>133032.07</v>
      </c>
      <c r="U7">
        <f t="shared" si="5"/>
        <v>11627.28</v>
      </c>
      <c r="V7" s="27">
        <f t="shared" si="6"/>
        <v>8.7402082821082203</v>
      </c>
      <c r="W7">
        <f t="shared" si="7"/>
        <v>2301</v>
      </c>
      <c r="X7">
        <f t="shared" si="8"/>
        <v>2217</v>
      </c>
      <c r="Y7">
        <f t="shared" si="9"/>
        <v>84</v>
      </c>
      <c r="Z7" s="27">
        <f t="shared" si="10"/>
        <v>3.7889039242219202</v>
      </c>
    </row>
    <row r="8" spans="1:26" x14ac:dyDescent="0.25">
      <c r="A8">
        <f t="shared" si="0"/>
        <v>17</v>
      </c>
      <c r="B8">
        <f t="shared" si="1"/>
        <v>117</v>
      </c>
      <c r="C8">
        <v>11</v>
      </c>
      <c r="D8">
        <f>VLOOKUP(C8,'Store Database'!A:C,2,FALSE)</f>
        <v>1</v>
      </c>
      <c r="E8" t="str">
        <f>VLOOKUP(D8,'Store Database'!$B$3:$C$100,2,FALSE)</f>
        <v>East</v>
      </c>
      <c r="F8">
        <v>7</v>
      </c>
      <c r="G8" s="55" t="s">
        <v>303</v>
      </c>
      <c r="H8">
        <v>76783.820000000007</v>
      </c>
      <c r="I8">
        <v>76592.490000000005</v>
      </c>
      <c r="J8">
        <v>191.33</v>
      </c>
      <c r="K8">
        <v>0.24980255897151299</v>
      </c>
      <c r="L8">
        <v>2065</v>
      </c>
      <c r="M8">
        <v>1702</v>
      </c>
      <c r="N8">
        <v>21.3278495887192</v>
      </c>
      <c r="P8">
        <f t="shared" si="2"/>
        <v>236</v>
      </c>
      <c r="Q8">
        <v>6</v>
      </c>
      <c r="R8" s="55" t="s">
        <v>302</v>
      </c>
      <c r="S8">
        <f t="shared" si="3"/>
        <v>112811.46</v>
      </c>
      <c r="T8">
        <f t="shared" si="4"/>
        <v>104438.23</v>
      </c>
      <c r="U8">
        <f t="shared" si="5"/>
        <v>8373.23</v>
      </c>
      <c r="V8" s="27">
        <f t="shared" si="6"/>
        <v>8.0173993756883792</v>
      </c>
      <c r="W8">
        <f t="shared" si="7"/>
        <v>1446</v>
      </c>
      <c r="X8">
        <f t="shared" si="8"/>
        <v>1326</v>
      </c>
      <c r="Y8">
        <f t="shared" si="9"/>
        <v>120</v>
      </c>
      <c r="Z8" s="27">
        <f t="shared" si="10"/>
        <v>9.0497737556561102</v>
      </c>
    </row>
    <row r="9" spans="1:26" x14ac:dyDescent="0.25">
      <c r="A9">
        <f t="shared" si="0"/>
        <v>18</v>
      </c>
      <c r="B9">
        <f t="shared" si="1"/>
        <v>118</v>
      </c>
      <c r="C9">
        <v>11</v>
      </c>
      <c r="D9">
        <f>VLOOKUP(C9,'Store Database'!A:C,2,FALSE)</f>
        <v>1</v>
      </c>
      <c r="E9" t="str">
        <f>VLOOKUP(D9,'Store Database'!$B$3:$C$100,2,FALSE)</f>
        <v>East</v>
      </c>
      <c r="F9">
        <v>8</v>
      </c>
      <c r="G9" s="55" t="s">
        <v>304</v>
      </c>
      <c r="H9">
        <v>101078.13</v>
      </c>
      <c r="I9">
        <v>109142.95</v>
      </c>
      <c r="J9">
        <v>-8064.82</v>
      </c>
      <c r="K9">
        <v>-7.3892266976474401</v>
      </c>
      <c r="L9">
        <v>1860</v>
      </c>
      <c r="M9">
        <v>1551</v>
      </c>
      <c r="N9">
        <v>19.9226305609284</v>
      </c>
      <c r="P9">
        <f t="shared" si="2"/>
        <v>237</v>
      </c>
      <c r="Q9">
        <v>7</v>
      </c>
      <c r="R9" s="55" t="s">
        <v>303</v>
      </c>
      <c r="S9">
        <f t="shared" si="3"/>
        <v>61041.01</v>
      </c>
      <c r="T9">
        <f t="shared" si="4"/>
        <v>50701.120000000003</v>
      </c>
      <c r="U9">
        <f t="shared" si="5"/>
        <v>10339.89</v>
      </c>
      <c r="V9" s="27">
        <f t="shared" si="6"/>
        <v>20.393809840887101</v>
      </c>
      <c r="W9">
        <f t="shared" si="7"/>
        <v>1467</v>
      </c>
      <c r="X9">
        <f t="shared" si="8"/>
        <v>1247</v>
      </c>
      <c r="Y9">
        <f t="shared" si="9"/>
        <v>220</v>
      </c>
      <c r="Z9" s="27">
        <f t="shared" si="10"/>
        <v>17.642341619887699</v>
      </c>
    </row>
    <row r="10" spans="1:26" x14ac:dyDescent="0.25">
      <c r="A10">
        <f t="shared" si="0"/>
        <v>19</v>
      </c>
      <c r="B10">
        <f t="shared" si="1"/>
        <v>119</v>
      </c>
      <c r="C10">
        <v>11</v>
      </c>
      <c r="D10">
        <f>VLOOKUP(C10,'Store Database'!A:C,2,FALSE)</f>
        <v>1</v>
      </c>
      <c r="E10" t="str">
        <f>VLOOKUP(D10,'Store Database'!$B$3:$C$100,2,FALSE)</f>
        <v>East</v>
      </c>
      <c r="F10">
        <v>9</v>
      </c>
      <c r="G10" s="55" t="s">
        <v>305</v>
      </c>
      <c r="H10">
        <v>43505.85</v>
      </c>
      <c r="I10">
        <v>41440.75</v>
      </c>
      <c r="J10">
        <v>2065.1</v>
      </c>
      <c r="K10">
        <v>4.9832592315534798</v>
      </c>
      <c r="L10">
        <v>4883</v>
      </c>
      <c r="M10">
        <v>2629</v>
      </c>
      <c r="N10">
        <v>85.736021300874896</v>
      </c>
      <c r="P10">
        <f t="shared" si="2"/>
        <v>238</v>
      </c>
      <c r="Q10">
        <v>8</v>
      </c>
      <c r="R10" s="55" t="s">
        <v>304</v>
      </c>
      <c r="S10">
        <f t="shared" si="3"/>
        <v>73520.649999999994</v>
      </c>
      <c r="T10">
        <f t="shared" si="4"/>
        <v>70309.89</v>
      </c>
      <c r="U10">
        <f t="shared" si="5"/>
        <v>3210.76</v>
      </c>
      <c r="V10" s="27">
        <f t="shared" si="6"/>
        <v>4.56658373381042</v>
      </c>
      <c r="W10">
        <f t="shared" si="7"/>
        <v>1594</v>
      </c>
      <c r="X10">
        <f t="shared" si="8"/>
        <v>1281</v>
      </c>
      <c r="Y10">
        <f t="shared" si="9"/>
        <v>313</v>
      </c>
      <c r="Z10" s="27">
        <f t="shared" si="10"/>
        <v>24.434035909445701</v>
      </c>
    </row>
    <row r="11" spans="1:26" x14ac:dyDescent="0.25">
      <c r="A11">
        <f t="shared" si="0"/>
        <v>21</v>
      </c>
      <c r="B11">
        <f t="shared" si="1"/>
        <v>121</v>
      </c>
      <c r="C11">
        <v>12</v>
      </c>
      <c r="D11">
        <f>VLOOKUP(C11,'Store Database'!A:C,2,FALSE)</f>
        <v>2</v>
      </c>
      <c r="E11" t="str">
        <f>VLOOKUP(D11,'Store Database'!$B$3:$C$100,2,FALSE)</f>
        <v>West</v>
      </c>
      <c r="F11">
        <v>1</v>
      </c>
      <c r="G11" s="55" t="s">
        <v>297</v>
      </c>
      <c r="H11">
        <v>188244.69</v>
      </c>
      <c r="I11">
        <v>166294.93</v>
      </c>
      <c r="J11">
        <v>21949.759999999998</v>
      </c>
      <c r="K11">
        <v>13.1992959737257</v>
      </c>
      <c r="L11">
        <v>3351</v>
      </c>
      <c r="M11">
        <v>3178</v>
      </c>
      <c r="N11">
        <v>5.44367526746381</v>
      </c>
      <c r="P11">
        <f t="shared" si="2"/>
        <v>239</v>
      </c>
      <c r="Q11">
        <v>9</v>
      </c>
      <c r="R11" s="55" t="s">
        <v>305</v>
      </c>
      <c r="S11">
        <f t="shared" si="3"/>
        <v>22795.26</v>
      </c>
      <c r="T11">
        <f t="shared" si="4"/>
        <v>23224.94</v>
      </c>
      <c r="U11">
        <f t="shared" si="5"/>
        <v>-429.68</v>
      </c>
      <c r="V11" s="27">
        <f t="shared" si="6"/>
        <v>-1.8500801293781599</v>
      </c>
      <c r="W11">
        <f t="shared" si="7"/>
        <v>3650</v>
      </c>
      <c r="X11">
        <f t="shared" si="8"/>
        <v>2022</v>
      </c>
      <c r="Y11">
        <f t="shared" si="9"/>
        <v>1628</v>
      </c>
      <c r="Z11" s="27">
        <f t="shared" si="10"/>
        <v>80.514342235410496</v>
      </c>
    </row>
    <row r="12" spans="1:26" x14ac:dyDescent="0.25">
      <c r="A12">
        <f t="shared" si="0"/>
        <v>22</v>
      </c>
      <c r="B12">
        <f t="shared" si="1"/>
        <v>122</v>
      </c>
      <c r="C12">
        <v>12</v>
      </c>
      <c r="D12">
        <f>VLOOKUP(C12,'Store Database'!A:C,2,FALSE)</f>
        <v>2</v>
      </c>
      <c r="E12" t="str">
        <f>VLOOKUP(D12,'Store Database'!$B$3:$C$100,2,FALSE)</f>
        <v>West</v>
      </c>
      <c r="F12">
        <v>2</v>
      </c>
      <c r="G12" s="55" t="s">
        <v>298</v>
      </c>
      <c r="H12">
        <v>99692.56</v>
      </c>
      <c r="I12">
        <v>114608.32000000001</v>
      </c>
      <c r="J12">
        <v>-14915.76</v>
      </c>
      <c r="K12">
        <v>-13.014552521143299</v>
      </c>
      <c r="L12">
        <v>2877</v>
      </c>
      <c r="M12">
        <v>2443</v>
      </c>
      <c r="N12">
        <v>17.765042979942699</v>
      </c>
      <c r="R12" t="s">
        <v>311</v>
      </c>
      <c r="S12">
        <f>SUM(S3:S11)</f>
        <v>749544.91</v>
      </c>
      <c r="T12">
        <f>SUM(T3:T11)</f>
        <v>710565.55999999994</v>
      </c>
      <c r="U12">
        <f>S12-T12</f>
        <v>38979.350000000093</v>
      </c>
      <c r="V12" s="27">
        <f>U12/T12*100</f>
        <v>5.485679604285929</v>
      </c>
      <c r="W12">
        <f>SUM(W3:W11)</f>
        <v>17861</v>
      </c>
      <c r="X12">
        <f>SUM(X3:X11)</f>
        <v>14469</v>
      </c>
      <c r="Y12">
        <f>W12-X12</f>
        <v>3392</v>
      </c>
      <c r="Z12" s="27">
        <f>Y12/X12*100</f>
        <v>23.443223443223442</v>
      </c>
    </row>
    <row r="13" spans="1:26" x14ac:dyDescent="0.25">
      <c r="A13">
        <f t="shared" si="0"/>
        <v>23</v>
      </c>
      <c r="B13">
        <f t="shared" si="1"/>
        <v>123</v>
      </c>
      <c r="C13">
        <v>12</v>
      </c>
      <c r="D13">
        <f>VLOOKUP(C13,'Store Database'!A:C,2,FALSE)</f>
        <v>2</v>
      </c>
      <c r="E13" t="str">
        <f>VLOOKUP(D13,'Store Database'!$B$3:$C$100,2,FALSE)</f>
        <v>West</v>
      </c>
      <c r="F13">
        <v>3</v>
      </c>
      <c r="G13" s="55" t="s">
        <v>299</v>
      </c>
      <c r="H13">
        <v>14215.27</v>
      </c>
      <c r="I13">
        <v>18735.84</v>
      </c>
      <c r="J13">
        <v>-4520.57</v>
      </c>
      <c r="K13">
        <v>-24.127928077951101</v>
      </c>
      <c r="L13">
        <v>976</v>
      </c>
      <c r="M13">
        <v>542</v>
      </c>
      <c r="N13">
        <v>80.073800738007392</v>
      </c>
      <c r="V13" s="27"/>
      <c r="Z13" s="27"/>
    </row>
    <row r="14" spans="1:26" x14ac:dyDescent="0.25">
      <c r="A14">
        <f t="shared" si="0"/>
        <v>24</v>
      </c>
      <c r="B14">
        <f t="shared" si="1"/>
        <v>124</v>
      </c>
      <c r="C14">
        <v>12</v>
      </c>
      <c r="D14">
        <f>VLOOKUP(C14,'Store Database'!A:C,2,FALSE)</f>
        <v>2</v>
      </c>
      <c r="E14" t="str">
        <f>VLOOKUP(D14,'Store Database'!$B$3:$C$100,2,FALSE)</f>
        <v>West</v>
      </c>
      <c r="F14">
        <v>4</v>
      </c>
      <c r="G14" s="55" t="s">
        <v>300</v>
      </c>
      <c r="H14">
        <v>213660.53</v>
      </c>
      <c r="I14">
        <v>226762.64</v>
      </c>
      <c r="J14">
        <v>-13102.11</v>
      </c>
      <c r="K14">
        <v>-5.7778962178249502</v>
      </c>
      <c r="L14">
        <v>3778</v>
      </c>
      <c r="M14">
        <v>2398</v>
      </c>
      <c r="N14">
        <v>57.547956630525398</v>
      </c>
      <c r="P14">
        <f>VLOOKUP($P$1,$C:$D,2,FALSE)</f>
        <v>4</v>
      </c>
    </row>
    <row r="15" spans="1:26" x14ac:dyDescent="0.25">
      <c r="A15">
        <f t="shared" si="0"/>
        <v>25</v>
      </c>
      <c r="B15">
        <f t="shared" si="1"/>
        <v>125</v>
      </c>
      <c r="C15">
        <v>12</v>
      </c>
      <c r="D15">
        <f>VLOOKUP(C15,'Store Database'!A:C,2,FALSE)</f>
        <v>2</v>
      </c>
      <c r="E15" t="str">
        <f>VLOOKUP(D15,'Store Database'!$B$3:$C$100,2,FALSE)</f>
        <v>West</v>
      </c>
      <c r="F15">
        <v>5</v>
      </c>
      <c r="G15" s="55" t="s">
        <v>301</v>
      </c>
      <c r="H15">
        <v>233889.29</v>
      </c>
      <c r="I15">
        <v>220410.85</v>
      </c>
      <c r="J15">
        <v>13478.44</v>
      </c>
      <c r="K15">
        <v>6.1151436056800303</v>
      </c>
      <c r="L15">
        <v>2988</v>
      </c>
      <c r="M15">
        <v>2317</v>
      </c>
      <c r="N15">
        <v>28.9598618903755</v>
      </c>
      <c r="R15" t="s">
        <v>296</v>
      </c>
      <c r="S15" t="s">
        <v>226</v>
      </c>
      <c r="T15" t="s">
        <v>227</v>
      </c>
      <c r="U15" s="17" t="s">
        <v>228</v>
      </c>
      <c r="V15" s="16" t="s">
        <v>17</v>
      </c>
      <c r="W15" t="s">
        <v>226</v>
      </c>
      <c r="X15" t="s">
        <v>227</v>
      </c>
      <c r="Y15" s="17" t="s">
        <v>228</v>
      </c>
      <c r="Z15" s="16" t="s">
        <v>310</v>
      </c>
    </row>
    <row r="16" spans="1:26" x14ac:dyDescent="0.25">
      <c r="A16">
        <f t="shared" si="0"/>
        <v>26</v>
      </c>
      <c r="B16">
        <f t="shared" si="1"/>
        <v>126</v>
      </c>
      <c r="C16">
        <v>12</v>
      </c>
      <c r="D16">
        <f>VLOOKUP(C16,'Store Database'!A:C,2,FALSE)</f>
        <v>2</v>
      </c>
      <c r="E16" t="str">
        <f>VLOOKUP(D16,'Store Database'!$B$3:$C$100,2,FALSE)</f>
        <v>West</v>
      </c>
      <c r="F16">
        <v>6</v>
      </c>
      <c r="G16" s="55" t="s">
        <v>302</v>
      </c>
      <c r="H16">
        <v>214514.4</v>
      </c>
      <c r="I16">
        <v>220034.46</v>
      </c>
      <c r="J16">
        <v>-5520.06</v>
      </c>
      <c r="K16">
        <v>-2.5087252242217</v>
      </c>
      <c r="L16">
        <v>2989</v>
      </c>
      <c r="M16">
        <v>3078</v>
      </c>
      <c r="N16">
        <v>-2.8914879792072803</v>
      </c>
      <c r="P16">
        <f>VALUE(CONCATENATE($P$14,Q16))</f>
        <v>41</v>
      </c>
      <c r="Q16">
        <v>1</v>
      </c>
      <c r="R16" s="55" t="s">
        <v>297</v>
      </c>
      <c r="S16">
        <f>VLOOKUP($P16,$A:$N,8,FALSE)</f>
        <v>172692.59</v>
      </c>
      <c r="T16">
        <f>VLOOKUP($P16,$A:$N,9,FALSE)</f>
        <v>159918.01</v>
      </c>
      <c r="U16">
        <f>VLOOKUP($P16,$A:$N,10,FALSE)</f>
        <v>12774.58</v>
      </c>
      <c r="V16">
        <f>VLOOKUP($P16,$A:$N,11,FALSE)</f>
        <v>7.9882059562897298</v>
      </c>
      <c r="W16">
        <f>VLOOKUP($P16,$A:$N,12,FALSE)</f>
        <v>3760</v>
      </c>
      <c r="X16">
        <f>VLOOKUP($P16,$A:$N,13,FALSE)</f>
        <v>3453</v>
      </c>
      <c r="Y16">
        <f>W16-X16</f>
        <v>307</v>
      </c>
      <c r="Z16" s="27">
        <f>VLOOKUP($P16,$A:$N,14,FALSE)</f>
        <v>8.8908195771792595</v>
      </c>
    </row>
    <row r="17" spans="1:26" x14ac:dyDescent="0.25">
      <c r="A17">
        <f t="shared" si="0"/>
        <v>27</v>
      </c>
      <c r="B17">
        <f t="shared" si="1"/>
        <v>127</v>
      </c>
      <c r="C17">
        <v>12</v>
      </c>
      <c r="D17">
        <f>VLOOKUP(C17,'Store Database'!A:C,2,FALSE)</f>
        <v>2</v>
      </c>
      <c r="E17" t="str">
        <f>VLOOKUP(D17,'Store Database'!$B$3:$C$100,2,FALSE)</f>
        <v>West</v>
      </c>
      <c r="F17">
        <v>7</v>
      </c>
      <c r="G17" s="55" t="s">
        <v>303</v>
      </c>
      <c r="H17">
        <v>86266.34</v>
      </c>
      <c r="I17">
        <v>73456.87</v>
      </c>
      <c r="J17">
        <v>12809.47</v>
      </c>
      <c r="K17">
        <v>17.438083054723101</v>
      </c>
      <c r="L17">
        <v>2025</v>
      </c>
      <c r="M17">
        <v>1923</v>
      </c>
      <c r="N17">
        <v>5.3042121684867398</v>
      </c>
      <c r="P17">
        <f t="shared" ref="P17:P24" si="11">VALUE(CONCATENATE($P$14,Q17))</f>
        <v>42</v>
      </c>
      <c r="Q17">
        <v>2</v>
      </c>
      <c r="R17" s="55" t="s">
        <v>298</v>
      </c>
      <c r="S17">
        <f t="shared" ref="S17:S24" si="12">VLOOKUP($P17,$A:$N,8,FALSE)</f>
        <v>69944.639999999999</v>
      </c>
      <c r="T17">
        <f t="shared" ref="T17:T24" si="13">VLOOKUP($P17,$A:$N,9,FALSE)</f>
        <v>77923.839999999997</v>
      </c>
      <c r="U17">
        <f t="shared" ref="U17:U24" si="14">VLOOKUP($P17,$A:$N,10,FALSE)</f>
        <v>-7979.2</v>
      </c>
      <c r="V17">
        <f t="shared" ref="V17:V24" si="15">VLOOKUP($P17,$A:$N,11,FALSE)</f>
        <v>-10.2397417786392</v>
      </c>
      <c r="W17">
        <f t="shared" ref="W17:W24" si="16">VLOOKUP($P17,$A:$N,12,FALSE)</f>
        <v>2493</v>
      </c>
      <c r="X17">
        <f t="shared" ref="X17:X24" si="17">VLOOKUP($P17,$A:$N,13,FALSE)</f>
        <v>1906</v>
      </c>
      <c r="Y17">
        <f t="shared" ref="Y17:Y24" si="18">W17-X17</f>
        <v>587</v>
      </c>
      <c r="Z17" s="27">
        <f t="shared" ref="Z17:Z24" si="19">VLOOKUP($P17,$A:$N,14,FALSE)</f>
        <v>30.797481636936002</v>
      </c>
    </row>
    <row r="18" spans="1:26" x14ac:dyDescent="0.25">
      <c r="A18">
        <f t="shared" si="0"/>
        <v>28</v>
      </c>
      <c r="B18">
        <f t="shared" si="1"/>
        <v>128</v>
      </c>
      <c r="C18">
        <v>12</v>
      </c>
      <c r="D18">
        <f>VLOOKUP(C18,'Store Database'!A:C,2,FALSE)</f>
        <v>2</v>
      </c>
      <c r="E18" t="str">
        <f>VLOOKUP(D18,'Store Database'!$B$3:$C$100,2,FALSE)</f>
        <v>West</v>
      </c>
      <c r="F18">
        <v>8</v>
      </c>
      <c r="G18" s="55" t="s">
        <v>304</v>
      </c>
      <c r="H18">
        <v>114078.32</v>
      </c>
      <c r="I18">
        <v>121636.7</v>
      </c>
      <c r="J18">
        <v>-7558.38</v>
      </c>
      <c r="K18">
        <v>-6.2138976147823799</v>
      </c>
      <c r="L18">
        <v>2120</v>
      </c>
      <c r="M18">
        <v>2071</v>
      </c>
      <c r="N18">
        <v>2.3660067600193102</v>
      </c>
      <c r="P18">
        <f t="shared" si="11"/>
        <v>43</v>
      </c>
      <c r="Q18">
        <v>3</v>
      </c>
      <c r="R18" s="55" t="s">
        <v>299</v>
      </c>
      <c r="S18">
        <f t="shared" si="12"/>
        <v>13666.13</v>
      </c>
      <c r="T18">
        <f t="shared" si="13"/>
        <v>18178.16</v>
      </c>
      <c r="U18">
        <f t="shared" si="14"/>
        <v>-4512.03</v>
      </c>
      <c r="V18">
        <f t="shared" si="15"/>
        <v>-24.821159017194301</v>
      </c>
      <c r="W18">
        <f t="shared" si="16"/>
        <v>795</v>
      </c>
      <c r="X18">
        <f t="shared" si="17"/>
        <v>431</v>
      </c>
      <c r="Y18">
        <f t="shared" si="18"/>
        <v>364</v>
      </c>
      <c r="Z18" s="27">
        <f t="shared" si="19"/>
        <v>84.454756380510403</v>
      </c>
    </row>
    <row r="19" spans="1:26" x14ac:dyDescent="0.25">
      <c r="A19">
        <f t="shared" si="0"/>
        <v>29</v>
      </c>
      <c r="B19">
        <f t="shared" si="1"/>
        <v>129</v>
      </c>
      <c r="C19">
        <v>12</v>
      </c>
      <c r="D19">
        <f>VLOOKUP(C19,'Store Database'!A:C,2,FALSE)</f>
        <v>2</v>
      </c>
      <c r="E19" t="str">
        <f>VLOOKUP(D19,'Store Database'!$B$3:$C$100,2,FALSE)</f>
        <v>West</v>
      </c>
      <c r="F19">
        <v>9</v>
      </c>
      <c r="G19" s="55" t="s">
        <v>305</v>
      </c>
      <c r="H19">
        <v>44056.639999999999</v>
      </c>
      <c r="I19">
        <v>46801.2</v>
      </c>
      <c r="J19">
        <v>-2744.56</v>
      </c>
      <c r="K19">
        <v>-5.86429407792963</v>
      </c>
      <c r="L19">
        <v>6869</v>
      </c>
      <c r="M19">
        <v>2398</v>
      </c>
      <c r="N19">
        <v>186.44703919933301</v>
      </c>
      <c r="P19">
        <f t="shared" si="11"/>
        <v>44</v>
      </c>
      <c r="Q19">
        <v>4</v>
      </c>
      <c r="R19" s="55" t="s">
        <v>300</v>
      </c>
      <c r="S19">
        <f t="shared" si="12"/>
        <v>138384.01999999999</v>
      </c>
      <c r="T19">
        <f t="shared" si="13"/>
        <v>152376.79999999999</v>
      </c>
      <c r="U19">
        <f t="shared" si="14"/>
        <v>-13992.78</v>
      </c>
      <c r="V19">
        <f t="shared" si="15"/>
        <v>-9.1830121120800605</v>
      </c>
      <c r="W19">
        <f t="shared" si="16"/>
        <v>2945</v>
      </c>
      <c r="X19">
        <f t="shared" si="17"/>
        <v>1768</v>
      </c>
      <c r="Y19">
        <f t="shared" si="18"/>
        <v>1177</v>
      </c>
      <c r="Z19" s="27">
        <f t="shared" si="19"/>
        <v>66.572398190045305</v>
      </c>
    </row>
    <row r="20" spans="1:26" x14ac:dyDescent="0.25">
      <c r="A20">
        <f t="shared" si="0"/>
        <v>31</v>
      </c>
      <c r="B20">
        <f t="shared" si="1"/>
        <v>141</v>
      </c>
      <c r="C20">
        <v>14</v>
      </c>
      <c r="D20">
        <f>VLOOKUP(C20,'Store Database'!A:C,2,FALSE)</f>
        <v>3</v>
      </c>
      <c r="E20" t="str">
        <f>VLOOKUP(D20,'Store Database'!$B$3:$C$100,2,FALSE)</f>
        <v>North</v>
      </c>
      <c r="F20">
        <v>1</v>
      </c>
      <c r="G20" s="55" t="s">
        <v>297</v>
      </c>
      <c r="H20">
        <v>123237.61</v>
      </c>
      <c r="I20">
        <v>95023.89</v>
      </c>
      <c r="J20">
        <v>28213.72</v>
      </c>
      <c r="K20">
        <v>29.691186079626899</v>
      </c>
      <c r="L20">
        <v>2423</v>
      </c>
      <c r="M20">
        <v>2181</v>
      </c>
      <c r="N20">
        <v>11.095827602017399</v>
      </c>
      <c r="P20">
        <f t="shared" si="11"/>
        <v>45</v>
      </c>
      <c r="Q20">
        <v>5</v>
      </c>
      <c r="R20" s="55" t="s">
        <v>301</v>
      </c>
      <c r="S20">
        <f t="shared" si="12"/>
        <v>168797.74</v>
      </c>
      <c r="T20">
        <f t="shared" si="13"/>
        <v>161461.04999999999</v>
      </c>
      <c r="U20">
        <f t="shared" si="14"/>
        <v>7336.69</v>
      </c>
      <c r="V20">
        <f t="shared" si="15"/>
        <v>4.5439379961916497</v>
      </c>
      <c r="W20">
        <f t="shared" si="16"/>
        <v>2499</v>
      </c>
      <c r="X20">
        <f t="shared" si="17"/>
        <v>2253</v>
      </c>
      <c r="Y20">
        <f t="shared" si="18"/>
        <v>246</v>
      </c>
      <c r="Z20" s="27">
        <f t="shared" si="19"/>
        <v>10.918774966711101</v>
      </c>
    </row>
    <row r="21" spans="1:26" x14ac:dyDescent="0.25">
      <c r="A21">
        <f t="shared" si="0"/>
        <v>32</v>
      </c>
      <c r="B21">
        <f t="shared" si="1"/>
        <v>142</v>
      </c>
      <c r="C21">
        <v>14</v>
      </c>
      <c r="D21">
        <f>VLOOKUP(C21,'Store Database'!A:C,2,FALSE)</f>
        <v>3</v>
      </c>
      <c r="E21" t="str">
        <f>VLOOKUP(D21,'Store Database'!$B$3:$C$100,2,FALSE)</f>
        <v>North</v>
      </c>
      <c r="F21">
        <v>2</v>
      </c>
      <c r="G21" s="55" t="s">
        <v>298</v>
      </c>
      <c r="H21">
        <v>122774.18</v>
      </c>
      <c r="I21">
        <v>155204.47</v>
      </c>
      <c r="J21">
        <v>-32430.29</v>
      </c>
      <c r="K21">
        <v>-20.895203598195302</v>
      </c>
      <c r="L21">
        <v>5321</v>
      </c>
      <c r="M21">
        <v>3946</v>
      </c>
      <c r="N21">
        <v>34.845413076533198</v>
      </c>
      <c r="P21">
        <f t="shared" si="11"/>
        <v>46</v>
      </c>
      <c r="Q21">
        <v>6</v>
      </c>
      <c r="R21" s="55" t="s">
        <v>302</v>
      </c>
      <c r="S21">
        <f t="shared" si="12"/>
        <v>144468.51999999999</v>
      </c>
      <c r="T21">
        <f t="shared" si="13"/>
        <v>138831.14000000001</v>
      </c>
      <c r="U21">
        <f t="shared" si="14"/>
        <v>5637.38</v>
      </c>
      <c r="V21">
        <f t="shared" si="15"/>
        <v>4.0606019658125696</v>
      </c>
      <c r="W21">
        <f t="shared" si="16"/>
        <v>1831</v>
      </c>
      <c r="X21">
        <f t="shared" si="17"/>
        <v>1769</v>
      </c>
      <c r="Y21">
        <f t="shared" si="18"/>
        <v>62</v>
      </c>
      <c r="Z21" s="27">
        <f t="shared" si="19"/>
        <v>3.5048049745619001</v>
      </c>
    </row>
    <row r="22" spans="1:26" x14ac:dyDescent="0.25">
      <c r="A22">
        <f t="shared" si="0"/>
        <v>33</v>
      </c>
      <c r="B22">
        <f t="shared" si="1"/>
        <v>143</v>
      </c>
      <c r="C22">
        <v>14</v>
      </c>
      <c r="D22">
        <f>VLOOKUP(C22,'Store Database'!A:C,2,FALSE)</f>
        <v>3</v>
      </c>
      <c r="E22" t="str">
        <f>VLOOKUP(D22,'Store Database'!$B$3:$C$100,2,FALSE)</f>
        <v>North</v>
      </c>
      <c r="F22">
        <v>3</v>
      </c>
      <c r="G22" s="55" t="s">
        <v>299</v>
      </c>
      <c r="H22">
        <v>11164.89</v>
      </c>
      <c r="I22">
        <v>13111.77</v>
      </c>
      <c r="J22">
        <v>-1946.88</v>
      </c>
      <c r="K22">
        <v>-14.848338553833701</v>
      </c>
      <c r="L22">
        <v>411</v>
      </c>
      <c r="M22">
        <v>295</v>
      </c>
      <c r="N22">
        <v>39.322033898305101</v>
      </c>
      <c r="P22">
        <f t="shared" si="11"/>
        <v>47</v>
      </c>
      <c r="Q22">
        <v>7</v>
      </c>
      <c r="R22" s="55" t="s">
        <v>303</v>
      </c>
      <c r="S22">
        <f t="shared" si="12"/>
        <v>73112.98</v>
      </c>
      <c r="T22">
        <f t="shared" si="13"/>
        <v>65735.67</v>
      </c>
      <c r="U22">
        <f t="shared" si="14"/>
        <v>7377.31</v>
      </c>
      <c r="V22">
        <f t="shared" si="15"/>
        <v>11.222689294868401</v>
      </c>
      <c r="W22">
        <f t="shared" si="16"/>
        <v>1858</v>
      </c>
      <c r="X22">
        <f t="shared" si="17"/>
        <v>1424</v>
      </c>
      <c r="Y22">
        <f t="shared" si="18"/>
        <v>434</v>
      </c>
      <c r="Z22" s="27">
        <f t="shared" si="19"/>
        <v>30.477528089887603</v>
      </c>
    </row>
    <row r="23" spans="1:26" x14ac:dyDescent="0.25">
      <c r="A23">
        <f t="shared" si="0"/>
        <v>34</v>
      </c>
      <c r="B23">
        <f t="shared" si="1"/>
        <v>144</v>
      </c>
      <c r="C23">
        <v>14</v>
      </c>
      <c r="D23">
        <f>VLOOKUP(C23,'Store Database'!A:C,2,FALSE)</f>
        <v>3</v>
      </c>
      <c r="E23" t="str">
        <f>VLOOKUP(D23,'Store Database'!$B$3:$C$100,2,FALSE)</f>
        <v>North</v>
      </c>
      <c r="F23">
        <v>4</v>
      </c>
      <c r="G23" s="55" t="s">
        <v>300</v>
      </c>
      <c r="H23">
        <v>144436.35</v>
      </c>
      <c r="I23">
        <v>198562.93</v>
      </c>
      <c r="J23">
        <v>-54126.58</v>
      </c>
      <c r="K23">
        <v>-27.2591565807374</v>
      </c>
      <c r="L23">
        <v>2904</v>
      </c>
      <c r="M23">
        <v>2481</v>
      </c>
      <c r="N23">
        <v>17.049576783555001</v>
      </c>
      <c r="P23">
        <f t="shared" si="11"/>
        <v>48</v>
      </c>
      <c r="Q23">
        <v>8</v>
      </c>
      <c r="R23" s="55" t="s">
        <v>304</v>
      </c>
      <c r="S23">
        <f t="shared" si="12"/>
        <v>97644.66</v>
      </c>
      <c r="T23">
        <f t="shared" si="13"/>
        <v>102955.75</v>
      </c>
      <c r="U23">
        <f t="shared" si="14"/>
        <v>-5311.09</v>
      </c>
      <c r="V23">
        <f t="shared" si="15"/>
        <v>-5.1586142590384698</v>
      </c>
      <c r="W23">
        <f t="shared" si="16"/>
        <v>1914</v>
      </c>
      <c r="X23">
        <f t="shared" si="17"/>
        <v>1322</v>
      </c>
      <c r="Y23">
        <f t="shared" si="18"/>
        <v>592</v>
      </c>
      <c r="Z23" s="27">
        <f t="shared" si="19"/>
        <v>44.780635400907698</v>
      </c>
    </row>
    <row r="24" spans="1:26" x14ac:dyDescent="0.25">
      <c r="A24">
        <f t="shared" si="0"/>
        <v>35</v>
      </c>
      <c r="B24">
        <f t="shared" si="1"/>
        <v>145</v>
      </c>
      <c r="C24">
        <v>14</v>
      </c>
      <c r="D24">
        <f>VLOOKUP(C24,'Store Database'!A:C,2,FALSE)</f>
        <v>3</v>
      </c>
      <c r="E24" t="str">
        <f>VLOOKUP(D24,'Store Database'!$B$3:$C$100,2,FALSE)</f>
        <v>North</v>
      </c>
      <c r="F24">
        <v>5</v>
      </c>
      <c r="G24" s="55" t="s">
        <v>301</v>
      </c>
      <c r="H24">
        <v>195406.32</v>
      </c>
      <c r="I24">
        <v>190022.92</v>
      </c>
      <c r="J24">
        <v>5383.4</v>
      </c>
      <c r="K24">
        <v>2.8330266685723999</v>
      </c>
      <c r="L24">
        <v>3495</v>
      </c>
      <c r="M24">
        <v>2865</v>
      </c>
      <c r="N24">
        <v>21.989528795811498</v>
      </c>
      <c r="P24">
        <f t="shared" si="11"/>
        <v>49</v>
      </c>
      <c r="Q24">
        <v>9</v>
      </c>
      <c r="R24" s="55" t="s">
        <v>305</v>
      </c>
      <c r="S24">
        <f t="shared" si="12"/>
        <v>28867.53</v>
      </c>
      <c r="T24">
        <f t="shared" si="13"/>
        <v>33122.379999999997</v>
      </c>
      <c r="U24">
        <f t="shared" si="14"/>
        <v>-4254.8500000000004</v>
      </c>
      <c r="V24">
        <f t="shared" si="15"/>
        <v>-12.8458462224031</v>
      </c>
      <c r="W24">
        <f t="shared" si="16"/>
        <v>5348</v>
      </c>
      <c r="X24">
        <f t="shared" si="17"/>
        <v>2176</v>
      </c>
      <c r="Y24">
        <f t="shared" si="18"/>
        <v>3172</v>
      </c>
      <c r="Z24" s="27">
        <f t="shared" si="19"/>
        <v>145.77205882352899</v>
      </c>
    </row>
    <row r="25" spans="1:26" x14ac:dyDescent="0.25">
      <c r="A25">
        <f t="shared" si="0"/>
        <v>36</v>
      </c>
      <c r="B25">
        <f t="shared" si="1"/>
        <v>146</v>
      </c>
      <c r="C25">
        <v>14</v>
      </c>
      <c r="D25">
        <f>VLOOKUP(C25,'Store Database'!A:C,2,FALSE)</f>
        <v>3</v>
      </c>
      <c r="E25" t="str">
        <f>VLOOKUP(D25,'Store Database'!$B$3:$C$100,2,FALSE)</f>
        <v>North</v>
      </c>
      <c r="F25">
        <v>6</v>
      </c>
      <c r="G25" s="55" t="s">
        <v>302</v>
      </c>
      <c r="H25">
        <v>145333.93</v>
      </c>
      <c r="I25">
        <v>195562.92</v>
      </c>
      <c r="J25">
        <v>-50228.99</v>
      </c>
      <c r="K25">
        <v>-25.684311729442399</v>
      </c>
      <c r="L25">
        <v>2637</v>
      </c>
      <c r="M25">
        <v>2636</v>
      </c>
      <c r="N25">
        <v>3.7936267071320202E-2</v>
      </c>
      <c r="R25" t="s">
        <v>311</v>
      </c>
      <c r="S25">
        <f>SUM(S16:S24)</f>
        <v>907578.81</v>
      </c>
      <c r="T25">
        <f>SUM(T16:T24)</f>
        <v>910502.8</v>
      </c>
      <c r="U25">
        <f>S25-T25</f>
        <v>-2923.9899999999907</v>
      </c>
      <c r="V25">
        <f>U25/T25*100</f>
        <v>-0.32114014366567467</v>
      </c>
      <c r="W25">
        <f>SUM(W16:W24)</f>
        <v>23443</v>
      </c>
      <c r="X25">
        <f>SUM(X16:X24)</f>
        <v>16502</v>
      </c>
      <c r="Y25">
        <f>W25-X25</f>
        <v>6941</v>
      </c>
      <c r="Z25" s="27">
        <f>Y25/X25*100</f>
        <v>42.061568294752149</v>
      </c>
    </row>
    <row r="26" spans="1:26" x14ac:dyDescent="0.25">
      <c r="A26">
        <f t="shared" si="0"/>
        <v>37</v>
      </c>
      <c r="B26">
        <f t="shared" si="1"/>
        <v>147</v>
      </c>
      <c r="C26">
        <v>14</v>
      </c>
      <c r="D26">
        <f>VLOOKUP(C26,'Store Database'!A:C,2,FALSE)</f>
        <v>3</v>
      </c>
      <c r="E26" t="str">
        <f>VLOOKUP(D26,'Store Database'!$B$3:$C$100,2,FALSE)</f>
        <v>North</v>
      </c>
      <c r="F26">
        <v>7</v>
      </c>
      <c r="G26" s="55" t="s">
        <v>303</v>
      </c>
      <c r="H26">
        <v>67231.31</v>
      </c>
      <c r="I26">
        <v>76509</v>
      </c>
      <c r="J26">
        <v>-9277.69</v>
      </c>
      <c r="K26">
        <v>-12.126272726084499</v>
      </c>
      <c r="L26">
        <v>3913</v>
      </c>
      <c r="M26">
        <v>2679</v>
      </c>
      <c r="N26">
        <v>46.061963419186306</v>
      </c>
    </row>
    <row r="27" spans="1:26" x14ac:dyDescent="0.25">
      <c r="A27">
        <f t="shared" si="0"/>
        <v>38</v>
      </c>
      <c r="B27">
        <f t="shared" si="1"/>
        <v>148</v>
      </c>
      <c r="C27">
        <v>14</v>
      </c>
      <c r="D27">
        <f>VLOOKUP(C27,'Store Database'!A:C,2,FALSE)</f>
        <v>3</v>
      </c>
      <c r="E27" t="str">
        <f>VLOOKUP(D27,'Store Database'!$B$3:$C$100,2,FALSE)</f>
        <v>North</v>
      </c>
      <c r="F27">
        <v>8</v>
      </c>
      <c r="G27" s="55" t="s">
        <v>304</v>
      </c>
      <c r="H27">
        <v>75434.179999999993</v>
      </c>
      <c r="I27">
        <v>86308.9</v>
      </c>
      <c r="J27">
        <v>-10874.72</v>
      </c>
      <c r="K27">
        <v>-12.599766652106601</v>
      </c>
      <c r="L27">
        <v>1762</v>
      </c>
      <c r="M27">
        <v>1697</v>
      </c>
      <c r="N27">
        <v>3.8302887448438399</v>
      </c>
    </row>
    <row r="28" spans="1:26" x14ac:dyDescent="0.25">
      <c r="A28">
        <f t="shared" si="0"/>
        <v>39</v>
      </c>
      <c r="B28">
        <f t="shared" si="1"/>
        <v>149</v>
      </c>
      <c r="C28">
        <v>14</v>
      </c>
      <c r="D28">
        <f>VLOOKUP(C28,'Store Database'!A:C,2,FALSE)</f>
        <v>3</v>
      </c>
      <c r="E28" t="str">
        <f>VLOOKUP(D28,'Store Database'!$B$3:$C$100,2,FALSE)</f>
        <v>North</v>
      </c>
      <c r="F28">
        <v>9</v>
      </c>
      <c r="G28" s="55" t="s">
        <v>305</v>
      </c>
      <c r="H28">
        <v>29274.37</v>
      </c>
      <c r="I28">
        <v>31230.54</v>
      </c>
      <c r="J28">
        <v>-1956.17</v>
      </c>
      <c r="K28">
        <v>-6.2636444967009899</v>
      </c>
      <c r="L28">
        <v>5173</v>
      </c>
      <c r="M28">
        <v>2586</v>
      </c>
      <c r="N28">
        <v>100.038669760247</v>
      </c>
      <c r="R28" t="s">
        <v>296</v>
      </c>
      <c r="S28" t="s">
        <v>226</v>
      </c>
      <c r="T28" t="s">
        <v>227</v>
      </c>
      <c r="U28" s="17" t="s">
        <v>228</v>
      </c>
      <c r="V28" s="16" t="s">
        <v>17</v>
      </c>
      <c r="W28" t="s">
        <v>226</v>
      </c>
      <c r="X28" t="s">
        <v>227</v>
      </c>
      <c r="Y28" s="17" t="s">
        <v>228</v>
      </c>
      <c r="Z28" s="16" t="s">
        <v>310</v>
      </c>
    </row>
    <row r="29" spans="1:26" x14ac:dyDescent="0.25">
      <c r="A29">
        <f t="shared" si="0"/>
        <v>41</v>
      </c>
      <c r="B29">
        <f t="shared" si="1"/>
        <v>151</v>
      </c>
      <c r="C29">
        <v>15</v>
      </c>
      <c r="D29">
        <f>VLOOKUP(C29,'Store Database'!A:C,2,FALSE)</f>
        <v>4</v>
      </c>
      <c r="E29" t="str">
        <f>VLOOKUP(D29,'Store Database'!$B$3:$C$100,2,FALSE)</f>
        <v>South</v>
      </c>
      <c r="F29">
        <v>1</v>
      </c>
      <c r="G29" s="55" t="s">
        <v>297</v>
      </c>
      <c r="H29">
        <v>172692.59</v>
      </c>
      <c r="I29">
        <v>159918.01</v>
      </c>
      <c r="J29">
        <v>12774.58</v>
      </c>
      <c r="K29">
        <v>7.9882059562897298</v>
      </c>
      <c r="L29">
        <v>3760</v>
      </c>
      <c r="M29">
        <v>3453</v>
      </c>
      <c r="N29">
        <v>8.8908195771792595</v>
      </c>
      <c r="Q29">
        <v>1</v>
      </c>
      <c r="R29" s="55" t="s">
        <v>297</v>
      </c>
      <c r="S29">
        <f>SUMIF($F:$F,"="&amp;$Q29,H:H)</f>
        <v>5602654.9499999983</v>
      </c>
      <c r="T29">
        <f>SUMIF($F:$F,"="&amp;$Q29,I:I)</f>
        <v>4997639.18</v>
      </c>
      <c r="U29">
        <f>S29-T29</f>
        <v>605015.76999999862</v>
      </c>
      <c r="V29">
        <f>U29/T29*100</f>
        <v>12.106031432225137</v>
      </c>
      <c r="W29">
        <f>SUMIF($F:$F,"="&amp;$Q29,L:L)</f>
        <v>117873</v>
      </c>
      <c r="X29">
        <f>SUMIF($F:$F,"="&amp;$Q29,M:M)</f>
        <v>107852</v>
      </c>
      <c r="Y29">
        <f>W29-X29</f>
        <v>10021</v>
      </c>
      <c r="Z29">
        <f>Y29/X29*100</f>
        <v>9.291436412862069</v>
      </c>
    </row>
    <row r="30" spans="1:26" x14ac:dyDescent="0.25">
      <c r="A30">
        <f t="shared" si="0"/>
        <v>42</v>
      </c>
      <c r="B30">
        <f t="shared" si="1"/>
        <v>152</v>
      </c>
      <c r="C30">
        <v>15</v>
      </c>
      <c r="D30">
        <f>VLOOKUP(C30,'Store Database'!A:C,2,FALSE)</f>
        <v>4</v>
      </c>
      <c r="E30" t="str">
        <f>VLOOKUP(D30,'Store Database'!$B$3:$C$100,2,FALSE)</f>
        <v>South</v>
      </c>
      <c r="F30">
        <v>2</v>
      </c>
      <c r="G30" s="55" t="s">
        <v>298</v>
      </c>
      <c r="H30">
        <v>69944.639999999999</v>
      </c>
      <c r="I30">
        <v>77923.839999999997</v>
      </c>
      <c r="J30">
        <v>-7979.2</v>
      </c>
      <c r="K30">
        <v>-10.2397417786392</v>
      </c>
      <c r="L30">
        <v>2493</v>
      </c>
      <c r="M30">
        <v>1906</v>
      </c>
      <c r="N30">
        <v>30.797481636936002</v>
      </c>
      <c r="Q30">
        <v>2</v>
      </c>
      <c r="R30" s="55" t="s">
        <v>298</v>
      </c>
      <c r="S30">
        <f t="shared" ref="S30:S37" si="20">SUMIF($F:$F,"="&amp;$Q30,H:H)</f>
        <v>3927227.4100000006</v>
      </c>
      <c r="T30">
        <f t="shared" ref="T30:T37" si="21">SUMIF($F:$F,"="&amp;$Q30,I:I)</f>
        <v>4146746.6100000008</v>
      </c>
      <c r="U30">
        <f t="shared" ref="U30:U38" si="22">S30-T30</f>
        <v>-219519.20000000019</v>
      </c>
      <c r="V30">
        <f t="shared" ref="V30:V37" si="23">U30/T30*100</f>
        <v>-5.2937693243812678</v>
      </c>
      <c r="W30">
        <f t="shared" ref="W30:X37" si="24">SUMIF($F:$F,"="&amp;$Q30,L:L)</f>
        <v>116536</v>
      </c>
      <c r="X30">
        <f t="shared" si="24"/>
        <v>93819</v>
      </c>
      <c r="Y30">
        <f t="shared" ref="Y30:Y38" si="25">W30-X30</f>
        <v>22717</v>
      </c>
      <c r="Z30">
        <f t="shared" ref="Z30:Z37" si="26">Y30/X30*100</f>
        <v>24.213645423634873</v>
      </c>
    </row>
    <row r="31" spans="1:26" x14ac:dyDescent="0.25">
      <c r="A31">
        <f t="shared" si="0"/>
        <v>43</v>
      </c>
      <c r="B31">
        <f t="shared" si="1"/>
        <v>153</v>
      </c>
      <c r="C31">
        <v>15</v>
      </c>
      <c r="D31">
        <f>VLOOKUP(C31,'Store Database'!A:C,2,FALSE)</f>
        <v>4</v>
      </c>
      <c r="E31" t="str">
        <f>VLOOKUP(D31,'Store Database'!$B$3:$C$100,2,FALSE)</f>
        <v>South</v>
      </c>
      <c r="F31">
        <v>3</v>
      </c>
      <c r="G31" s="55" t="s">
        <v>299</v>
      </c>
      <c r="H31">
        <v>13666.13</v>
      </c>
      <c r="I31">
        <v>18178.16</v>
      </c>
      <c r="J31">
        <v>-4512.03</v>
      </c>
      <c r="K31">
        <v>-24.821159017194301</v>
      </c>
      <c r="L31">
        <v>795</v>
      </c>
      <c r="M31">
        <v>431</v>
      </c>
      <c r="N31">
        <v>84.454756380510403</v>
      </c>
      <c r="Q31">
        <v>3</v>
      </c>
      <c r="R31" s="55" t="s">
        <v>299</v>
      </c>
      <c r="S31">
        <f t="shared" si="20"/>
        <v>606375.32000000018</v>
      </c>
      <c r="T31">
        <f t="shared" si="21"/>
        <v>745976.72</v>
      </c>
      <c r="U31">
        <f t="shared" si="22"/>
        <v>-139601.39999999979</v>
      </c>
      <c r="V31">
        <f t="shared" si="23"/>
        <v>-18.713908391135824</v>
      </c>
      <c r="W31">
        <f t="shared" si="24"/>
        <v>31581</v>
      </c>
      <c r="X31">
        <f t="shared" si="24"/>
        <v>19061</v>
      </c>
      <c r="Y31">
        <f t="shared" si="25"/>
        <v>12520</v>
      </c>
      <c r="Z31">
        <f t="shared" si="26"/>
        <v>65.683857090394</v>
      </c>
    </row>
    <row r="32" spans="1:26" x14ac:dyDescent="0.25">
      <c r="A32">
        <f t="shared" si="0"/>
        <v>44</v>
      </c>
      <c r="B32">
        <f t="shared" si="1"/>
        <v>154</v>
      </c>
      <c r="C32">
        <v>15</v>
      </c>
      <c r="D32">
        <f>VLOOKUP(C32,'Store Database'!A:C,2,FALSE)</f>
        <v>4</v>
      </c>
      <c r="E32" t="str">
        <f>VLOOKUP(D32,'Store Database'!$B$3:$C$100,2,FALSE)</f>
        <v>South</v>
      </c>
      <c r="F32">
        <v>4</v>
      </c>
      <c r="G32" s="55" t="s">
        <v>300</v>
      </c>
      <c r="H32">
        <v>138384.01999999999</v>
      </c>
      <c r="I32">
        <v>152376.79999999999</v>
      </c>
      <c r="J32">
        <v>-13992.78</v>
      </c>
      <c r="K32">
        <v>-9.1830121120800605</v>
      </c>
      <c r="L32">
        <v>2945</v>
      </c>
      <c r="M32">
        <v>1768</v>
      </c>
      <c r="N32">
        <v>66.572398190045305</v>
      </c>
      <c r="Q32">
        <v>4</v>
      </c>
      <c r="R32" s="55" t="s">
        <v>300</v>
      </c>
      <c r="S32">
        <f t="shared" si="20"/>
        <v>6237429.5500000007</v>
      </c>
      <c r="T32">
        <f t="shared" si="21"/>
        <v>6905890.5899999999</v>
      </c>
      <c r="U32">
        <f t="shared" si="22"/>
        <v>-668461.03999999911</v>
      </c>
      <c r="V32">
        <f t="shared" si="23"/>
        <v>-9.6795776198359835</v>
      </c>
      <c r="W32">
        <f t="shared" si="24"/>
        <v>115807</v>
      </c>
      <c r="X32">
        <f t="shared" si="24"/>
        <v>83966</v>
      </c>
      <c r="Y32">
        <f t="shared" si="25"/>
        <v>31841</v>
      </c>
      <c r="Z32">
        <f t="shared" si="26"/>
        <v>37.92130147917014</v>
      </c>
    </row>
    <row r="33" spans="1:26" x14ac:dyDescent="0.25">
      <c r="A33">
        <f t="shared" si="0"/>
        <v>45</v>
      </c>
      <c r="B33">
        <f t="shared" si="1"/>
        <v>155</v>
      </c>
      <c r="C33">
        <v>15</v>
      </c>
      <c r="D33">
        <f>VLOOKUP(C33,'Store Database'!A:C,2,FALSE)</f>
        <v>4</v>
      </c>
      <c r="E33" t="str">
        <f>VLOOKUP(D33,'Store Database'!$B$3:$C$100,2,FALSE)</f>
        <v>South</v>
      </c>
      <c r="F33">
        <v>5</v>
      </c>
      <c r="G33" s="55" t="s">
        <v>301</v>
      </c>
      <c r="H33">
        <v>168797.74</v>
      </c>
      <c r="I33">
        <v>161461.04999999999</v>
      </c>
      <c r="J33">
        <v>7336.69</v>
      </c>
      <c r="K33">
        <v>4.5439379961916497</v>
      </c>
      <c r="L33">
        <v>2499</v>
      </c>
      <c r="M33">
        <v>2253</v>
      </c>
      <c r="N33">
        <v>10.918774966711101</v>
      </c>
      <c r="Q33">
        <v>5</v>
      </c>
      <c r="R33" s="55" t="s">
        <v>301</v>
      </c>
      <c r="S33">
        <f t="shared" si="20"/>
        <v>7156971.3999999985</v>
      </c>
      <c r="T33">
        <f t="shared" si="21"/>
        <v>6718394.4000000004</v>
      </c>
      <c r="U33">
        <f t="shared" si="22"/>
        <v>438576.99999999814</v>
      </c>
      <c r="V33">
        <f t="shared" si="23"/>
        <v>6.5280031788547301</v>
      </c>
      <c r="W33">
        <f t="shared" si="24"/>
        <v>110195</v>
      </c>
      <c r="X33">
        <f t="shared" si="24"/>
        <v>99580</v>
      </c>
      <c r="Y33">
        <f t="shared" si="25"/>
        <v>10615</v>
      </c>
      <c r="Z33">
        <f t="shared" si="26"/>
        <v>10.659771038361116</v>
      </c>
    </row>
    <row r="34" spans="1:26" x14ac:dyDescent="0.25">
      <c r="A34">
        <f t="shared" si="0"/>
        <v>46</v>
      </c>
      <c r="B34">
        <f t="shared" si="1"/>
        <v>156</v>
      </c>
      <c r="C34">
        <v>15</v>
      </c>
      <c r="D34">
        <f>VLOOKUP(C34,'Store Database'!A:C,2,FALSE)</f>
        <v>4</v>
      </c>
      <c r="E34" t="str">
        <f>VLOOKUP(D34,'Store Database'!$B$3:$C$100,2,FALSE)</f>
        <v>South</v>
      </c>
      <c r="F34">
        <v>6</v>
      </c>
      <c r="G34" s="55" t="s">
        <v>302</v>
      </c>
      <c r="H34">
        <v>144468.51999999999</v>
      </c>
      <c r="I34">
        <v>138831.14000000001</v>
      </c>
      <c r="J34">
        <v>5637.38</v>
      </c>
      <c r="K34">
        <v>4.0606019658125696</v>
      </c>
      <c r="L34">
        <v>1831</v>
      </c>
      <c r="M34">
        <v>1769</v>
      </c>
      <c r="N34">
        <v>3.5048049745619001</v>
      </c>
      <c r="Q34">
        <v>6</v>
      </c>
      <c r="R34" s="55" t="s">
        <v>302</v>
      </c>
      <c r="S34">
        <f t="shared" si="20"/>
        <v>6331384.4000000013</v>
      </c>
      <c r="T34">
        <f t="shared" si="21"/>
        <v>6734637.5999999996</v>
      </c>
      <c r="U34">
        <f t="shared" si="22"/>
        <v>-403253.19999999832</v>
      </c>
      <c r="V34">
        <f t="shared" si="23"/>
        <v>-5.9877490661115651</v>
      </c>
      <c r="W34">
        <f t="shared" si="24"/>
        <v>88557</v>
      </c>
      <c r="X34">
        <f t="shared" si="24"/>
        <v>89057</v>
      </c>
      <c r="Y34">
        <f t="shared" si="25"/>
        <v>-500</v>
      </c>
      <c r="Z34">
        <f t="shared" si="26"/>
        <v>-0.56143818004199564</v>
      </c>
    </row>
    <row r="35" spans="1:26" x14ac:dyDescent="0.25">
      <c r="A35">
        <f t="shared" si="0"/>
        <v>47</v>
      </c>
      <c r="B35">
        <f t="shared" si="1"/>
        <v>157</v>
      </c>
      <c r="C35">
        <v>15</v>
      </c>
      <c r="D35">
        <f>VLOOKUP(C35,'Store Database'!A:C,2,FALSE)</f>
        <v>4</v>
      </c>
      <c r="E35" t="str">
        <f>VLOOKUP(D35,'Store Database'!$B$3:$C$100,2,FALSE)</f>
        <v>South</v>
      </c>
      <c r="F35">
        <v>7</v>
      </c>
      <c r="G35" s="55" t="s">
        <v>303</v>
      </c>
      <c r="H35">
        <v>73112.98</v>
      </c>
      <c r="I35">
        <v>65735.67</v>
      </c>
      <c r="J35">
        <v>7377.31</v>
      </c>
      <c r="K35">
        <v>11.222689294868401</v>
      </c>
      <c r="L35">
        <v>1858</v>
      </c>
      <c r="M35">
        <v>1424</v>
      </c>
      <c r="N35">
        <v>30.477528089887603</v>
      </c>
      <c r="Q35">
        <v>7</v>
      </c>
      <c r="R35" s="55" t="s">
        <v>303</v>
      </c>
      <c r="S35">
        <f t="shared" si="20"/>
        <v>2659198.1799999992</v>
      </c>
      <c r="T35">
        <f t="shared" si="21"/>
        <v>2576995.2199999997</v>
      </c>
      <c r="U35">
        <f t="shared" si="22"/>
        <v>82202.959999999497</v>
      </c>
      <c r="V35">
        <f t="shared" si="23"/>
        <v>3.1898763087344615</v>
      </c>
      <c r="W35">
        <f t="shared" si="24"/>
        <v>87339</v>
      </c>
      <c r="X35">
        <f t="shared" si="24"/>
        <v>67456</v>
      </c>
      <c r="Y35">
        <f t="shared" si="25"/>
        <v>19883</v>
      </c>
      <c r="Z35">
        <f t="shared" si="26"/>
        <v>29.475509962049333</v>
      </c>
    </row>
    <row r="36" spans="1:26" x14ac:dyDescent="0.25">
      <c r="A36">
        <f t="shared" si="0"/>
        <v>48</v>
      </c>
      <c r="B36">
        <f t="shared" si="1"/>
        <v>158</v>
      </c>
      <c r="C36">
        <v>15</v>
      </c>
      <c r="D36">
        <f>VLOOKUP(C36,'Store Database'!A:C,2,FALSE)</f>
        <v>4</v>
      </c>
      <c r="E36" t="str">
        <f>VLOOKUP(D36,'Store Database'!$B$3:$C$100,2,FALSE)</f>
        <v>South</v>
      </c>
      <c r="F36">
        <v>8</v>
      </c>
      <c r="G36" s="55" t="s">
        <v>304</v>
      </c>
      <c r="H36">
        <v>97644.66</v>
      </c>
      <c r="I36">
        <v>102955.75</v>
      </c>
      <c r="J36">
        <v>-5311.09</v>
      </c>
      <c r="K36">
        <v>-5.1586142590384698</v>
      </c>
      <c r="L36">
        <v>1914</v>
      </c>
      <c r="M36">
        <v>1322</v>
      </c>
      <c r="N36">
        <v>44.780635400907698</v>
      </c>
      <c r="Q36">
        <v>8</v>
      </c>
      <c r="R36" s="55" t="s">
        <v>304</v>
      </c>
      <c r="S36">
        <f t="shared" si="20"/>
        <v>3858439.5200000009</v>
      </c>
      <c r="T36">
        <f t="shared" si="21"/>
        <v>4036382.379999999</v>
      </c>
      <c r="U36">
        <f t="shared" si="22"/>
        <v>-177942.85999999801</v>
      </c>
      <c r="V36">
        <f t="shared" si="23"/>
        <v>-4.4084738076772112</v>
      </c>
      <c r="W36">
        <f t="shared" si="24"/>
        <v>78927</v>
      </c>
      <c r="X36">
        <f t="shared" si="24"/>
        <v>66488</v>
      </c>
      <c r="Y36">
        <f t="shared" si="25"/>
        <v>12439</v>
      </c>
      <c r="Z36">
        <f t="shared" si="26"/>
        <v>18.708639152929852</v>
      </c>
    </row>
    <row r="37" spans="1:26" x14ac:dyDescent="0.25">
      <c r="A37">
        <f t="shared" si="0"/>
        <v>49</v>
      </c>
      <c r="B37">
        <f t="shared" si="1"/>
        <v>159</v>
      </c>
      <c r="C37">
        <v>15</v>
      </c>
      <c r="D37">
        <f>VLOOKUP(C37,'Store Database'!A:C,2,FALSE)</f>
        <v>4</v>
      </c>
      <c r="E37" t="str">
        <f>VLOOKUP(D37,'Store Database'!$B$3:$C$100,2,FALSE)</f>
        <v>South</v>
      </c>
      <c r="F37">
        <v>9</v>
      </c>
      <c r="G37" s="55" t="s">
        <v>305</v>
      </c>
      <c r="H37">
        <v>28867.53</v>
      </c>
      <c r="I37">
        <v>33122.379999999997</v>
      </c>
      <c r="J37">
        <v>-4254.8500000000004</v>
      </c>
      <c r="K37">
        <v>-12.8458462224031</v>
      </c>
      <c r="L37">
        <v>5348</v>
      </c>
      <c r="M37">
        <v>2176</v>
      </c>
      <c r="N37">
        <v>145.77205882352899</v>
      </c>
      <c r="Q37">
        <v>9</v>
      </c>
      <c r="R37" s="55" t="s">
        <v>305</v>
      </c>
      <c r="S37">
        <f t="shared" si="20"/>
        <v>1317930.9800000002</v>
      </c>
      <c r="T37">
        <f t="shared" si="21"/>
        <v>1350207.84</v>
      </c>
      <c r="U37">
        <f t="shared" si="22"/>
        <v>-32276.85999999987</v>
      </c>
      <c r="V37">
        <f t="shared" si="23"/>
        <v>-2.390510486148552</v>
      </c>
      <c r="W37">
        <f t="shared" si="24"/>
        <v>193290</v>
      </c>
      <c r="X37">
        <f t="shared" si="24"/>
        <v>99104</v>
      </c>
      <c r="Y37">
        <f t="shared" si="25"/>
        <v>94186</v>
      </c>
      <c r="Z37">
        <f t="shared" si="26"/>
        <v>95.037536325476268</v>
      </c>
    </row>
    <row r="38" spans="1:26" x14ac:dyDescent="0.25">
      <c r="A38">
        <f t="shared" si="0"/>
        <v>11</v>
      </c>
      <c r="B38">
        <f t="shared" si="1"/>
        <v>181</v>
      </c>
      <c r="C38">
        <v>18</v>
      </c>
      <c r="D38">
        <f>VLOOKUP(C38,'Store Database'!A:C,2,FALSE)</f>
        <v>1</v>
      </c>
      <c r="E38" t="str">
        <f>VLOOKUP(D38,'Store Database'!$B$3:$C$100,2,FALSE)</f>
        <v>East</v>
      </c>
      <c r="F38">
        <v>1</v>
      </c>
      <c r="G38" s="55" t="s">
        <v>297</v>
      </c>
      <c r="H38">
        <v>246110.11</v>
      </c>
      <c r="I38">
        <v>191402.34</v>
      </c>
      <c r="J38">
        <v>54707.77</v>
      </c>
      <c r="K38">
        <v>28.582602490648799</v>
      </c>
      <c r="L38">
        <v>4375</v>
      </c>
      <c r="M38">
        <v>4315</v>
      </c>
      <c r="N38">
        <v>1.39049826187717</v>
      </c>
      <c r="R38" t="s">
        <v>311</v>
      </c>
      <c r="S38">
        <f>SUM(S29:S37)</f>
        <v>37697611.710000001</v>
      </c>
      <c r="T38">
        <f>SUM(T29:T37)</f>
        <v>38212870.540000007</v>
      </c>
      <c r="U38">
        <f t="shared" si="22"/>
        <v>-515258.83000000566</v>
      </c>
      <c r="V38">
        <f>U38/T38*100</f>
        <v>-1.3483907979659608</v>
      </c>
      <c r="W38">
        <f>SUM(W29:W37)</f>
        <v>940105</v>
      </c>
      <c r="X38">
        <f>SUM(X29:X37)</f>
        <v>726383</v>
      </c>
      <c r="Y38">
        <f t="shared" si="25"/>
        <v>213722</v>
      </c>
      <c r="Z38">
        <f>Y38/X38*100</f>
        <v>29.422770081348272</v>
      </c>
    </row>
    <row r="39" spans="1:26" x14ac:dyDescent="0.25">
      <c r="A39">
        <f t="shared" si="0"/>
        <v>12</v>
      </c>
      <c r="B39">
        <f t="shared" si="1"/>
        <v>182</v>
      </c>
      <c r="C39">
        <v>18</v>
      </c>
      <c r="D39">
        <f>VLOOKUP(C39,'Store Database'!A:C,2,FALSE)</f>
        <v>1</v>
      </c>
      <c r="E39" t="str">
        <f>VLOOKUP(D39,'Store Database'!$B$3:$C$100,2,FALSE)</f>
        <v>East</v>
      </c>
      <c r="F39">
        <v>2</v>
      </c>
      <c r="G39" s="55" t="s">
        <v>298</v>
      </c>
      <c r="H39">
        <v>145424.03</v>
      </c>
      <c r="I39">
        <v>148490.63</v>
      </c>
      <c r="J39">
        <v>-3066.6</v>
      </c>
      <c r="K39">
        <v>-2.0651808130923799</v>
      </c>
      <c r="L39">
        <v>3720</v>
      </c>
      <c r="M39">
        <v>3253</v>
      </c>
      <c r="N39">
        <v>14.355979096218899</v>
      </c>
    </row>
    <row r="40" spans="1:26" x14ac:dyDescent="0.25">
      <c r="A40">
        <f t="shared" si="0"/>
        <v>13</v>
      </c>
      <c r="B40">
        <f t="shared" si="1"/>
        <v>183</v>
      </c>
      <c r="C40">
        <v>18</v>
      </c>
      <c r="D40">
        <f>VLOOKUP(C40,'Store Database'!A:C,2,FALSE)</f>
        <v>1</v>
      </c>
      <c r="E40" t="str">
        <f>VLOOKUP(D40,'Store Database'!$B$3:$C$100,2,FALSE)</f>
        <v>East</v>
      </c>
      <c r="F40">
        <v>3</v>
      </c>
      <c r="G40" s="55" t="s">
        <v>299</v>
      </c>
      <c r="H40">
        <v>28250.12</v>
      </c>
      <c r="I40">
        <v>45988.72</v>
      </c>
      <c r="J40">
        <v>-17738.599999999999</v>
      </c>
      <c r="K40">
        <v>-38.571632348106199</v>
      </c>
      <c r="L40">
        <v>1645</v>
      </c>
      <c r="M40">
        <v>1042</v>
      </c>
      <c r="N40">
        <v>57.869481765834898</v>
      </c>
    </row>
    <row r="41" spans="1:26" x14ac:dyDescent="0.25">
      <c r="A41">
        <f t="shared" si="0"/>
        <v>14</v>
      </c>
      <c r="B41">
        <f t="shared" si="1"/>
        <v>184</v>
      </c>
      <c r="C41">
        <v>18</v>
      </c>
      <c r="D41">
        <f>VLOOKUP(C41,'Store Database'!A:C,2,FALSE)</f>
        <v>1</v>
      </c>
      <c r="E41" t="str">
        <f>VLOOKUP(D41,'Store Database'!$B$3:$C$100,2,FALSE)</f>
        <v>East</v>
      </c>
      <c r="F41">
        <v>4</v>
      </c>
      <c r="G41" s="55" t="s">
        <v>300</v>
      </c>
      <c r="H41">
        <v>249569.68</v>
      </c>
      <c r="I41">
        <v>273403.27</v>
      </c>
      <c r="J41">
        <v>-23833.59</v>
      </c>
      <c r="K41">
        <v>-8.71737561880661</v>
      </c>
      <c r="L41">
        <v>4050</v>
      </c>
      <c r="M41">
        <v>2726</v>
      </c>
      <c r="N41">
        <v>48.5693323550991</v>
      </c>
    </row>
    <row r="42" spans="1:26" x14ac:dyDescent="0.25">
      <c r="A42">
        <f t="shared" si="0"/>
        <v>15</v>
      </c>
      <c r="B42">
        <f t="shared" si="1"/>
        <v>185</v>
      </c>
      <c r="C42">
        <v>18</v>
      </c>
      <c r="D42">
        <f>VLOOKUP(C42,'Store Database'!A:C,2,FALSE)</f>
        <v>1</v>
      </c>
      <c r="E42" t="str">
        <f>VLOOKUP(D42,'Store Database'!$B$3:$C$100,2,FALSE)</f>
        <v>East</v>
      </c>
      <c r="F42">
        <v>5</v>
      </c>
      <c r="G42" s="55" t="s">
        <v>301</v>
      </c>
      <c r="H42">
        <v>297485.7</v>
      </c>
      <c r="I42">
        <v>271341.84000000003</v>
      </c>
      <c r="J42">
        <v>26143.86</v>
      </c>
      <c r="K42">
        <v>9.6350271672072392</v>
      </c>
      <c r="L42">
        <v>3807</v>
      </c>
      <c r="M42">
        <v>2883</v>
      </c>
      <c r="N42">
        <v>32.049947970863698</v>
      </c>
    </row>
    <row r="43" spans="1:26" x14ac:dyDescent="0.25">
      <c r="A43">
        <f t="shared" si="0"/>
        <v>16</v>
      </c>
      <c r="B43">
        <f t="shared" si="1"/>
        <v>186</v>
      </c>
      <c r="C43">
        <v>18</v>
      </c>
      <c r="D43">
        <f>VLOOKUP(C43,'Store Database'!A:C,2,FALSE)</f>
        <v>1</v>
      </c>
      <c r="E43" t="str">
        <f>VLOOKUP(D43,'Store Database'!$B$3:$C$100,2,FALSE)</f>
        <v>East</v>
      </c>
      <c r="F43">
        <v>6</v>
      </c>
      <c r="G43" s="55" t="s">
        <v>302</v>
      </c>
      <c r="H43">
        <v>254852.06</v>
      </c>
      <c r="I43">
        <v>286222.58</v>
      </c>
      <c r="J43">
        <v>-31370.52</v>
      </c>
      <c r="K43">
        <v>-10.9601835047396</v>
      </c>
      <c r="L43">
        <v>3471</v>
      </c>
      <c r="M43">
        <v>3335</v>
      </c>
      <c r="N43">
        <v>4.0779610194902496</v>
      </c>
    </row>
    <row r="44" spans="1:26" x14ac:dyDescent="0.25">
      <c r="A44">
        <f t="shared" si="0"/>
        <v>17</v>
      </c>
      <c r="B44">
        <f t="shared" si="1"/>
        <v>187</v>
      </c>
      <c r="C44">
        <v>18</v>
      </c>
      <c r="D44">
        <f>VLOOKUP(C44,'Store Database'!A:C,2,FALSE)</f>
        <v>1</v>
      </c>
      <c r="E44" t="str">
        <f>VLOOKUP(D44,'Store Database'!$B$3:$C$100,2,FALSE)</f>
        <v>East</v>
      </c>
      <c r="F44">
        <v>7</v>
      </c>
      <c r="G44" s="55" t="s">
        <v>303</v>
      </c>
      <c r="H44">
        <v>99395.11</v>
      </c>
      <c r="I44">
        <v>97332.29</v>
      </c>
      <c r="J44">
        <v>2062.8200000000002</v>
      </c>
      <c r="K44">
        <v>2.1193583342177602</v>
      </c>
      <c r="L44">
        <v>2511</v>
      </c>
      <c r="M44">
        <v>2186</v>
      </c>
      <c r="N44">
        <v>14.8673376029277</v>
      </c>
    </row>
    <row r="45" spans="1:26" x14ac:dyDescent="0.25">
      <c r="A45">
        <f t="shared" si="0"/>
        <v>18</v>
      </c>
      <c r="B45">
        <f t="shared" si="1"/>
        <v>188</v>
      </c>
      <c r="C45">
        <v>18</v>
      </c>
      <c r="D45">
        <f>VLOOKUP(C45,'Store Database'!A:C,2,FALSE)</f>
        <v>1</v>
      </c>
      <c r="E45" t="str">
        <f>VLOOKUP(D45,'Store Database'!$B$3:$C$100,2,FALSE)</f>
        <v>East</v>
      </c>
      <c r="F45">
        <v>8</v>
      </c>
      <c r="G45" s="55" t="s">
        <v>304</v>
      </c>
      <c r="H45">
        <v>132224.53</v>
      </c>
      <c r="I45">
        <v>138663.20000000001</v>
      </c>
      <c r="J45">
        <v>-6438.67</v>
      </c>
      <c r="K45">
        <v>-4.6433877193083699</v>
      </c>
      <c r="L45">
        <v>2244</v>
      </c>
      <c r="M45">
        <v>1916</v>
      </c>
      <c r="N45">
        <v>17.118997912317298</v>
      </c>
    </row>
    <row r="46" spans="1:26" x14ac:dyDescent="0.25">
      <c r="A46">
        <f t="shared" si="0"/>
        <v>19</v>
      </c>
      <c r="B46">
        <f t="shared" si="1"/>
        <v>189</v>
      </c>
      <c r="C46">
        <v>18</v>
      </c>
      <c r="D46">
        <f>VLOOKUP(C46,'Store Database'!A:C,2,FALSE)</f>
        <v>1</v>
      </c>
      <c r="E46" t="str">
        <f>VLOOKUP(D46,'Store Database'!$B$3:$C$100,2,FALSE)</f>
        <v>East</v>
      </c>
      <c r="F46">
        <v>9</v>
      </c>
      <c r="G46" s="55" t="s">
        <v>305</v>
      </c>
      <c r="H46">
        <v>62419.87</v>
      </c>
      <c r="I46">
        <v>63629.87</v>
      </c>
      <c r="J46">
        <v>-1210</v>
      </c>
      <c r="K46">
        <v>-1.9016226184337599</v>
      </c>
      <c r="L46">
        <v>7960</v>
      </c>
      <c r="M46">
        <v>2957</v>
      </c>
      <c r="N46">
        <v>169.191748393642</v>
      </c>
    </row>
    <row r="47" spans="1:26" x14ac:dyDescent="0.25">
      <c r="A47">
        <f t="shared" si="0"/>
        <v>21</v>
      </c>
      <c r="B47">
        <f t="shared" si="1"/>
        <v>201</v>
      </c>
      <c r="C47">
        <v>20</v>
      </c>
      <c r="D47">
        <f>VLOOKUP(C47,'Store Database'!A:C,2,FALSE)</f>
        <v>2</v>
      </c>
      <c r="E47" t="str">
        <f>VLOOKUP(D47,'Store Database'!$B$3:$C$100,2,FALSE)</f>
        <v>West</v>
      </c>
      <c r="F47">
        <v>1</v>
      </c>
      <c r="G47" s="55" t="s">
        <v>297</v>
      </c>
      <c r="H47">
        <v>118992.92</v>
      </c>
      <c r="I47">
        <v>99180.21</v>
      </c>
      <c r="J47">
        <v>19812.71</v>
      </c>
      <c r="K47">
        <v>19.976475145596101</v>
      </c>
      <c r="L47">
        <v>3625</v>
      </c>
      <c r="M47">
        <v>3215</v>
      </c>
      <c r="N47">
        <v>12.7527216174184</v>
      </c>
    </row>
    <row r="48" spans="1:26" x14ac:dyDescent="0.25">
      <c r="A48">
        <f t="shared" si="0"/>
        <v>22</v>
      </c>
      <c r="B48">
        <f t="shared" si="1"/>
        <v>202</v>
      </c>
      <c r="C48">
        <v>20</v>
      </c>
      <c r="D48">
        <f>VLOOKUP(C48,'Store Database'!A:C,2,FALSE)</f>
        <v>2</v>
      </c>
      <c r="E48" t="str">
        <f>VLOOKUP(D48,'Store Database'!$B$3:$C$100,2,FALSE)</f>
        <v>West</v>
      </c>
      <c r="F48">
        <v>2</v>
      </c>
      <c r="G48" s="55" t="s">
        <v>298</v>
      </c>
      <c r="H48">
        <v>74767.58</v>
      </c>
      <c r="I48">
        <v>76052.81</v>
      </c>
      <c r="J48">
        <v>-1285.23</v>
      </c>
      <c r="K48">
        <v>-1.6899178347256301</v>
      </c>
      <c r="L48">
        <v>2767</v>
      </c>
      <c r="M48">
        <v>2417</v>
      </c>
      <c r="N48">
        <v>14.480761274307</v>
      </c>
    </row>
    <row r="49" spans="1:14" x14ac:dyDescent="0.25">
      <c r="A49">
        <f t="shared" si="0"/>
        <v>23</v>
      </c>
      <c r="B49">
        <f t="shared" si="1"/>
        <v>203</v>
      </c>
      <c r="C49">
        <v>20</v>
      </c>
      <c r="D49">
        <f>VLOOKUP(C49,'Store Database'!A:C,2,FALSE)</f>
        <v>2</v>
      </c>
      <c r="E49" t="str">
        <f>VLOOKUP(D49,'Store Database'!$B$3:$C$100,2,FALSE)</f>
        <v>West</v>
      </c>
      <c r="F49">
        <v>3</v>
      </c>
      <c r="G49" s="55" t="s">
        <v>299</v>
      </c>
      <c r="H49">
        <v>18535.13</v>
      </c>
      <c r="I49">
        <v>20128.23</v>
      </c>
      <c r="J49">
        <v>-1593.1</v>
      </c>
      <c r="K49">
        <v>-7.9147545511950099</v>
      </c>
      <c r="L49">
        <v>1034</v>
      </c>
      <c r="M49">
        <v>703</v>
      </c>
      <c r="N49">
        <v>47.083926031294496</v>
      </c>
    </row>
    <row r="50" spans="1:14" x14ac:dyDescent="0.25">
      <c r="A50">
        <f t="shared" si="0"/>
        <v>24</v>
      </c>
      <c r="B50">
        <f t="shared" si="1"/>
        <v>204</v>
      </c>
      <c r="C50">
        <v>20</v>
      </c>
      <c r="D50">
        <f>VLOOKUP(C50,'Store Database'!A:C,2,FALSE)</f>
        <v>2</v>
      </c>
      <c r="E50" t="str">
        <f>VLOOKUP(D50,'Store Database'!$B$3:$C$100,2,FALSE)</f>
        <v>West</v>
      </c>
      <c r="F50">
        <v>4</v>
      </c>
      <c r="G50" s="55" t="s">
        <v>300</v>
      </c>
      <c r="H50">
        <v>147108.54</v>
      </c>
      <c r="I50">
        <v>151206.65</v>
      </c>
      <c r="J50">
        <v>-4098.1099999999997</v>
      </c>
      <c r="K50">
        <v>-2.7102710099059801</v>
      </c>
      <c r="L50">
        <v>2863</v>
      </c>
      <c r="M50">
        <v>2338</v>
      </c>
      <c r="N50">
        <v>22.455089820359301</v>
      </c>
    </row>
    <row r="51" spans="1:14" x14ac:dyDescent="0.25">
      <c r="A51">
        <f t="shared" si="0"/>
        <v>25</v>
      </c>
      <c r="B51">
        <f t="shared" si="1"/>
        <v>205</v>
      </c>
      <c r="C51">
        <v>20</v>
      </c>
      <c r="D51">
        <f>VLOOKUP(C51,'Store Database'!A:C,2,FALSE)</f>
        <v>2</v>
      </c>
      <c r="E51" t="str">
        <f>VLOOKUP(D51,'Store Database'!$B$3:$C$100,2,FALSE)</f>
        <v>West</v>
      </c>
      <c r="F51">
        <v>5</v>
      </c>
      <c r="G51" s="55" t="s">
        <v>301</v>
      </c>
      <c r="H51">
        <v>134052.5</v>
      </c>
      <c r="I51">
        <v>111774.52</v>
      </c>
      <c r="J51">
        <v>22277.98</v>
      </c>
      <c r="K51">
        <v>19.9311793063392</v>
      </c>
      <c r="L51">
        <v>2947</v>
      </c>
      <c r="M51">
        <v>2467</v>
      </c>
      <c r="N51">
        <v>19.456830158086699</v>
      </c>
    </row>
    <row r="52" spans="1:14" x14ac:dyDescent="0.25">
      <c r="A52">
        <f t="shared" si="0"/>
        <v>26</v>
      </c>
      <c r="B52">
        <f t="shared" si="1"/>
        <v>206</v>
      </c>
      <c r="C52">
        <v>20</v>
      </c>
      <c r="D52">
        <f>VLOOKUP(C52,'Store Database'!A:C,2,FALSE)</f>
        <v>2</v>
      </c>
      <c r="E52" t="str">
        <f>VLOOKUP(D52,'Store Database'!$B$3:$C$100,2,FALSE)</f>
        <v>West</v>
      </c>
      <c r="F52">
        <v>6</v>
      </c>
      <c r="G52" s="55" t="s">
        <v>302</v>
      </c>
      <c r="H52">
        <v>126195.73</v>
      </c>
      <c r="I52">
        <v>114684.43</v>
      </c>
      <c r="J52">
        <v>11511.3</v>
      </c>
      <c r="K52">
        <v>10.0373695016839</v>
      </c>
      <c r="L52">
        <v>1942</v>
      </c>
      <c r="M52">
        <v>2048</v>
      </c>
      <c r="N52">
        <v>-5.17578125</v>
      </c>
    </row>
    <row r="53" spans="1:14" x14ac:dyDescent="0.25">
      <c r="A53">
        <f t="shared" si="0"/>
        <v>27</v>
      </c>
      <c r="B53">
        <f t="shared" si="1"/>
        <v>207</v>
      </c>
      <c r="C53">
        <v>20</v>
      </c>
      <c r="D53">
        <f>VLOOKUP(C53,'Store Database'!A:C,2,FALSE)</f>
        <v>2</v>
      </c>
      <c r="E53" t="str">
        <f>VLOOKUP(D53,'Store Database'!$B$3:$C$100,2,FALSE)</f>
        <v>West</v>
      </c>
      <c r="F53">
        <v>7</v>
      </c>
      <c r="G53" s="55" t="s">
        <v>303</v>
      </c>
      <c r="H53">
        <v>53280.62</v>
      </c>
      <c r="I53">
        <v>42749.73</v>
      </c>
      <c r="J53">
        <v>10530.89</v>
      </c>
      <c r="K53">
        <v>24.633816400711801</v>
      </c>
      <c r="L53">
        <v>1954</v>
      </c>
      <c r="M53">
        <v>1543</v>
      </c>
      <c r="N53">
        <v>26.636422553467298</v>
      </c>
    </row>
    <row r="54" spans="1:14" x14ac:dyDescent="0.25">
      <c r="A54">
        <f t="shared" si="0"/>
        <v>28</v>
      </c>
      <c r="B54">
        <f t="shared" si="1"/>
        <v>208</v>
      </c>
      <c r="C54">
        <v>20</v>
      </c>
      <c r="D54">
        <f>VLOOKUP(C54,'Store Database'!A:C,2,FALSE)</f>
        <v>2</v>
      </c>
      <c r="E54" t="str">
        <f>VLOOKUP(D54,'Store Database'!$B$3:$C$100,2,FALSE)</f>
        <v>West</v>
      </c>
      <c r="F54">
        <v>8</v>
      </c>
      <c r="G54" s="55" t="s">
        <v>304</v>
      </c>
      <c r="H54">
        <v>78935.59</v>
      </c>
      <c r="I54">
        <v>68939.03</v>
      </c>
      <c r="J54">
        <v>9996.56</v>
      </c>
      <c r="K54">
        <v>14.5005811657054</v>
      </c>
      <c r="L54">
        <v>1599</v>
      </c>
      <c r="M54">
        <v>1343</v>
      </c>
      <c r="N54">
        <v>19.061801935964301</v>
      </c>
    </row>
    <row r="55" spans="1:14" x14ac:dyDescent="0.25">
      <c r="A55">
        <f t="shared" si="0"/>
        <v>29</v>
      </c>
      <c r="B55">
        <f t="shared" si="1"/>
        <v>209</v>
      </c>
      <c r="C55">
        <v>20</v>
      </c>
      <c r="D55">
        <f>VLOOKUP(C55,'Store Database'!A:C,2,FALSE)</f>
        <v>2</v>
      </c>
      <c r="E55" t="str">
        <f>VLOOKUP(D55,'Store Database'!$B$3:$C$100,2,FALSE)</f>
        <v>West</v>
      </c>
      <c r="F55">
        <v>9</v>
      </c>
      <c r="G55" s="55" t="s">
        <v>305</v>
      </c>
      <c r="H55">
        <v>25066.1</v>
      </c>
      <c r="I55">
        <v>23304.880000000001</v>
      </c>
      <c r="J55">
        <v>1761.22</v>
      </c>
      <c r="K55">
        <v>7.5573013034179999</v>
      </c>
      <c r="L55">
        <v>6593</v>
      </c>
      <c r="M55">
        <v>2891</v>
      </c>
      <c r="N55">
        <v>128.05257696298901</v>
      </c>
    </row>
    <row r="56" spans="1:14" x14ac:dyDescent="0.25">
      <c r="A56">
        <f t="shared" si="0"/>
        <v>31</v>
      </c>
      <c r="B56">
        <f t="shared" si="1"/>
        <v>221</v>
      </c>
      <c r="C56">
        <v>22</v>
      </c>
      <c r="D56">
        <f>VLOOKUP(C56,'Store Database'!A:C,2,FALSE)</f>
        <v>3</v>
      </c>
      <c r="E56" t="str">
        <f>VLOOKUP(D56,'Store Database'!$B$3:$C$100,2,FALSE)</f>
        <v>North</v>
      </c>
      <c r="F56">
        <v>1</v>
      </c>
      <c r="G56" s="55" t="s">
        <v>297</v>
      </c>
      <c r="H56">
        <v>145675.89000000001</v>
      </c>
      <c r="I56">
        <v>91823.63</v>
      </c>
      <c r="J56">
        <v>53852.26</v>
      </c>
      <c r="K56">
        <v>58.647496292621</v>
      </c>
      <c r="L56">
        <v>2089</v>
      </c>
      <c r="M56">
        <v>1786</v>
      </c>
      <c r="N56">
        <v>16.965285554311301</v>
      </c>
    </row>
    <row r="57" spans="1:14" x14ac:dyDescent="0.25">
      <c r="A57">
        <f t="shared" si="0"/>
        <v>32</v>
      </c>
      <c r="B57">
        <f t="shared" si="1"/>
        <v>222</v>
      </c>
      <c r="C57">
        <v>22</v>
      </c>
      <c r="D57">
        <f>VLOOKUP(C57,'Store Database'!A:C,2,FALSE)</f>
        <v>3</v>
      </c>
      <c r="E57" t="str">
        <f>VLOOKUP(D57,'Store Database'!$B$3:$C$100,2,FALSE)</f>
        <v>North</v>
      </c>
      <c r="F57">
        <v>2</v>
      </c>
      <c r="G57" s="55" t="s">
        <v>298</v>
      </c>
      <c r="H57">
        <v>114168.04</v>
      </c>
      <c r="I57">
        <v>133109.31</v>
      </c>
      <c r="J57">
        <v>-18941.27</v>
      </c>
      <c r="K57">
        <v>-14.229861156969401</v>
      </c>
      <c r="L57">
        <v>2668</v>
      </c>
      <c r="M57">
        <v>2130</v>
      </c>
      <c r="N57">
        <v>25.258215962441298</v>
      </c>
    </row>
    <row r="58" spans="1:14" x14ac:dyDescent="0.25">
      <c r="A58">
        <f t="shared" si="0"/>
        <v>33</v>
      </c>
      <c r="B58">
        <f t="shared" si="1"/>
        <v>223</v>
      </c>
      <c r="C58">
        <v>22</v>
      </c>
      <c r="D58">
        <f>VLOOKUP(C58,'Store Database'!A:C,2,FALSE)</f>
        <v>3</v>
      </c>
      <c r="E58" t="str">
        <f>VLOOKUP(D58,'Store Database'!$B$3:$C$100,2,FALSE)</f>
        <v>North</v>
      </c>
      <c r="F58">
        <v>3</v>
      </c>
      <c r="G58" s="55" t="s">
        <v>299</v>
      </c>
      <c r="H58">
        <v>24995.56</v>
      </c>
      <c r="I58">
        <v>29779.35</v>
      </c>
      <c r="J58">
        <v>-4783.79</v>
      </c>
      <c r="K58">
        <v>-16.0641182564428</v>
      </c>
      <c r="L58">
        <v>1147</v>
      </c>
      <c r="M58">
        <v>557</v>
      </c>
      <c r="N58">
        <v>105.924596050269</v>
      </c>
    </row>
    <row r="59" spans="1:14" x14ac:dyDescent="0.25">
      <c r="A59">
        <f t="shared" si="0"/>
        <v>34</v>
      </c>
      <c r="B59">
        <f t="shared" si="1"/>
        <v>224</v>
      </c>
      <c r="C59">
        <v>22</v>
      </c>
      <c r="D59">
        <f>VLOOKUP(C59,'Store Database'!A:C,2,FALSE)</f>
        <v>3</v>
      </c>
      <c r="E59" t="str">
        <f>VLOOKUP(D59,'Store Database'!$B$3:$C$100,2,FALSE)</f>
        <v>North</v>
      </c>
      <c r="F59">
        <v>4</v>
      </c>
      <c r="G59" s="55" t="s">
        <v>300</v>
      </c>
      <c r="H59">
        <v>196821.92</v>
      </c>
      <c r="I59">
        <v>210225.75</v>
      </c>
      <c r="J59">
        <v>-13403.83</v>
      </c>
      <c r="K59">
        <v>-6.3759220742463798</v>
      </c>
      <c r="L59">
        <v>3164</v>
      </c>
      <c r="M59">
        <v>2445</v>
      </c>
      <c r="N59">
        <v>29.406952965235199</v>
      </c>
    </row>
    <row r="60" spans="1:14" x14ac:dyDescent="0.25">
      <c r="A60">
        <f t="shared" si="0"/>
        <v>35</v>
      </c>
      <c r="B60">
        <f t="shared" si="1"/>
        <v>225</v>
      </c>
      <c r="C60">
        <v>22</v>
      </c>
      <c r="D60">
        <f>VLOOKUP(C60,'Store Database'!A:C,2,FALSE)</f>
        <v>3</v>
      </c>
      <c r="E60" t="str">
        <f>VLOOKUP(D60,'Store Database'!$B$3:$C$100,2,FALSE)</f>
        <v>North</v>
      </c>
      <c r="F60">
        <v>5</v>
      </c>
      <c r="G60" s="55" t="s">
        <v>301</v>
      </c>
      <c r="H60">
        <v>187240.47</v>
      </c>
      <c r="I60">
        <v>158347.96</v>
      </c>
      <c r="J60">
        <v>28892.51</v>
      </c>
      <c r="K60">
        <v>18.246215486451501</v>
      </c>
      <c r="L60">
        <v>2595</v>
      </c>
      <c r="M60">
        <v>2309</v>
      </c>
      <c r="N60">
        <v>12.386314421827601</v>
      </c>
    </row>
    <row r="61" spans="1:14" x14ac:dyDescent="0.25">
      <c r="A61">
        <f t="shared" si="0"/>
        <v>36</v>
      </c>
      <c r="B61">
        <f t="shared" si="1"/>
        <v>226</v>
      </c>
      <c r="C61">
        <v>22</v>
      </c>
      <c r="D61">
        <f>VLOOKUP(C61,'Store Database'!A:C,2,FALSE)</f>
        <v>3</v>
      </c>
      <c r="E61" t="str">
        <f>VLOOKUP(D61,'Store Database'!$B$3:$C$100,2,FALSE)</f>
        <v>North</v>
      </c>
      <c r="F61">
        <v>6</v>
      </c>
      <c r="G61" s="55" t="s">
        <v>302</v>
      </c>
      <c r="H61">
        <v>180446.98</v>
      </c>
      <c r="I61">
        <v>178411.96</v>
      </c>
      <c r="J61">
        <v>2035.02</v>
      </c>
      <c r="K61">
        <v>1.1406298097952601</v>
      </c>
      <c r="L61">
        <v>2115</v>
      </c>
      <c r="M61">
        <v>2003</v>
      </c>
      <c r="N61">
        <v>5.5916125811283104</v>
      </c>
    </row>
    <row r="62" spans="1:14" x14ac:dyDescent="0.25">
      <c r="A62">
        <f t="shared" si="0"/>
        <v>37</v>
      </c>
      <c r="B62">
        <f t="shared" si="1"/>
        <v>227</v>
      </c>
      <c r="C62">
        <v>22</v>
      </c>
      <c r="D62">
        <f>VLOOKUP(C62,'Store Database'!A:C,2,FALSE)</f>
        <v>3</v>
      </c>
      <c r="E62" t="str">
        <f>VLOOKUP(D62,'Store Database'!$B$3:$C$100,2,FALSE)</f>
        <v>North</v>
      </c>
      <c r="F62">
        <v>7</v>
      </c>
      <c r="G62" s="55" t="s">
        <v>303</v>
      </c>
      <c r="H62">
        <v>78259.78</v>
      </c>
      <c r="I62">
        <v>68695.820000000007</v>
      </c>
      <c r="J62">
        <v>9563.9599999999991</v>
      </c>
      <c r="K62">
        <v>13.9221862407349</v>
      </c>
      <c r="L62">
        <v>1979</v>
      </c>
      <c r="M62">
        <v>1435</v>
      </c>
      <c r="N62">
        <v>37.909407665505199</v>
      </c>
    </row>
    <row r="63" spans="1:14" x14ac:dyDescent="0.25">
      <c r="A63">
        <f t="shared" si="0"/>
        <v>38</v>
      </c>
      <c r="B63">
        <f t="shared" si="1"/>
        <v>228</v>
      </c>
      <c r="C63">
        <v>22</v>
      </c>
      <c r="D63">
        <f>VLOOKUP(C63,'Store Database'!A:C,2,FALSE)</f>
        <v>3</v>
      </c>
      <c r="E63" t="str">
        <f>VLOOKUP(D63,'Store Database'!$B$3:$C$100,2,FALSE)</f>
        <v>North</v>
      </c>
      <c r="F63">
        <v>8</v>
      </c>
      <c r="G63" s="55" t="s">
        <v>304</v>
      </c>
      <c r="H63">
        <v>91392.81</v>
      </c>
      <c r="I63">
        <v>100511.22</v>
      </c>
      <c r="J63">
        <v>-9118.41</v>
      </c>
      <c r="K63">
        <v>-9.0720319582231692</v>
      </c>
      <c r="L63">
        <v>1678</v>
      </c>
      <c r="M63">
        <v>1408</v>
      </c>
      <c r="N63">
        <v>19.176136363636402</v>
      </c>
    </row>
    <row r="64" spans="1:14" x14ac:dyDescent="0.25">
      <c r="A64">
        <f t="shared" si="0"/>
        <v>39</v>
      </c>
      <c r="B64">
        <f t="shared" si="1"/>
        <v>229</v>
      </c>
      <c r="C64">
        <v>22</v>
      </c>
      <c r="D64">
        <f>VLOOKUP(C64,'Store Database'!A:C,2,FALSE)</f>
        <v>3</v>
      </c>
      <c r="E64" t="str">
        <f>VLOOKUP(D64,'Store Database'!$B$3:$C$100,2,FALSE)</f>
        <v>North</v>
      </c>
      <c r="F64">
        <v>9</v>
      </c>
      <c r="G64" s="55" t="s">
        <v>305</v>
      </c>
      <c r="H64">
        <v>34451.760000000002</v>
      </c>
      <c r="I64">
        <v>32075.47</v>
      </c>
      <c r="J64">
        <v>2376.29</v>
      </c>
      <c r="K64">
        <v>7.4084339216229704</v>
      </c>
      <c r="L64">
        <v>5865</v>
      </c>
      <c r="M64">
        <v>2455</v>
      </c>
      <c r="N64">
        <v>138.90020366598802</v>
      </c>
    </row>
    <row r="65" spans="1:14" x14ac:dyDescent="0.25">
      <c r="A65">
        <f t="shared" si="0"/>
        <v>41</v>
      </c>
      <c r="B65">
        <f t="shared" si="1"/>
        <v>231</v>
      </c>
      <c r="C65">
        <v>23</v>
      </c>
      <c r="D65">
        <f>VLOOKUP(C65,'Store Database'!A:C,2,FALSE)</f>
        <v>4</v>
      </c>
      <c r="E65" t="str">
        <f>VLOOKUP(D65,'Store Database'!$B$3:$C$100,2,FALSE)</f>
        <v>South</v>
      </c>
      <c r="F65">
        <v>1</v>
      </c>
      <c r="G65" s="55" t="s">
        <v>297</v>
      </c>
      <c r="H65">
        <v>120296.54</v>
      </c>
      <c r="I65">
        <v>103335.73</v>
      </c>
      <c r="J65">
        <v>16960.810000000001</v>
      </c>
      <c r="K65">
        <v>16.413306413957699</v>
      </c>
      <c r="L65">
        <v>2490</v>
      </c>
      <c r="M65">
        <v>2475</v>
      </c>
      <c r="N65">
        <v>0.60606060606060597</v>
      </c>
    </row>
    <row r="66" spans="1:14" x14ac:dyDescent="0.25">
      <c r="A66">
        <f t="shared" si="0"/>
        <v>42</v>
      </c>
      <c r="B66">
        <f t="shared" si="1"/>
        <v>232</v>
      </c>
      <c r="C66">
        <v>23</v>
      </c>
      <c r="D66">
        <f>VLOOKUP(C66,'Store Database'!A:C,2,FALSE)</f>
        <v>4</v>
      </c>
      <c r="E66" t="str">
        <f>VLOOKUP(D66,'Store Database'!$B$3:$C$100,2,FALSE)</f>
        <v>South</v>
      </c>
      <c r="F66">
        <v>2</v>
      </c>
      <c r="G66" s="55" t="s">
        <v>298</v>
      </c>
      <c r="H66">
        <v>81325.47</v>
      </c>
      <c r="I66">
        <v>83960.73</v>
      </c>
      <c r="J66">
        <v>-2635.26</v>
      </c>
      <c r="K66">
        <v>-3.13868161937134</v>
      </c>
      <c r="L66">
        <v>2197</v>
      </c>
      <c r="M66">
        <v>1915</v>
      </c>
      <c r="N66">
        <v>14.725848563968698</v>
      </c>
    </row>
    <row r="67" spans="1:14" x14ac:dyDescent="0.25">
      <c r="A67">
        <f t="shared" ref="A67:A130" si="27">VALUE(CONCATENATE(D67,F67))</f>
        <v>43</v>
      </c>
      <c r="B67">
        <f t="shared" ref="B67:B130" si="28">VALUE(CONCATENATE(C67,F67))</f>
        <v>233</v>
      </c>
      <c r="C67">
        <v>23</v>
      </c>
      <c r="D67">
        <f>VLOOKUP(C67,'Store Database'!A:C,2,FALSE)</f>
        <v>4</v>
      </c>
      <c r="E67" t="str">
        <f>VLOOKUP(D67,'Store Database'!$B$3:$C$100,2,FALSE)</f>
        <v>South</v>
      </c>
      <c r="F67">
        <v>3</v>
      </c>
      <c r="G67" s="55" t="s">
        <v>299</v>
      </c>
      <c r="H67">
        <v>11608.77</v>
      </c>
      <c r="I67">
        <v>13943.32</v>
      </c>
      <c r="J67">
        <v>-2334.5500000000002</v>
      </c>
      <c r="K67">
        <v>-16.7431429530413</v>
      </c>
      <c r="L67">
        <v>500</v>
      </c>
      <c r="M67">
        <v>360</v>
      </c>
      <c r="N67">
        <v>38.8888888888889</v>
      </c>
    </row>
    <row r="68" spans="1:14" x14ac:dyDescent="0.25">
      <c r="A68">
        <f t="shared" si="27"/>
        <v>44</v>
      </c>
      <c r="B68">
        <f t="shared" si="28"/>
        <v>234</v>
      </c>
      <c r="C68">
        <v>23</v>
      </c>
      <c r="D68">
        <f>VLOOKUP(C68,'Store Database'!A:C,2,FALSE)</f>
        <v>4</v>
      </c>
      <c r="E68" t="str">
        <f>VLOOKUP(D68,'Store Database'!$B$3:$C$100,2,FALSE)</f>
        <v>South</v>
      </c>
      <c r="F68">
        <v>4</v>
      </c>
      <c r="G68" s="55" t="s">
        <v>300</v>
      </c>
      <c r="H68">
        <v>121486.39999999999</v>
      </c>
      <c r="I68">
        <v>127619.53</v>
      </c>
      <c r="J68">
        <v>-6133.13</v>
      </c>
      <c r="K68">
        <v>-4.8057926557165702</v>
      </c>
      <c r="L68">
        <v>2216</v>
      </c>
      <c r="M68">
        <v>1626</v>
      </c>
      <c r="N68">
        <v>36.285362853628499</v>
      </c>
    </row>
    <row r="69" spans="1:14" x14ac:dyDescent="0.25">
      <c r="A69">
        <f t="shared" si="27"/>
        <v>45</v>
      </c>
      <c r="B69">
        <f t="shared" si="28"/>
        <v>235</v>
      </c>
      <c r="C69">
        <v>23</v>
      </c>
      <c r="D69">
        <f>VLOOKUP(C69,'Store Database'!A:C,2,FALSE)</f>
        <v>4</v>
      </c>
      <c r="E69" t="str">
        <f>VLOOKUP(D69,'Store Database'!$B$3:$C$100,2,FALSE)</f>
        <v>South</v>
      </c>
      <c r="F69">
        <v>5</v>
      </c>
      <c r="G69" s="55" t="s">
        <v>301</v>
      </c>
      <c r="H69">
        <v>144659.35</v>
      </c>
      <c r="I69">
        <v>133032.07</v>
      </c>
      <c r="J69">
        <v>11627.28</v>
      </c>
      <c r="K69">
        <v>8.7402082821082203</v>
      </c>
      <c r="L69">
        <v>2301</v>
      </c>
      <c r="M69">
        <v>2217</v>
      </c>
      <c r="N69">
        <v>3.7889039242219202</v>
      </c>
    </row>
    <row r="70" spans="1:14" x14ac:dyDescent="0.25">
      <c r="A70">
        <f t="shared" si="27"/>
        <v>46</v>
      </c>
      <c r="B70">
        <f t="shared" si="28"/>
        <v>236</v>
      </c>
      <c r="C70">
        <v>23</v>
      </c>
      <c r="D70">
        <f>VLOOKUP(C70,'Store Database'!A:C,2,FALSE)</f>
        <v>4</v>
      </c>
      <c r="E70" t="str">
        <f>VLOOKUP(D70,'Store Database'!$B$3:$C$100,2,FALSE)</f>
        <v>South</v>
      </c>
      <c r="F70">
        <v>6</v>
      </c>
      <c r="G70" s="55" t="s">
        <v>302</v>
      </c>
      <c r="H70">
        <v>112811.46</v>
      </c>
      <c r="I70">
        <v>104438.23</v>
      </c>
      <c r="J70">
        <v>8373.23</v>
      </c>
      <c r="K70">
        <v>8.0173993756883792</v>
      </c>
      <c r="L70">
        <v>1446</v>
      </c>
      <c r="M70">
        <v>1326</v>
      </c>
      <c r="N70">
        <v>9.0497737556561102</v>
      </c>
    </row>
    <row r="71" spans="1:14" x14ac:dyDescent="0.25">
      <c r="A71">
        <f t="shared" si="27"/>
        <v>47</v>
      </c>
      <c r="B71">
        <f t="shared" si="28"/>
        <v>237</v>
      </c>
      <c r="C71">
        <v>23</v>
      </c>
      <c r="D71">
        <f>VLOOKUP(C71,'Store Database'!A:C,2,FALSE)</f>
        <v>4</v>
      </c>
      <c r="E71" t="str">
        <f>VLOOKUP(D71,'Store Database'!$B$3:$C$100,2,FALSE)</f>
        <v>South</v>
      </c>
      <c r="F71">
        <v>7</v>
      </c>
      <c r="G71" s="55" t="s">
        <v>303</v>
      </c>
      <c r="H71">
        <v>61041.01</v>
      </c>
      <c r="I71">
        <v>50701.120000000003</v>
      </c>
      <c r="J71">
        <v>10339.89</v>
      </c>
      <c r="K71">
        <v>20.393809840887101</v>
      </c>
      <c r="L71">
        <v>1467</v>
      </c>
      <c r="M71">
        <v>1247</v>
      </c>
      <c r="N71">
        <v>17.642341619887699</v>
      </c>
    </row>
    <row r="72" spans="1:14" x14ac:dyDescent="0.25">
      <c r="A72">
        <f t="shared" si="27"/>
        <v>48</v>
      </c>
      <c r="B72">
        <f t="shared" si="28"/>
        <v>238</v>
      </c>
      <c r="C72">
        <v>23</v>
      </c>
      <c r="D72">
        <f>VLOOKUP(C72,'Store Database'!A:C,2,FALSE)</f>
        <v>4</v>
      </c>
      <c r="E72" t="str">
        <f>VLOOKUP(D72,'Store Database'!$B$3:$C$100,2,FALSE)</f>
        <v>South</v>
      </c>
      <c r="F72">
        <v>8</v>
      </c>
      <c r="G72" s="55" t="s">
        <v>304</v>
      </c>
      <c r="H72">
        <v>73520.649999999994</v>
      </c>
      <c r="I72">
        <v>70309.89</v>
      </c>
      <c r="J72">
        <v>3210.76</v>
      </c>
      <c r="K72">
        <v>4.56658373381042</v>
      </c>
      <c r="L72">
        <v>1594</v>
      </c>
      <c r="M72">
        <v>1281</v>
      </c>
      <c r="N72">
        <v>24.434035909445701</v>
      </c>
    </row>
    <row r="73" spans="1:14" x14ac:dyDescent="0.25">
      <c r="A73">
        <f t="shared" si="27"/>
        <v>49</v>
      </c>
      <c r="B73">
        <f t="shared" si="28"/>
        <v>239</v>
      </c>
      <c r="C73">
        <v>23</v>
      </c>
      <c r="D73">
        <f>VLOOKUP(C73,'Store Database'!A:C,2,FALSE)</f>
        <v>4</v>
      </c>
      <c r="E73" t="str">
        <f>VLOOKUP(D73,'Store Database'!$B$3:$C$100,2,FALSE)</f>
        <v>South</v>
      </c>
      <c r="F73">
        <v>9</v>
      </c>
      <c r="G73" s="55" t="s">
        <v>305</v>
      </c>
      <c r="H73">
        <v>22795.26</v>
      </c>
      <c r="I73">
        <v>23224.94</v>
      </c>
      <c r="J73">
        <v>-429.68</v>
      </c>
      <c r="K73">
        <v>-1.8500801293781599</v>
      </c>
      <c r="L73">
        <v>3650</v>
      </c>
      <c r="M73">
        <v>2022</v>
      </c>
      <c r="N73">
        <v>80.514342235410496</v>
      </c>
    </row>
    <row r="74" spans="1:14" x14ac:dyDescent="0.25">
      <c r="A74">
        <f t="shared" si="27"/>
        <v>11</v>
      </c>
      <c r="B74">
        <f t="shared" si="28"/>
        <v>251</v>
      </c>
      <c r="C74">
        <v>25</v>
      </c>
      <c r="D74">
        <f>VLOOKUP(C74,'Store Database'!A:C,2,FALSE)</f>
        <v>1</v>
      </c>
      <c r="E74" t="str">
        <f>VLOOKUP(D74,'Store Database'!$B$3:$C$100,2,FALSE)</f>
        <v>East</v>
      </c>
      <c r="F74">
        <v>1</v>
      </c>
      <c r="G74" s="55" t="s">
        <v>297</v>
      </c>
      <c r="H74">
        <v>179918.53</v>
      </c>
      <c r="I74">
        <v>174837.4</v>
      </c>
      <c r="J74">
        <v>5081.13</v>
      </c>
      <c r="K74">
        <v>2.90620313502717</v>
      </c>
      <c r="L74">
        <v>3513</v>
      </c>
      <c r="M74">
        <v>3187</v>
      </c>
      <c r="N74">
        <v>10.229055538123601</v>
      </c>
    </row>
    <row r="75" spans="1:14" x14ac:dyDescent="0.25">
      <c r="A75">
        <f t="shared" si="27"/>
        <v>12</v>
      </c>
      <c r="B75">
        <f t="shared" si="28"/>
        <v>252</v>
      </c>
      <c r="C75">
        <v>25</v>
      </c>
      <c r="D75">
        <f>VLOOKUP(C75,'Store Database'!A:C,2,FALSE)</f>
        <v>1</v>
      </c>
      <c r="E75" t="str">
        <f>VLOOKUP(D75,'Store Database'!$B$3:$C$100,2,FALSE)</f>
        <v>East</v>
      </c>
      <c r="F75">
        <v>2</v>
      </c>
      <c r="G75" s="55" t="s">
        <v>298</v>
      </c>
      <c r="H75">
        <v>117684.46</v>
      </c>
      <c r="I75">
        <v>128369.33</v>
      </c>
      <c r="J75">
        <v>-10684.87</v>
      </c>
      <c r="K75">
        <v>-8.3235380289045704</v>
      </c>
      <c r="L75">
        <v>2775</v>
      </c>
      <c r="M75">
        <v>2324</v>
      </c>
      <c r="N75">
        <v>19.406196213425101</v>
      </c>
    </row>
    <row r="76" spans="1:14" x14ac:dyDescent="0.25">
      <c r="A76">
        <f t="shared" si="27"/>
        <v>13</v>
      </c>
      <c r="B76">
        <f t="shared" si="28"/>
        <v>253</v>
      </c>
      <c r="C76">
        <v>25</v>
      </c>
      <c r="D76">
        <f>VLOOKUP(C76,'Store Database'!A:C,2,FALSE)</f>
        <v>1</v>
      </c>
      <c r="E76" t="str">
        <f>VLOOKUP(D76,'Store Database'!$B$3:$C$100,2,FALSE)</f>
        <v>East</v>
      </c>
      <c r="F76">
        <v>3</v>
      </c>
      <c r="G76" s="55" t="s">
        <v>299</v>
      </c>
      <c r="H76">
        <v>14445.51</v>
      </c>
      <c r="I76">
        <v>16693.61</v>
      </c>
      <c r="J76">
        <v>-2248.1</v>
      </c>
      <c r="K76">
        <v>-13.4668295233925</v>
      </c>
      <c r="L76">
        <v>586</v>
      </c>
      <c r="M76">
        <v>387</v>
      </c>
      <c r="N76">
        <v>51.421188630491002</v>
      </c>
    </row>
    <row r="77" spans="1:14" x14ac:dyDescent="0.25">
      <c r="A77">
        <f t="shared" si="27"/>
        <v>14</v>
      </c>
      <c r="B77">
        <f t="shared" si="28"/>
        <v>254</v>
      </c>
      <c r="C77">
        <v>25</v>
      </c>
      <c r="D77">
        <f>VLOOKUP(C77,'Store Database'!A:C,2,FALSE)</f>
        <v>1</v>
      </c>
      <c r="E77" t="str">
        <f>VLOOKUP(D77,'Store Database'!$B$3:$C$100,2,FALSE)</f>
        <v>East</v>
      </c>
      <c r="F77">
        <v>4</v>
      </c>
      <c r="G77" s="55" t="s">
        <v>300</v>
      </c>
      <c r="H77">
        <v>175726.45</v>
      </c>
      <c r="I77">
        <v>203020.62</v>
      </c>
      <c r="J77">
        <v>-27294.17</v>
      </c>
      <c r="K77">
        <v>-13.4440383444795</v>
      </c>
      <c r="L77">
        <v>3316</v>
      </c>
      <c r="M77">
        <v>2091</v>
      </c>
      <c r="N77">
        <v>58.584409373505494</v>
      </c>
    </row>
    <row r="78" spans="1:14" x14ac:dyDescent="0.25">
      <c r="A78">
        <f t="shared" si="27"/>
        <v>15</v>
      </c>
      <c r="B78">
        <f t="shared" si="28"/>
        <v>255</v>
      </c>
      <c r="C78">
        <v>25</v>
      </c>
      <c r="D78">
        <f>VLOOKUP(C78,'Store Database'!A:C,2,FALSE)</f>
        <v>1</v>
      </c>
      <c r="E78" t="str">
        <f>VLOOKUP(D78,'Store Database'!$B$3:$C$100,2,FALSE)</f>
        <v>East</v>
      </c>
      <c r="F78">
        <v>5</v>
      </c>
      <c r="G78" s="55" t="s">
        <v>301</v>
      </c>
      <c r="H78">
        <v>205987.63</v>
      </c>
      <c r="I78">
        <v>191785.58</v>
      </c>
      <c r="J78">
        <v>14202.05</v>
      </c>
      <c r="K78">
        <v>7.4051709205665999</v>
      </c>
      <c r="L78">
        <v>2608</v>
      </c>
      <c r="M78">
        <v>2517</v>
      </c>
      <c r="N78">
        <v>3.61541517679778</v>
      </c>
    </row>
    <row r="79" spans="1:14" x14ac:dyDescent="0.25">
      <c r="A79">
        <f t="shared" si="27"/>
        <v>16</v>
      </c>
      <c r="B79">
        <f t="shared" si="28"/>
        <v>256</v>
      </c>
      <c r="C79">
        <v>25</v>
      </c>
      <c r="D79">
        <f>VLOOKUP(C79,'Store Database'!A:C,2,FALSE)</f>
        <v>1</v>
      </c>
      <c r="E79" t="str">
        <f>VLOOKUP(D79,'Store Database'!$B$3:$C$100,2,FALSE)</f>
        <v>East</v>
      </c>
      <c r="F79">
        <v>6</v>
      </c>
      <c r="G79" s="55" t="s">
        <v>302</v>
      </c>
      <c r="H79">
        <v>166123.81</v>
      </c>
      <c r="I79">
        <v>188839.09</v>
      </c>
      <c r="J79">
        <v>-22715.279999999999</v>
      </c>
      <c r="K79">
        <v>-12.028907785988601</v>
      </c>
      <c r="L79">
        <v>2378</v>
      </c>
      <c r="M79">
        <v>2292</v>
      </c>
      <c r="N79">
        <v>3.7521815008726001</v>
      </c>
    </row>
    <row r="80" spans="1:14" x14ac:dyDescent="0.25">
      <c r="A80">
        <f t="shared" si="27"/>
        <v>17</v>
      </c>
      <c r="B80">
        <f t="shared" si="28"/>
        <v>257</v>
      </c>
      <c r="C80">
        <v>25</v>
      </c>
      <c r="D80">
        <f>VLOOKUP(C80,'Store Database'!A:C,2,FALSE)</f>
        <v>1</v>
      </c>
      <c r="E80" t="str">
        <f>VLOOKUP(D80,'Store Database'!$B$3:$C$100,2,FALSE)</f>
        <v>East</v>
      </c>
      <c r="F80">
        <v>7</v>
      </c>
      <c r="G80" s="55" t="s">
        <v>303</v>
      </c>
      <c r="H80">
        <v>83236.17</v>
      </c>
      <c r="I80">
        <v>79078.42</v>
      </c>
      <c r="J80">
        <v>4157.75</v>
      </c>
      <c r="K80">
        <v>5.2577555292581701</v>
      </c>
      <c r="L80">
        <v>2215</v>
      </c>
      <c r="M80">
        <v>1949</v>
      </c>
      <c r="N80">
        <v>13.648024628014399</v>
      </c>
    </row>
    <row r="81" spans="1:14" x14ac:dyDescent="0.25">
      <c r="A81">
        <f t="shared" si="27"/>
        <v>18</v>
      </c>
      <c r="B81">
        <f t="shared" si="28"/>
        <v>258</v>
      </c>
      <c r="C81">
        <v>25</v>
      </c>
      <c r="D81">
        <f>VLOOKUP(C81,'Store Database'!A:C,2,FALSE)</f>
        <v>1</v>
      </c>
      <c r="E81" t="str">
        <f>VLOOKUP(D81,'Store Database'!$B$3:$C$100,2,FALSE)</f>
        <v>East</v>
      </c>
      <c r="F81">
        <v>8</v>
      </c>
      <c r="G81" s="55" t="s">
        <v>304</v>
      </c>
      <c r="H81">
        <v>112520.1</v>
      </c>
      <c r="I81">
        <v>116447.81</v>
      </c>
      <c r="J81">
        <v>-3927.71</v>
      </c>
      <c r="K81">
        <v>-3.3729359100870999</v>
      </c>
      <c r="L81">
        <v>2136</v>
      </c>
      <c r="M81">
        <v>1888</v>
      </c>
      <c r="N81">
        <v>13.135593220339</v>
      </c>
    </row>
    <row r="82" spans="1:14" x14ac:dyDescent="0.25">
      <c r="A82">
        <f t="shared" si="27"/>
        <v>19</v>
      </c>
      <c r="B82">
        <f t="shared" si="28"/>
        <v>259</v>
      </c>
      <c r="C82">
        <v>25</v>
      </c>
      <c r="D82">
        <f>VLOOKUP(C82,'Store Database'!A:C,2,FALSE)</f>
        <v>1</v>
      </c>
      <c r="E82" t="str">
        <f>VLOOKUP(D82,'Store Database'!$B$3:$C$100,2,FALSE)</f>
        <v>East</v>
      </c>
      <c r="F82">
        <v>9</v>
      </c>
      <c r="G82" s="55" t="s">
        <v>305</v>
      </c>
      <c r="H82">
        <v>35625.67</v>
      </c>
      <c r="I82">
        <v>39494.379999999997</v>
      </c>
      <c r="J82">
        <v>-3868.71</v>
      </c>
      <c r="K82">
        <v>-9.7955962341983795</v>
      </c>
      <c r="L82">
        <v>6048</v>
      </c>
      <c r="M82">
        <v>2548</v>
      </c>
      <c r="N82">
        <v>137.362637362637</v>
      </c>
    </row>
    <row r="83" spans="1:14" x14ac:dyDescent="0.25">
      <c r="A83">
        <f t="shared" si="27"/>
        <v>21</v>
      </c>
      <c r="B83">
        <f t="shared" si="28"/>
        <v>261</v>
      </c>
      <c r="C83">
        <v>26</v>
      </c>
      <c r="D83">
        <f>VLOOKUP(C83,'Store Database'!A:C,2,FALSE)</f>
        <v>2</v>
      </c>
      <c r="E83" t="str">
        <f>VLOOKUP(D83,'Store Database'!$B$3:$C$100,2,FALSE)</f>
        <v>West</v>
      </c>
      <c r="F83">
        <v>1</v>
      </c>
      <c r="G83" s="55" t="s">
        <v>297</v>
      </c>
      <c r="H83">
        <v>201405.75</v>
      </c>
      <c r="I83">
        <v>174565.41</v>
      </c>
      <c r="J83">
        <v>26840.34</v>
      </c>
      <c r="K83">
        <v>15.375520270596599</v>
      </c>
      <c r="L83">
        <v>2746</v>
      </c>
      <c r="M83">
        <v>3025</v>
      </c>
      <c r="N83">
        <v>-9.223140495867769</v>
      </c>
    </row>
    <row r="84" spans="1:14" x14ac:dyDescent="0.25">
      <c r="A84">
        <f t="shared" si="27"/>
        <v>22</v>
      </c>
      <c r="B84">
        <f t="shared" si="28"/>
        <v>262</v>
      </c>
      <c r="C84">
        <v>26</v>
      </c>
      <c r="D84">
        <f>VLOOKUP(C84,'Store Database'!A:C,2,FALSE)</f>
        <v>2</v>
      </c>
      <c r="E84" t="str">
        <f>VLOOKUP(D84,'Store Database'!$B$3:$C$100,2,FALSE)</f>
        <v>West</v>
      </c>
      <c r="F84">
        <v>2</v>
      </c>
      <c r="G84" s="55" t="s">
        <v>298</v>
      </c>
      <c r="H84">
        <v>140763.51</v>
      </c>
      <c r="I84">
        <v>138596.43</v>
      </c>
      <c r="J84">
        <v>2167.08</v>
      </c>
      <c r="K84">
        <v>1.5635900578391499</v>
      </c>
      <c r="L84">
        <v>2764</v>
      </c>
      <c r="M84">
        <v>2694</v>
      </c>
      <c r="N84">
        <v>2.5983667409057198</v>
      </c>
    </row>
    <row r="85" spans="1:14" x14ac:dyDescent="0.25">
      <c r="A85">
        <f t="shared" si="27"/>
        <v>23</v>
      </c>
      <c r="B85">
        <f t="shared" si="28"/>
        <v>263</v>
      </c>
      <c r="C85">
        <v>26</v>
      </c>
      <c r="D85">
        <f>VLOOKUP(C85,'Store Database'!A:C,2,FALSE)</f>
        <v>2</v>
      </c>
      <c r="E85" t="str">
        <f>VLOOKUP(D85,'Store Database'!$B$3:$C$100,2,FALSE)</f>
        <v>West</v>
      </c>
      <c r="F85">
        <v>3</v>
      </c>
      <c r="G85" s="55" t="s">
        <v>299</v>
      </c>
      <c r="H85">
        <v>18822.349999999999</v>
      </c>
      <c r="I85">
        <v>17221.03</v>
      </c>
      <c r="J85">
        <v>1601.32</v>
      </c>
      <c r="K85">
        <v>9.2986308019903596</v>
      </c>
      <c r="L85">
        <v>614</v>
      </c>
      <c r="M85">
        <v>325</v>
      </c>
      <c r="N85">
        <v>88.923076923076906</v>
      </c>
    </row>
    <row r="86" spans="1:14" x14ac:dyDescent="0.25">
      <c r="A86">
        <f t="shared" si="27"/>
        <v>24</v>
      </c>
      <c r="B86">
        <f t="shared" si="28"/>
        <v>264</v>
      </c>
      <c r="C86">
        <v>26</v>
      </c>
      <c r="D86">
        <f>VLOOKUP(C86,'Store Database'!A:C,2,FALSE)</f>
        <v>2</v>
      </c>
      <c r="E86" t="str">
        <f>VLOOKUP(D86,'Store Database'!$B$3:$C$100,2,FALSE)</f>
        <v>West</v>
      </c>
      <c r="F86">
        <v>4</v>
      </c>
      <c r="G86" s="55" t="s">
        <v>300</v>
      </c>
      <c r="H86">
        <v>225438.22</v>
      </c>
      <c r="I86">
        <v>240118.39</v>
      </c>
      <c r="J86">
        <v>-14680.17</v>
      </c>
      <c r="K86">
        <v>-6.1137216520567197</v>
      </c>
      <c r="L86">
        <v>3042</v>
      </c>
      <c r="M86">
        <v>2678</v>
      </c>
      <c r="N86">
        <v>13.592233009708702</v>
      </c>
    </row>
    <row r="87" spans="1:14" x14ac:dyDescent="0.25">
      <c r="A87">
        <f t="shared" si="27"/>
        <v>25</v>
      </c>
      <c r="B87">
        <f t="shared" si="28"/>
        <v>265</v>
      </c>
      <c r="C87">
        <v>26</v>
      </c>
      <c r="D87">
        <f>VLOOKUP(C87,'Store Database'!A:C,2,FALSE)</f>
        <v>2</v>
      </c>
      <c r="E87" t="str">
        <f>VLOOKUP(D87,'Store Database'!$B$3:$C$100,2,FALSE)</f>
        <v>West</v>
      </c>
      <c r="F87">
        <v>5</v>
      </c>
      <c r="G87" s="55" t="s">
        <v>301</v>
      </c>
      <c r="H87">
        <v>272038.92</v>
      </c>
      <c r="I87">
        <v>209998.07</v>
      </c>
      <c r="J87">
        <v>62040.85</v>
      </c>
      <c r="K87">
        <v>29.543533423902399</v>
      </c>
      <c r="L87">
        <v>2530</v>
      </c>
      <c r="M87">
        <v>2442</v>
      </c>
      <c r="N87">
        <v>3.6036036036036001</v>
      </c>
    </row>
    <row r="88" spans="1:14" x14ac:dyDescent="0.25">
      <c r="A88">
        <f t="shared" si="27"/>
        <v>26</v>
      </c>
      <c r="B88">
        <f t="shared" si="28"/>
        <v>266</v>
      </c>
      <c r="C88">
        <v>26</v>
      </c>
      <c r="D88">
        <f>VLOOKUP(C88,'Store Database'!A:C,2,FALSE)</f>
        <v>2</v>
      </c>
      <c r="E88" t="str">
        <f>VLOOKUP(D88,'Store Database'!$B$3:$C$100,2,FALSE)</f>
        <v>West</v>
      </c>
      <c r="F88">
        <v>6</v>
      </c>
      <c r="G88" s="55" t="s">
        <v>302</v>
      </c>
      <c r="H88">
        <v>230699.14</v>
      </c>
      <c r="I88">
        <v>242382.58</v>
      </c>
      <c r="J88">
        <v>-11683.44</v>
      </c>
      <c r="K88">
        <v>-4.8202473956667999</v>
      </c>
      <c r="L88">
        <v>2491</v>
      </c>
      <c r="M88">
        <v>3153</v>
      </c>
      <c r="N88">
        <v>-20.9958769425944</v>
      </c>
    </row>
    <row r="89" spans="1:14" x14ac:dyDescent="0.25">
      <c r="A89">
        <f t="shared" si="27"/>
        <v>27</v>
      </c>
      <c r="B89">
        <f t="shared" si="28"/>
        <v>267</v>
      </c>
      <c r="C89">
        <v>26</v>
      </c>
      <c r="D89">
        <f>VLOOKUP(C89,'Store Database'!A:C,2,FALSE)</f>
        <v>2</v>
      </c>
      <c r="E89" t="str">
        <f>VLOOKUP(D89,'Store Database'!$B$3:$C$100,2,FALSE)</f>
        <v>West</v>
      </c>
      <c r="F89">
        <v>7</v>
      </c>
      <c r="G89" s="55" t="s">
        <v>303</v>
      </c>
      <c r="H89">
        <v>110137.96</v>
      </c>
      <c r="I89">
        <v>95170.61</v>
      </c>
      <c r="J89">
        <v>14967.35</v>
      </c>
      <c r="K89">
        <v>15.726861475407199</v>
      </c>
      <c r="L89">
        <v>1979</v>
      </c>
      <c r="M89">
        <v>1988</v>
      </c>
      <c r="N89">
        <v>-0.45271629778672001</v>
      </c>
    </row>
    <row r="90" spans="1:14" x14ac:dyDescent="0.25">
      <c r="A90">
        <f t="shared" si="27"/>
        <v>28</v>
      </c>
      <c r="B90">
        <f t="shared" si="28"/>
        <v>268</v>
      </c>
      <c r="C90">
        <v>26</v>
      </c>
      <c r="D90">
        <f>VLOOKUP(C90,'Store Database'!A:C,2,FALSE)</f>
        <v>2</v>
      </c>
      <c r="E90" t="str">
        <f>VLOOKUP(D90,'Store Database'!$B$3:$C$100,2,FALSE)</f>
        <v>West</v>
      </c>
      <c r="F90">
        <v>8</v>
      </c>
      <c r="G90" s="55" t="s">
        <v>304</v>
      </c>
      <c r="H90">
        <v>128185.49</v>
      </c>
      <c r="I90">
        <v>135866.26999999999</v>
      </c>
      <c r="J90">
        <v>-7680.78</v>
      </c>
      <c r="K90">
        <v>-5.6531911857151904</v>
      </c>
      <c r="L90">
        <v>1811</v>
      </c>
      <c r="M90">
        <v>1833</v>
      </c>
      <c r="N90">
        <v>-1.20021822149482</v>
      </c>
    </row>
    <row r="91" spans="1:14" x14ac:dyDescent="0.25">
      <c r="A91">
        <f t="shared" si="27"/>
        <v>29</v>
      </c>
      <c r="B91">
        <f t="shared" si="28"/>
        <v>269</v>
      </c>
      <c r="C91">
        <v>26</v>
      </c>
      <c r="D91">
        <f>VLOOKUP(C91,'Store Database'!A:C,2,FALSE)</f>
        <v>2</v>
      </c>
      <c r="E91" t="str">
        <f>VLOOKUP(D91,'Store Database'!$B$3:$C$100,2,FALSE)</f>
        <v>West</v>
      </c>
      <c r="F91">
        <v>9</v>
      </c>
      <c r="G91" s="55" t="s">
        <v>305</v>
      </c>
      <c r="H91">
        <v>56213.33</v>
      </c>
      <c r="I91">
        <v>48847.44</v>
      </c>
      <c r="J91">
        <v>7365.89</v>
      </c>
      <c r="K91">
        <v>15.079377752447201</v>
      </c>
      <c r="L91">
        <v>6142</v>
      </c>
      <c r="M91">
        <v>2554</v>
      </c>
      <c r="N91">
        <v>140.48551292090801</v>
      </c>
    </row>
    <row r="92" spans="1:14" x14ac:dyDescent="0.25">
      <c r="A92">
        <f t="shared" si="27"/>
        <v>31</v>
      </c>
      <c r="B92">
        <f t="shared" si="28"/>
        <v>271</v>
      </c>
      <c r="C92">
        <v>27</v>
      </c>
      <c r="D92">
        <f>VLOOKUP(C92,'Store Database'!A:C,2,FALSE)</f>
        <v>3</v>
      </c>
      <c r="E92" t="str">
        <f>VLOOKUP(D92,'Store Database'!$B$3:$C$100,2,FALSE)</f>
        <v>North</v>
      </c>
      <c r="F92">
        <v>1</v>
      </c>
      <c r="G92" s="55" t="s">
        <v>297</v>
      </c>
      <c r="H92">
        <v>130836.67</v>
      </c>
      <c r="I92">
        <v>83929.86</v>
      </c>
      <c r="J92">
        <v>46906.81</v>
      </c>
      <c r="K92">
        <v>55.888107045573499</v>
      </c>
      <c r="L92">
        <v>1878</v>
      </c>
      <c r="M92">
        <v>1429</v>
      </c>
      <c r="N92">
        <v>31.420573827851602</v>
      </c>
    </row>
    <row r="93" spans="1:14" x14ac:dyDescent="0.25">
      <c r="A93">
        <f t="shared" si="27"/>
        <v>32</v>
      </c>
      <c r="B93">
        <f t="shared" si="28"/>
        <v>272</v>
      </c>
      <c r="C93">
        <v>27</v>
      </c>
      <c r="D93">
        <f>VLOOKUP(C93,'Store Database'!A:C,2,FALSE)</f>
        <v>3</v>
      </c>
      <c r="E93" t="str">
        <f>VLOOKUP(D93,'Store Database'!$B$3:$C$100,2,FALSE)</f>
        <v>North</v>
      </c>
      <c r="F93">
        <v>2</v>
      </c>
      <c r="G93" s="55" t="s">
        <v>298</v>
      </c>
      <c r="H93">
        <v>116562.57</v>
      </c>
      <c r="I93">
        <v>108437.33</v>
      </c>
      <c r="J93">
        <v>8125.24</v>
      </c>
      <c r="K93">
        <v>7.49302846169304</v>
      </c>
      <c r="L93">
        <v>2412</v>
      </c>
      <c r="M93">
        <v>1689</v>
      </c>
      <c r="N93">
        <v>42.806394316163399</v>
      </c>
    </row>
    <row r="94" spans="1:14" x14ac:dyDescent="0.25">
      <c r="A94">
        <f t="shared" si="27"/>
        <v>33</v>
      </c>
      <c r="B94">
        <f t="shared" si="28"/>
        <v>273</v>
      </c>
      <c r="C94">
        <v>27</v>
      </c>
      <c r="D94">
        <f>VLOOKUP(C94,'Store Database'!A:C,2,FALSE)</f>
        <v>3</v>
      </c>
      <c r="E94" t="str">
        <f>VLOOKUP(D94,'Store Database'!$B$3:$C$100,2,FALSE)</f>
        <v>North</v>
      </c>
      <c r="F94">
        <v>3</v>
      </c>
      <c r="G94" s="55" t="s">
        <v>299</v>
      </c>
      <c r="H94">
        <v>18448.060000000001</v>
      </c>
      <c r="I94">
        <v>22377.47</v>
      </c>
      <c r="J94">
        <v>-3929.41</v>
      </c>
      <c r="K94">
        <v>-17.5596705078814</v>
      </c>
      <c r="L94">
        <v>642</v>
      </c>
      <c r="M94">
        <v>315</v>
      </c>
      <c r="N94">
        <v>103.80952380952399</v>
      </c>
    </row>
    <row r="95" spans="1:14" x14ac:dyDescent="0.25">
      <c r="A95">
        <f t="shared" si="27"/>
        <v>34</v>
      </c>
      <c r="B95">
        <f t="shared" si="28"/>
        <v>274</v>
      </c>
      <c r="C95">
        <v>27</v>
      </c>
      <c r="D95">
        <f>VLOOKUP(C95,'Store Database'!A:C,2,FALSE)</f>
        <v>3</v>
      </c>
      <c r="E95" t="str">
        <f>VLOOKUP(D95,'Store Database'!$B$3:$C$100,2,FALSE)</f>
        <v>North</v>
      </c>
      <c r="F95">
        <v>4</v>
      </c>
      <c r="G95" s="55" t="s">
        <v>300</v>
      </c>
      <c r="H95">
        <v>184400.05</v>
      </c>
      <c r="I95">
        <v>186043.78</v>
      </c>
      <c r="J95">
        <v>-1643.73</v>
      </c>
      <c r="K95">
        <v>-0.88351784725079197</v>
      </c>
      <c r="L95">
        <v>2831</v>
      </c>
      <c r="M95">
        <v>1655</v>
      </c>
      <c r="N95">
        <v>71.057401812688809</v>
      </c>
    </row>
    <row r="96" spans="1:14" x14ac:dyDescent="0.25">
      <c r="A96">
        <f t="shared" si="27"/>
        <v>35</v>
      </c>
      <c r="B96">
        <f t="shared" si="28"/>
        <v>275</v>
      </c>
      <c r="C96">
        <v>27</v>
      </c>
      <c r="D96">
        <f>VLOOKUP(C96,'Store Database'!A:C,2,FALSE)</f>
        <v>3</v>
      </c>
      <c r="E96" t="str">
        <f>VLOOKUP(D96,'Store Database'!$B$3:$C$100,2,FALSE)</f>
        <v>North</v>
      </c>
      <c r="F96">
        <v>5</v>
      </c>
      <c r="G96" s="55" t="s">
        <v>301</v>
      </c>
      <c r="H96">
        <v>203696.01</v>
      </c>
      <c r="I96">
        <v>163927.07</v>
      </c>
      <c r="J96">
        <v>39768.94</v>
      </c>
      <c r="K96">
        <v>24.260142025353101</v>
      </c>
      <c r="L96">
        <v>2472</v>
      </c>
      <c r="M96">
        <v>2156</v>
      </c>
      <c r="N96">
        <v>14.656771799628901</v>
      </c>
    </row>
    <row r="97" spans="1:14" x14ac:dyDescent="0.25">
      <c r="A97">
        <f t="shared" si="27"/>
        <v>36</v>
      </c>
      <c r="B97">
        <f t="shared" si="28"/>
        <v>276</v>
      </c>
      <c r="C97">
        <v>27</v>
      </c>
      <c r="D97">
        <f>VLOOKUP(C97,'Store Database'!A:C,2,FALSE)</f>
        <v>3</v>
      </c>
      <c r="E97" t="str">
        <f>VLOOKUP(D97,'Store Database'!$B$3:$C$100,2,FALSE)</f>
        <v>North</v>
      </c>
      <c r="F97">
        <v>6</v>
      </c>
      <c r="G97" s="55" t="s">
        <v>302</v>
      </c>
      <c r="H97">
        <v>180811.64</v>
      </c>
      <c r="I97">
        <v>182892.08</v>
      </c>
      <c r="J97">
        <v>-2080.44</v>
      </c>
      <c r="K97">
        <v>-1.13752328695699</v>
      </c>
      <c r="L97">
        <v>2167</v>
      </c>
      <c r="M97">
        <v>1556</v>
      </c>
      <c r="N97">
        <v>39.267352185089997</v>
      </c>
    </row>
    <row r="98" spans="1:14" x14ac:dyDescent="0.25">
      <c r="A98">
        <f t="shared" si="27"/>
        <v>37</v>
      </c>
      <c r="B98">
        <f t="shared" si="28"/>
        <v>277</v>
      </c>
      <c r="C98">
        <v>27</v>
      </c>
      <c r="D98">
        <f>VLOOKUP(C98,'Store Database'!A:C,2,FALSE)</f>
        <v>3</v>
      </c>
      <c r="E98" t="str">
        <f>VLOOKUP(D98,'Store Database'!$B$3:$C$100,2,FALSE)</f>
        <v>North</v>
      </c>
      <c r="F98">
        <v>7</v>
      </c>
      <c r="G98" s="55" t="s">
        <v>303</v>
      </c>
      <c r="H98">
        <v>86997.01</v>
      </c>
      <c r="I98">
        <v>78985.91</v>
      </c>
      <c r="J98">
        <v>8011.1</v>
      </c>
      <c r="K98">
        <v>10.1424418608332</v>
      </c>
      <c r="L98">
        <v>2049</v>
      </c>
      <c r="M98">
        <v>1076</v>
      </c>
      <c r="N98">
        <v>90.427509293680302</v>
      </c>
    </row>
    <row r="99" spans="1:14" x14ac:dyDescent="0.25">
      <c r="A99">
        <f t="shared" si="27"/>
        <v>38</v>
      </c>
      <c r="B99">
        <f t="shared" si="28"/>
        <v>278</v>
      </c>
      <c r="C99">
        <v>27</v>
      </c>
      <c r="D99">
        <f>VLOOKUP(C99,'Store Database'!A:C,2,FALSE)</f>
        <v>3</v>
      </c>
      <c r="E99" t="str">
        <f>VLOOKUP(D99,'Store Database'!$B$3:$C$100,2,FALSE)</f>
        <v>North</v>
      </c>
      <c r="F99">
        <v>8</v>
      </c>
      <c r="G99" s="55" t="s">
        <v>304</v>
      </c>
      <c r="H99">
        <v>121291.38</v>
      </c>
      <c r="I99">
        <v>120868.64</v>
      </c>
      <c r="J99">
        <v>422.74</v>
      </c>
      <c r="K99">
        <v>0.34975159809856399</v>
      </c>
      <c r="L99">
        <v>2335</v>
      </c>
      <c r="M99">
        <v>1390</v>
      </c>
      <c r="N99">
        <v>67.985611510791401</v>
      </c>
    </row>
    <row r="100" spans="1:14" x14ac:dyDescent="0.25">
      <c r="A100">
        <f t="shared" si="27"/>
        <v>39</v>
      </c>
      <c r="B100">
        <f t="shared" si="28"/>
        <v>279</v>
      </c>
      <c r="C100">
        <v>27</v>
      </c>
      <c r="D100">
        <f>VLOOKUP(C100,'Store Database'!A:C,2,FALSE)</f>
        <v>3</v>
      </c>
      <c r="E100" t="str">
        <f>VLOOKUP(D100,'Store Database'!$B$3:$C$100,2,FALSE)</f>
        <v>North</v>
      </c>
      <c r="F100">
        <v>9</v>
      </c>
      <c r="G100" s="55" t="s">
        <v>305</v>
      </c>
      <c r="H100">
        <v>43631.34</v>
      </c>
      <c r="I100">
        <v>40571.83</v>
      </c>
      <c r="J100">
        <v>3059.51</v>
      </c>
      <c r="K100">
        <v>7.5409711615177297</v>
      </c>
      <c r="L100">
        <v>3421</v>
      </c>
      <c r="M100">
        <v>2347</v>
      </c>
      <c r="N100">
        <v>45.760545377077101</v>
      </c>
    </row>
    <row r="101" spans="1:14" x14ac:dyDescent="0.25">
      <c r="A101">
        <f t="shared" si="27"/>
        <v>41</v>
      </c>
      <c r="B101">
        <f t="shared" si="28"/>
        <v>291</v>
      </c>
      <c r="C101">
        <v>29</v>
      </c>
      <c r="D101">
        <f>VLOOKUP(C101,'Store Database'!A:C,2,FALSE)</f>
        <v>4</v>
      </c>
      <c r="E101" t="str">
        <f>VLOOKUP(D101,'Store Database'!$B$3:$C$100,2,FALSE)</f>
        <v>South</v>
      </c>
      <c r="F101">
        <v>1</v>
      </c>
      <c r="G101" s="55" t="s">
        <v>297</v>
      </c>
      <c r="H101">
        <v>176506.23</v>
      </c>
      <c r="I101">
        <v>150266.42000000001</v>
      </c>
      <c r="J101">
        <v>26239.81</v>
      </c>
      <c r="K101">
        <v>17.462191486294799</v>
      </c>
      <c r="L101">
        <v>3467</v>
      </c>
      <c r="M101">
        <v>3054</v>
      </c>
      <c r="N101">
        <v>13.523248199083199</v>
      </c>
    </row>
    <row r="102" spans="1:14" x14ac:dyDescent="0.25">
      <c r="A102">
        <f t="shared" si="27"/>
        <v>42</v>
      </c>
      <c r="B102">
        <f t="shared" si="28"/>
        <v>292</v>
      </c>
      <c r="C102">
        <v>29</v>
      </c>
      <c r="D102">
        <f>VLOOKUP(C102,'Store Database'!A:C,2,FALSE)</f>
        <v>4</v>
      </c>
      <c r="E102" t="str">
        <f>VLOOKUP(D102,'Store Database'!$B$3:$C$100,2,FALSE)</f>
        <v>South</v>
      </c>
      <c r="F102">
        <v>2</v>
      </c>
      <c r="G102" s="55" t="s">
        <v>298</v>
      </c>
      <c r="H102">
        <v>55943.32</v>
      </c>
      <c r="I102">
        <v>65238.31</v>
      </c>
      <c r="J102">
        <v>-9294.99</v>
      </c>
      <c r="K102">
        <v>-14.247747987340601</v>
      </c>
      <c r="L102">
        <v>2183</v>
      </c>
      <c r="M102">
        <v>1663</v>
      </c>
      <c r="N102">
        <v>31.268791340950099</v>
      </c>
    </row>
    <row r="103" spans="1:14" x14ac:dyDescent="0.25">
      <c r="A103">
        <f t="shared" si="27"/>
        <v>43</v>
      </c>
      <c r="B103">
        <f t="shared" si="28"/>
        <v>293</v>
      </c>
      <c r="C103">
        <v>29</v>
      </c>
      <c r="D103">
        <f>VLOOKUP(C103,'Store Database'!A:C,2,FALSE)</f>
        <v>4</v>
      </c>
      <c r="E103" t="str">
        <f>VLOOKUP(D103,'Store Database'!$B$3:$C$100,2,FALSE)</f>
        <v>South</v>
      </c>
      <c r="F103">
        <v>3</v>
      </c>
      <c r="G103" s="55" t="s">
        <v>299</v>
      </c>
      <c r="H103">
        <v>12898.62</v>
      </c>
      <c r="I103">
        <v>25681.5</v>
      </c>
      <c r="J103">
        <v>-12782.88</v>
      </c>
      <c r="K103">
        <v>-49.774662694935998</v>
      </c>
      <c r="L103">
        <v>1114</v>
      </c>
      <c r="M103">
        <v>606</v>
      </c>
      <c r="N103">
        <v>83.828382838283801</v>
      </c>
    </row>
    <row r="104" spans="1:14" x14ac:dyDescent="0.25">
      <c r="A104">
        <f t="shared" si="27"/>
        <v>44</v>
      </c>
      <c r="B104">
        <f t="shared" si="28"/>
        <v>294</v>
      </c>
      <c r="C104">
        <v>29</v>
      </c>
      <c r="D104">
        <f>VLOOKUP(C104,'Store Database'!A:C,2,FALSE)</f>
        <v>4</v>
      </c>
      <c r="E104" t="str">
        <f>VLOOKUP(D104,'Store Database'!$B$3:$C$100,2,FALSE)</f>
        <v>South</v>
      </c>
      <c r="F104">
        <v>4</v>
      </c>
      <c r="G104" s="55" t="s">
        <v>300</v>
      </c>
      <c r="H104">
        <v>168201.60000000001</v>
      </c>
      <c r="I104">
        <v>223427.68</v>
      </c>
      <c r="J104">
        <v>-55226.080000000002</v>
      </c>
      <c r="K104">
        <v>-24.717653604960699</v>
      </c>
      <c r="L104">
        <v>2986</v>
      </c>
      <c r="M104">
        <v>1704</v>
      </c>
      <c r="N104">
        <v>75.234741784037595</v>
      </c>
    </row>
    <row r="105" spans="1:14" x14ac:dyDescent="0.25">
      <c r="A105">
        <f t="shared" si="27"/>
        <v>45</v>
      </c>
      <c r="B105">
        <f t="shared" si="28"/>
        <v>295</v>
      </c>
      <c r="C105">
        <v>29</v>
      </c>
      <c r="D105">
        <f>VLOOKUP(C105,'Store Database'!A:C,2,FALSE)</f>
        <v>4</v>
      </c>
      <c r="E105" t="str">
        <f>VLOOKUP(D105,'Store Database'!$B$3:$C$100,2,FALSE)</f>
        <v>South</v>
      </c>
      <c r="F105">
        <v>5</v>
      </c>
      <c r="G105" s="55" t="s">
        <v>301</v>
      </c>
      <c r="H105">
        <v>163217.09</v>
      </c>
      <c r="I105">
        <v>168456</v>
      </c>
      <c r="J105">
        <v>-5238.91</v>
      </c>
      <c r="K105">
        <v>-3.10995749631951</v>
      </c>
      <c r="L105">
        <v>3126</v>
      </c>
      <c r="M105">
        <v>2604</v>
      </c>
      <c r="N105">
        <v>20.046082949308801</v>
      </c>
    </row>
    <row r="106" spans="1:14" x14ac:dyDescent="0.25">
      <c r="A106">
        <f t="shared" si="27"/>
        <v>46</v>
      </c>
      <c r="B106">
        <f t="shared" si="28"/>
        <v>296</v>
      </c>
      <c r="C106">
        <v>29</v>
      </c>
      <c r="D106">
        <f>VLOOKUP(C106,'Store Database'!A:C,2,FALSE)</f>
        <v>4</v>
      </c>
      <c r="E106" t="str">
        <f>VLOOKUP(D106,'Store Database'!$B$3:$C$100,2,FALSE)</f>
        <v>South</v>
      </c>
      <c r="F106">
        <v>6</v>
      </c>
      <c r="G106" s="55" t="s">
        <v>302</v>
      </c>
      <c r="H106">
        <v>152985.28</v>
      </c>
      <c r="I106">
        <v>205925.87</v>
      </c>
      <c r="J106">
        <v>-52940.59</v>
      </c>
      <c r="K106">
        <v>-25.7085668740892</v>
      </c>
      <c r="L106">
        <v>2442</v>
      </c>
      <c r="M106">
        <v>1829</v>
      </c>
      <c r="N106">
        <v>33.515582285401905</v>
      </c>
    </row>
    <row r="107" spans="1:14" x14ac:dyDescent="0.25">
      <c r="A107">
        <f t="shared" si="27"/>
        <v>47</v>
      </c>
      <c r="B107">
        <f t="shared" si="28"/>
        <v>297</v>
      </c>
      <c r="C107">
        <v>29</v>
      </c>
      <c r="D107">
        <f>VLOOKUP(C107,'Store Database'!A:C,2,FALSE)</f>
        <v>4</v>
      </c>
      <c r="E107" t="str">
        <f>VLOOKUP(D107,'Store Database'!$B$3:$C$100,2,FALSE)</f>
        <v>South</v>
      </c>
      <c r="F107">
        <v>7</v>
      </c>
      <c r="G107" s="55" t="s">
        <v>303</v>
      </c>
      <c r="H107">
        <v>77244.259999999995</v>
      </c>
      <c r="I107">
        <v>79658.37</v>
      </c>
      <c r="J107">
        <v>-2414.11</v>
      </c>
      <c r="K107">
        <v>-3.0305792096925899</v>
      </c>
      <c r="L107">
        <v>2426</v>
      </c>
      <c r="M107">
        <v>1722</v>
      </c>
      <c r="N107">
        <v>40.882694541231103</v>
      </c>
    </row>
    <row r="108" spans="1:14" x14ac:dyDescent="0.25">
      <c r="A108">
        <f t="shared" si="27"/>
        <v>48</v>
      </c>
      <c r="B108">
        <f t="shared" si="28"/>
        <v>298</v>
      </c>
      <c r="C108">
        <v>29</v>
      </c>
      <c r="D108">
        <f>VLOOKUP(C108,'Store Database'!A:C,2,FALSE)</f>
        <v>4</v>
      </c>
      <c r="E108" t="str">
        <f>VLOOKUP(D108,'Store Database'!$B$3:$C$100,2,FALSE)</f>
        <v>South</v>
      </c>
      <c r="F108">
        <v>8</v>
      </c>
      <c r="G108" s="55" t="s">
        <v>304</v>
      </c>
      <c r="H108">
        <v>145841.24</v>
      </c>
      <c r="I108">
        <v>153654.38</v>
      </c>
      <c r="J108">
        <v>-7813.14</v>
      </c>
      <c r="K108">
        <v>-5.0848794547867797</v>
      </c>
      <c r="L108">
        <v>2472</v>
      </c>
      <c r="M108">
        <v>1878</v>
      </c>
      <c r="N108">
        <v>31.629392971246002</v>
      </c>
    </row>
    <row r="109" spans="1:14" x14ac:dyDescent="0.25">
      <c r="A109">
        <f t="shared" si="27"/>
        <v>49</v>
      </c>
      <c r="B109">
        <f t="shared" si="28"/>
        <v>299</v>
      </c>
      <c r="C109">
        <v>29</v>
      </c>
      <c r="D109">
        <f>VLOOKUP(C109,'Store Database'!A:C,2,FALSE)</f>
        <v>4</v>
      </c>
      <c r="E109" t="str">
        <f>VLOOKUP(D109,'Store Database'!$B$3:$C$100,2,FALSE)</f>
        <v>South</v>
      </c>
      <c r="F109">
        <v>9</v>
      </c>
      <c r="G109" s="55" t="s">
        <v>305</v>
      </c>
      <c r="H109">
        <v>24295.37</v>
      </c>
      <c r="I109">
        <v>28949.84</v>
      </c>
      <c r="J109">
        <v>-4654.47</v>
      </c>
      <c r="K109">
        <v>-16.077705438095698</v>
      </c>
      <c r="L109">
        <v>4641</v>
      </c>
      <c r="M109">
        <v>2669</v>
      </c>
      <c r="N109">
        <v>73.885350318471296</v>
      </c>
    </row>
    <row r="110" spans="1:14" x14ac:dyDescent="0.25">
      <c r="A110">
        <f t="shared" si="27"/>
        <v>11</v>
      </c>
      <c r="B110">
        <f t="shared" si="28"/>
        <v>321</v>
      </c>
      <c r="C110">
        <v>32</v>
      </c>
      <c r="D110">
        <f>VLOOKUP(C110,'Store Database'!A:C,2,FALSE)</f>
        <v>1</v>
      </c>
      <c r="E110" t="str">
        <f>VLOOKUP(D110,'Store Database'!$B$3:$C$100,2,FALSE)</f>
        <v>East</v>
      </c>
      <c r="F110">
        <v>1</v>
      </c>
      <c r="G110" s="55" t="s">
        <v>297</v>
      </c>
      <c r="H110">
        <v>95752.36</v>
      </c>
      <c r="I110">
        <v>87845.34</v>
      </c>
      <c r="J110">
        <v>7907.02</v>
      </c>
      <c r="K110">
        <v>9.0010693794343606</v>
      </c>
      <c r="L110">
        <v>2066</v>
      </c>
      <c r="M110">
        <v>1502</v>
      </c>
      <c r="N110">
        <v>37.549933422103898</v>
      </c>
    </row>
    <row r="111" spans="1:14" x14ac:dyDescent="0.25">
      <c r="A111">
        <f t="shared" si="27"/>
        <v>12</v>
      </c>
      <c r="B111">
        <f t="shared" si="28"/>
        <v>322</v>
      </c>
      <c r="C111">
        <v>32</v>
      </c>
      <c r="D111">
        <f>VLOOKUP(C111,'Store Database'!A:C,2,FALSE)</f>
        <v>1</v>
      </c>
      <c r="E111" t="str">
        <f>VLOOKUP(D111,'Store Database'!$B$3:$C$100,2,FALSE)</f>
        <v>East</v>
      </c>
      <c r="F111">
        <v>2</v>
      </c>
      <c r="G111" s="55" t="s">
        <v>298</v>
      </c>
      <c r="H111">
        <v>42650.64</v>
      </c>
      <c r="I111">
        <v>42432.18</v>
      </c>
      <c r="J111">
        <v>218.46</v>
      </c>
      <c r="K111">
        <v>0.51484510105302195</v>
      </c>
      <c r="L111">
        <v>1948</v>
      </c>
      <c r="M111">
        <v>1388</v>
      </c>
      <c r="N111">
        <v>40.345821325648402</v>
      </c>
    </row>
    <row r="112" spans="1:14" x14ac:dyDescent="0.25">
      <c r="A112">
        <f t="shared" si="27"/>
        <v>13</v>
      </c>
      <c r="B112">
        <f t="shared" si="28"/>
        <v>323</v>
      </c>
      <c r="C112">
        <v>32</v>
      </c>
      <c r="D112">
        <f>VLOOKUP(C112,'Store Database'!A:C,2,FALSE)</f>
        <v>1</v>
      </c>
      <c r="E112" t="str">
        <f>VLOOKUP(D112,'Store Database'!$B$3:$C$100,2,FALSE)</f>
        <v>East</v>
      </c>
      <c r="F112">
        <v>3</v>
      </c>
      <c r="G112" s="55" t="s">
        <v>299</v>
      </c>
      <c r="H112">
        <v>7521.67</v>
      </c>
      <c r="I112">
        <v>11174.15</v>
      </c>
      <c r="J112">
        <v>-3652.48</v>
      </c>
      <c r="K112">
        <v>-32.686871037170597</v>
      </c>
      <c r="L112">
        <v>476</v>
      </c>
      <c r="M112">
        <v>268</v>
      </c>
      <c r="N112">
        <v>77.611940298507491</v>
      </c>
    </row>
    <row r="113" spans="1:14" x14ac:dyDescent="0.25">
      <c r="A113">
        <f t="shared" si="27"/>
        <v>14</v>
      </c>
      <c r="B113">
        <f t="shared" si="28"/>
        <v>324</v>
      </c>
      <c r="C113">
        <v>32</v>
      </c>
      <c r="D113">
        <f>VLOOKUP(C113,'Store Database'!A:C,2,FALSE)</f>
        <v>1</v>
      </c>
      <c r="E113" t="str">
        <f>VLOOKUP(D113,'Store Database'!$B$3:$C$100,2,FALSE)</f>
        <v>East</v>
      </c>
      <c r="F113">
        <v>4</v>
      </c>
      <c r="G113" s="55" t="s">
        <v>300</v>
      </c>
      <c r="H113">
        <v>98280.83</v>
      </c>
      <c r="I113">
        <v>96228.24</v>
      </c>
      <c r="J113">
        <v>2052.59</v>
      </c>
      <c r="K113">
        <v>2.1330432729518898</v>
      </c>
      <c r="L113">
        <v>2109</v>
      </c>
      <c r="M113">
        <v>1464</v>
      </c>
      <c r="N113">
        <v>44.057377049180303</v>
      </c>
    </row>
    <row r="114" spans="1:14" x14ac:dyDescent="0.25">
      <c r="A114">
        <f t="shared" si="27"/>
        <v>15</v>
      </c>
      <c r="B114">
        <f t="shared" si="28"/>
        <v>325</v>
      </c>
      <c r="C114">
        <v>32</v>
      </c>
      <c r="D114">
        <f>VLOOKUP(C114,'Store Database'!A:C,2,FALSE)</f>
        <v>1</v>
      </c>
      <c r="E114" t="str">
        <f>VLOOKUP(D114,'Store Database'!$B$3:$C$100,2,FALSE)</f>
        <v>East</v>
      </c>
      <c r="F114">
        <v>5</v>
      </c>
      <c r="G114" s="55" t="s">
        <v>301</v>
      </c>
      <c r="H114">
        <v>113402.01</v>
      </c>
      <c r="I114">
        <v>113837.82</v>
      </c>
      <c r="J114">
        <v>-435.81</v>
      </c>
      <c r="K114">
        <v>-0.38283410557229602</v>
      </c>
      <c r="L114">
        <v>2102</v>
      </c>
      <c r="M114">
        <v>2108</v>
      </c>
      <c r="N114">
        <v>-0.28462998102466802</v>
      </c>
    </row>
    <row r="115" spans="1:14" x14ac:dyDescent="0.25">
      <c r="A115">
        <f t="shared" si="27"/>
        <v>16</v>
      </c>
      <c r="B115">
        <f t="shared" si="28"/>
        <v>326</v>
      </c>
      <c r="C115">
        <v>32</v>
      </c>
      <c r="D115">
        <f>VLOOKUP(C115,'Store Database'!A:C,2,FALSE)</f>
        <v>1</v>
      </c>
      <c r="E115" t="str">
        <f>VLOOKUP(D115,'Store Database'!$B$3:$C$100,2,FALSE)</f>
        <v>East</v>
      </c>
      <c r="F115">
        <v>6</v>
      </c>
      <c r="G115" s="55" t="s">
        <v>302</v>
      </c>
      <c r="H115">
        <v>109188.4</v>
      </c>
      <c r="I115">
        <v>99883.18</v>
      </c>
      <c r="J115">
        <v>9305.2199999999993</v>
      </c>
      <c r="K115">
        <v>9.31610307160825</v>
      </c>
      <c r="L115">
        <v>1311</v>
      </c>
      <c r="M115">
        <v>1098</v>
      </c>
      <c r="N115">
        <v>19.398907103825099</v>
      </c>
    </row>
    <row r="116" spans="1:14" x14ac:dyDescent="0.25">
      <c r="A116">
        <f t="shared" si="27"/>
        <v>17</v>
      </c>
      <c r="B116">
        <f t="shared" si="28"/>
        <v>327</v>
      </c>
      <c r="C116">
        <v>32</v>
      </c>
      <c r="D116">
        <f>VLOOKUP(C116,'Store Database'!A:C,2,FALSE)</f>
        <v>1</v>
      </c>
      <c r="E116" t="str">
        <f>VLOOKUP(D116,'Store Database'!$B$3:$C$100,2,FALSE)</f>
        <v>East</v>
      </c>
      <c r="F116">
        <v>7</v>
      </c>
      <c r="G116" s="55" t="s">
        <v>303</v>
      </c>
      <c r="H116">
        <v>46610.14</v>
      </c>
      <c r="I116">
        <v>41559.1</v>
      </c>
      <c r="J116">
        <v>5051.04</v>
      </c>
      <c r="K116">
        <v>12.153872437083599</v>
      </c>
      <c r="L116">
        <v>1474</v>
      </c>
      <c r="M116">
        <v>1115</v>
      </c>
      <c r="N116">
        <v>32.197309417040401</v>
      </c>
    </row>
    <row r="117" spans="1:14" x14ac:dyDescent="0.25">
      <c r="A117">
        <f t="shared" si="27"/>
        <v>18</v>
      </c>
      <c r="B117">
        <f t="shared" si="28"/>
        <v>328</v>
      </c>
      <c r="C117">
        <v>32</v>
      </c>
      <c r="D117">
        <f>VLOOKUP(C117,'Store Database'!A:C,2,FALSE)</f>
        <v>1</v>
      </c>
      <c r="E117" t="str">
        <f>VLOOKUP(D117,'Store Database'!$B$3:$C$100,2,FALSE)</f>
        <v>East</v>
      </c>
      <c r="F117">
        <v>8</v>
      </c>
      <c r="G117" s="55" t="s">
        <v>304</v>
      </c>
      <c r="H117">
        <v>71246.7</v>
      </c>
      <c r="I117">
        <v>68400.98</v>
      </c>
      <c r="J117">
        <v>2845.72</v>
      </c>
      <c r="K117">
        <v>4.16034974937494</v>
      </c>
      <c r="L117">
        <v>1541</v>
      </c>
      <c r="M117">
        <v>1086</v>
      </c>
      <c r="N117">
        <v>41.896869244935495</v>
      </c>
    </row>
    <row r="118" spans="1:14" x14ac:dyDescent="0.25">
      <c r="A118">
        <f t="shared" si="27"/>
        <v>19</v>
      </c>
      <c r="B118">
        <f t="shared" si="28"/>
        <v>329</v>
      </c>
      <c r="C118">
        <v>32</v>
      </c>
      <c r="D118">
        <f>VLOOKUP(C118,'Store Database'!A:C,2,FALSE)</f>
        <v>1</v>
      </c>
      <c r="E118" t="str">
        <f>VLOOKUP(D118,'Store Database'!$B$3:$C$100,2,FALSE)</f>
        <v>East</v>
      </c>
      <c r="F118">
        <v>9</v>
      </c>
      <c r="G118" s="55" t="s">
        <v>305</v>
      </c>
      <c r="H118">
        <v>20103.73</v>
      </c>
      <c r="I118">
        <v>21420.48</v>
      </c>
      <c r="J118">
        <v>-1316.75</v>
      </c>
      <c r="K118">
        <v>-6.1471544988721103</v>
      </c>
      <c r="L118">
        <v>3653</v>
      </c>
      <c r="M118">
        <v>1974</v>
      </c>
      <c r="N118">
        <v>85.055724417426603</v>
      </c>
    </row>
    <row r="119" spans="1:14" x14ac:dyDescent="0.25">
      <c r="A119">
        <f t="shared" si="27"/>
        <v>21</v>
      </c>
      <c r="B119">
        <f t="shared" si="28"/>
        <v>341</v>
      </c>
      <c r="C119">
        <v>34</v>
      </c>
      <c r="D119">
        <f>VLOOKUP(C119,'Store Database'!A:C,2,FALSE)</f>
        <v>2</v>
      </c>
      <c r="E119" t="str">
        <f>VLOOKUP(D119,'Store Database'!$B$3:$C$100,2,FALSE)</f>
        <v>West</v>
      </c>
      <c r="F119">
        <v>1</v>
      </c>
      <c r="G119" s="55" t="s">
        <v>297</v>
      </c>
      <c r="H119">
        <v>47397.69</v>
      </c>
      <c r="I119">
        <v>58379.7</v>
      </c>
      <c r="J119">
        <v>-10982.01</v>
      </c>
      <c r="K119">
        <v>-18.811350520814599</v>
      </c>
      <c r="L119">
        <v>2282</v>
      </c>
      <c r="M119">
        <v>2468</v>
      </c>
      <c r="N119">
        <v>-7.5364667747163701</v>
      </c>
    </row>
    <row r="120" spans="1:14" x14ac:dyDescent="0.25">
      <c r="A120">
        <f t="shared" si="27"/>
        <v>22</v>
      </c>
      <c r="B120">
        <f t="shared" si="28"/>
        <v>342</v>
      </c>
      <c r="C120">
        <v>34</v>
      </c>
      <c r="D120">
        <f>VLOOKUP(C120,'Store Database'!A:C,2,FALSE)</f>
        <v>2</v>
      </c>
      <c r="E120" t="str">
        <f>VLOOKUP(D120,'Store Database'!$B$3:$C$100,2,FALSE)</f>
        <v>West</v>
      </c>
      <c r="F120">
        <v>2</v>
      </c>
      <c r="G120" s="55" t="s">
        <v>298</v>
      </c>
      <c r="H120">
        <v>41968.49</v>
      </c>
      <c r="I120">
        <v>50586.63</v>
      </c>
      <c r="J120">
        <v>-8618.14</v>
      </c>
      <c r="K120">
        <v>-17.036398748048601</v>
      </c>
      <c r="L120">
        <v>2025</v>
      </c>
      <c r="M120">
        <v>1653</v>
      </c>
      <c r="N120">
        <v>22.5045372050817</v>
      </c>
    </row>
    <row r="121" spans="1:14" x14ac:dyDescent="0.25">
      <c r="A121">
        <f t="shared" si="27"/>
        <v>23</v>
      </c>
      <c r="B121">
        <f t="shared" si="28"/>
        <v>343</v>
      </c>
      <c r="C121">
        <v>34</v>
      </c>
      <c r="D121">
        <f>VLOOKUP(C121,'Store Database'!A:C,2,FALSE)</f>
        <v>2</v>
      </c>
      <c r="E121" t="str">
        <f>VLOOKUP(D121,'Store Database'!$B$3:$C$100,2,FALSE)</f>
        <v>West</v>
      </c>
      <c r="F121">
        <v>3</v>
      </c>
      <c r="G121" s="55" t="s">
        <v>299</v>
      </c>
      <c r="H121">
        <v>8058.89</v>
      </c>
      <c r="I121">
        <v>11234.25</v>
      </c>
      <c r="J121">
        <v>-3175.36</v>
      </c>
      <c r="K121">
        <v>-28.26499321272</v>
      </c>
      <c r="L121">
        <v>573</v>
      </c>
      <c r="M121">
        <v>502</v>
      </c>
      <c r="N121">
        <v>14.143426294820699</v>
      </c>
    </row>
    <row r="122" spans="1:14" x14ac:dyDescent="0.25">
      <c r="A122">
        <f t="shared" si="27"/>
        <v>24</v>
      </c>
      <c r="B122">
        <f t="shared" si="28"/>
        <v>344</v>
      </c>
      <c r="C122">
        <v>34</v>
      </c>
      <c r="D122">
        <f>VLOOKUP(C122,'Store Database'!A:C,2,FALSE)</f>
        <v>2</v>
      </c>
      <c r="E122" t="str">
        <f>VLOOKUP(D122,'Store Database'!$B$3:$C$100,2,FALSE)</f>
        <v>West</v>
      </c>
      <c r="F122">
        <v>4</v>
      </c>
      <c r="G122" s="55" t="s">
        <v>300</v>
      </c>
      <c r="H122">
        <v>80112.59</v>
      </c>
      <c r="I122">
        <v>88005.59</v>
      </c>
      <c r="J122">
        <v>-7893</v>
      </c>
      <c r="K122">
        <v>-8.9687484624556202</v>
      </c>
      <c r="L122">
        <v>2110</v>
      </c>
      <c r="M122">
        <v>1672</v>
      </c>
      <c r="N122">
        <v>26.196172248803801</v>
      </c>
    </row>
    <row r="123" spans="1:14" x14ac:dyDescent="0.25">
      <c r="A123">
        <f t="shared" si="27"/>
        <v>25</v>
      </c>
      <c r="B123">
        <f t="shared" si="28"/>
        <v>345</v>
      </c>
      <c r="C123">
        <v>34</v>
      </c>
      <c r="D123">
        <f>VLOOKUP(C123,'Store Database'!A:C,2,FALSE)</f>
        <v>2</v>
      </c>
      <c r="E123" t="str">
        <f>VLOOKUP(D123,'Store Database'!$B$3:$C$100,2,FALSE)</f>
        <v>West</v>
      </c>
      <c r="F123">
        <v>5</v>
      </c>
      <c r="G123" s="55" t="s">
        <v>301</v>
      </c>
      <c r="H123">
        <v>76232.33</v>
      </c>
      <c r="I123">
        <v>77338.81</v>
      </c>
      <c r="J123">
        <v>-1106.48</v>
      </c>
      <c r="K123">
        <v>-1.4306917833362101</v>
      </c>
      <c r="L123">
        <v>2192</v>
      </c>
      <c r="M123">
        <v>2340</v>
      </c>
      <c r="N123">
        <v>-6.3247863247863201</v>
      </c>
    </row>
    <row r="124" spans="1:14" x14ac:dyDescent="0.25">
      <c r="A124">
        <f t="shared" si="27"/>
        <v>26</v>
      </c>
      <c r="B124">
        <f t="shared" si="28"/>
        <v>346</v>
      </c>
      <c r="C124">
        <v>34</v>
      </c>
      <c r="D124">
        <f>VLOOKUP(C124,'Store Database'!A:C,2,FALSE)</f>
        <v>2</v>
      </c>
      <c r="E124" t="str">
        <f>VLOOKUP(D124,'Store Database'!$B$3:$C$100,2,FALSE)</f>
        <v>West</v>
      </c>
      <c r="F124">
        <v>6</v>
      </c>
      <c r="G124" s="55" t="s">
        <v>302</v>
      </c>
      <c r="H124">
        <v>85308.44</v>
      </c>
      <c r="I124">
        <v>89183.29</v>
      </c>
      <c r="J124">
        <v>-3874.85</v>
      </c>
      <c r="K124">
        <v>-4.3448161645527996</v>
      </c>
      <c r="L124">
        <v>1499</v>
      </c>
      <c r="M124">
        <v>1454</v>
      </c>
      <c r="N124">
        <v>3.0949105914718</v>
      </c>
    </row>
    <row r="125" spans="1:14" x14ac:dyDescent="0.25">
      <c r="A125">
        <f t="shared" si="27"/>
        <v>27</v>
      </c>
      <c r="B125">
        <f t="shared" si="28"/>
        <v>347</v>
      </c>
      <c r="C125">
        <v>34</v>
      </c>
      <c r="D125">
        <f>VLOOKUP(C125,'Store Database'!A:C,2,FALSE)</f>
        <v>2</v>
      </c>
      <c r="E125" t="str">
        <f>VLOOKUP(D125,'Store Database'!$B$3:$C$100,2,FALSE)</f>
        <v>West</v>
      </c>
      <c r="F125">
        <v>7</v>
      </c>
      <c r="G125" s="55" t="s">
        <v>303</v>
      </c>
      <c r="H125">
        <v>28653.75</v>
      </c>
      <c r="I125">
        <v>30354.5</v>
      </c>
      <c r="J125">
        <v>-1700.75</v>
      </c>
      <c r="K125">
        <v>-5.6029583751997203</v>
      </c>
      <c r="L125">
        <v>1535</v>
      </c>
      <c r="M125">
        <v>1252</v>
      </c>
      <c r="N125">
        <v>22.6038338658147</v>
      </c>
    </row>
    <row r="126" spans="1:14" x14ac:dyDescent="0.25">
      <c r="A126">
        <f t="shared" si="27"/>
        <v>28</v>
      </c>
      <c r="B126">
        <f t="shared" si="28"/>
        <v>348</v>
      </c>
      <c r="C126">
        <v>34</v>
      </c>
      <c r="D126">
        <f>VLOOKUP(C126,'Store Database'!A:C,2,FALSE)</f>
        <v>2</v>
      </c>
      <c r="E126" t="str">
        <f>VLOOKUP(D126,'Store Database'!$B$3:$C$100,2,FALSE)</f>
        <v>West</v>
      </c>
      <c r="F126">
        <v>8</v>
      </c>
      <c r="G126" s="55" t="s">
        <v>304</v>
      </c>
      <c r="H126">
        <v>59344.85</v>
      </c>
      <c r="I126">
        <v>58628.07</v>
      </c>
      <c r="J126">
        <v>716.78</v>
      </c>
      <c r="K126">
        <v>1.2225884290579601</v>
      </c>
      <c r="L126">
        <v>1552</v>
      </c>
      <c r="M126">
        <v>1369</v>
      </c>
      <c r="N126">
        <v>13.3674214755296</v>
      </c>
    </row>
    <row r="127" spans="1:14" x14ac:dyDescent="0.25">
      <c r="A127">
        <f t="shared" si="27"/>
        <v>29</v>
      </c>
      <c r="B127">
        <f t="shared" si="28"/>
        <v>349</v>
      </c>
      <c r="C127">
        <v>34</v>
      </c>
      <c r="D127">
        <f>VLOOKUP(C127,'Store Database'!A:C,2,FALSE)</f>
        <v>2</v>
      </c>
      <c r="E127" t="str">
        <f>VLOOKUP(D127,'Store Database'!$B$3:$C$100,2,FALSE)</f>
        <v>West</v>
      </c>
      <c r="F127">
        <v>9</v>
      </c>
      <c r="G127" s="55" t="s">
        <v>305</v>
      </c>
      <c r="H127">
        <v>15672.05</v>
      </c>
      <c r="I127">
        <v>17577.34</v>
      </c>
      <c r="J127">
        <v>-1905.29</v>
      </c>
      <c r="K127">
        <v>-10.839467177627601</v>
      </c>
      <c r="L127">
        <v>4409</v>
      </c>
      <c r="M127">
        <v>2615</v>
      </c>
      <c r="N127">
        <v>68.604206500955996</v>
      </c>
    </row>
    <row r="128" spans="1:14" x14ac:dyDescent="0.25">
      <c r="A128">
        <f t="shared" si="27"/>
        <v>31</v>
      </c>
      <c r="B128">
        <f t="shared" si="28"/>
        <v>361</v>
      </c>
      <c r="C128">
        <v>36</v>
      </c>
      <c r="D128">
        <f>VLOOKUP(C128,'Store Database'!A:C,2,FALSE)</f>
        <v>3</v>
      </c>
      <c r="E128" t="str">
        <f>VLOOKUP(D128,'Store Database'!$B$3:$C$100,2,FALSE)</f>
        <v>North</v>
      </c>
      <c r="F128">
        <v>1</v>
      </c>
      <c r="G128" s="55" t="s">
        <v>297</v>
      </c>
      <c r="H128">
        <v>170305.01</v>
      </c>
      <c r="I128">
        <v>180496.07</v>
      </c>
      <c r="J128">
        <v>-10191.06</v>
      </c>
      <c r="K128">
        <v>-5.6461395530661704</v>
      </c>
      <c r="L128">
        <v>3445</v>
      </c>
      <c r="M128">
        <v>3474</v>
      </c>
      <c r="N128">
        <v>-0.83477259643062707</v>
      </c>
    </row>
    <row r="129" spans="1:14" x14ac:dyDescent="0.25">
      <c r="A129">
        <f t="shared" si="27"/>
        <v>32</v>
      </c>
      <c r="B129">
        <f t="shared" si="28"/>
        <v>362</v>
      </c>
      <c r="C129">
        <v>36</v>
      </c>
      <c r="D129">
        <f>VLOOKUP(C129,'Store Database'!A:C,2,FALSE)</f>
        <v>3</v>
      </c>
      <c r="E129" t="str">
        <f>VLOOKUP(D129,'Store Database'!$B$3:$C$100,2,FALSE)</f>
        <v>North</v>
      </c>
      <c r="F129">
        <v>2</v>
      </c>
      <c r="G129" s="55" t="s">
        <v>298</v>
      </c>
      <c r="H129">
        <v>101956.42</v>
      </c>
      <c r="I129">
        <v>110457.66</v>
      </c>
      <c r="J129">
        <v>-8501.24</v>
      </c>
      <c r="K129">
        <v>-7.6963788658930499</v>
      </c>
      <c r="L129">
        <v>2560</v>
      </c>
      <c r="M129">
        <v>2122</v>
      </c>
      <c r="N129">
        <v>20.6409048067861</v>
      </c>
    </row>
    <row r="130" spans="1:14" x14ac:dyDescent="0.25">
      <c r="A130">
        <f t="shared" si="27"/>
        <v>33</v>
      </c>
      <c r="B130">
        <f t="shared" si="28"/>
        <v>363</v>
      </c>
      <c r="C130">
        <v>36</v>
      </c>
      <c r="D130">
        <f>VLOOKUP(C130,'Store Database'!A:C,2,FALSE)</f>
        <v>3</v>
      </c>
      <c r="E130" t="str">
        <f>VLOOKUP(D130,'Store Database'!$B$3:$C$100,2,FALSE)</f>
        <v>North</v>
      </c>
      <c r="F130">
        <v>3</v>
      </c>
      <c r="G130" s="55" t="s">
        <v>299</v>
      </c>
      <c r="H130">
        <v>25743.32</v>
      </c>
      <c r="I130">
        <v>23626.86</v>
      </c>
      <c r="J130">
        <v>2116.46</v>
      </c>
      <c r="K130">
        <v>8.9578555931681105</v>
      </c>
      <c r="L130">
        <v>916</v>
      </c>
      <c r="M130">
        <v>477</v>
      </c>
      <c r="N130">
        <v>92.033542976939202</v>
      </c>
    </row>
    <row r="131" spans="1:14" x14ac:dyDescent="0.25">
      <c r="A131">
        <f t="shared" ref="A131:A194" si="29">VALUE(CONCATENATE(D131,F131))</f>
        <v>34</v>
      </c>
      <c r="B131">
        <f t="shared" ref="B131:B194" si="30">VALUE(CONCATENATE(C131,F131))</f>
        <v>364</v>
      </c>
      <c r="C131">
        <v>36</v>
      </c>
      <c r="D131">
        <f>VLOOKUP(C131,'Store Database'!A:C,2,FALSE)</f>
        <v>3</v>
      </c>
      <c r="E131" t="str">
        <f>VLOOKUP(D131,'Store Database'!$B$3:$C$100,2,FALSE)</f>
        <v>North</v>
      </c>
      <c r="F131">
        <v>4</v>
      </c>
      <c r="G131" s="55" t="s">
        <v>300</v>
      </c>
      <c r="H131">
        <v>200910.68</v>
      </c>
      <c r="I131">
        <v>227990.01</v>
      </c>
      <c r="J131">
        <v>-27079.33</v>
      </c>
      <c r="K131">
        <v>-11.8774195413211</v>
      </c>
      <c r="L131">
        <v>3248</v>
      </c>
      <c r="M131">
        <v>2222</v>
      </c>
      <c r="N131">
        <v>46.174617461746195</v>
      </c>
    </row>
    <row r="132" spans="1:14" x14ac:dyDescent="0.25">
      <c r="A132">
        <f t="shared" si="29"/>
        <v>35</v>
      </c>
      <c r="B132">
        <f t="shared" si="30"/>
        <v>365</v>
      </c>
      <c r="C132">
        <v>36</v>
      </c>
      <c r="D132">
        <f>VLOOKUP(C132,'Store Database'!A:C,2,FALSE)</f>
        <v>3</v>
      </c>
      <c r="E132" t="str">
        <f>VLOOKUP(D132,'Store Database'!$B$3:$C$100,2,FALSE)</f>
        <v>North</v>
      </c>
      <c r="F132">
        <v>5</v>
      </c>
      <c r="G132" s="55" t="s">
        <v>301</v>
      </c>
      <c r="H132">
        <v>215238.55</v>
      </c>
      <c r="I132">
        <v>248249.47</v>
      </c>
      <c r="J132">
        <v>-33010.92</v>
      </c>
      <c r="K132">
        <v>-13.2974785404376</v>
      </c>
      <c r="L132">
        <v>3300</v>
      </c>
      <c r="M132">
        <v>2767</v>
      </c>
      <c r="N132">
        <v>19.262739428984499</v>
      </c>
    </row>
    <row r="133" spans="1:14" x14ac:dyDescent="0.25">
      <c r="A133">
        <f t="shared" si="29"/>
        <v>36</v>
      </c>
      <c r="B133">
        <f t="shared" si="30"/>
        <v>366</v>
      </c>
      <c r="C133">
        <v>36</v>
      </c>
      <c r="D133">
        <f>VLOOKUP(C133,'Store Database'!A:C,2,FALSE)</f>
        <v>3</v>
      </c>
      <c r="E133" t="str">
        <f>VLOOKUP(D133,'Store Database'!$B$3:$C$100,2,FALSE)</f>
        <v>North</v>
      </c>
      <c r="F133">
        <v>6</v>
      </c>
      <c r="G133" s="55" t="s">
        <v>302</v>
      </c>
      <c r="H133">
        <v>200560.16</v>
      </c>
      <c r="I133">
        <v>214225.61</v>
      </c>
      <c r="J133">
        <v>-13665.45</v>
      </c>
      <c r="K133">
        <v>-6.3789992242290703</v>
      </c>
      <c r="L133">
        <v>2098</v>
      </c>
      <c r="M133">
        <v>2428</v>
      </c>
      <c r="N133">
        <v>-13.591433278418499</v>
      </c>
    </row>
    <row r="134" spans="1:14" x14ac:dyDescent="0.25">
      <c r="A134">
        <f t="shared" si="29"/>
        <v>37</v>
      </c>
      <c r="B134">
        <f t="shared" si="30"/>
        <v>367</v>
      </c>
      <c r="C134">
        <v>36</v>
      </c>
      <c r="D134">
        <f>VLOOKUP(C134,'Store Database'!A:C,2,FALSE)</f>
        <v>3</v>
      </c>
      <c r="E134" t="str">
        <f>VLOOKUP(D134,'Store Database'!$B$3:$C$100,2,FALSE)</f>
        <v>North</v>
      </c>
      <c r="F134">
        <v>7</v>
      </c>
      <c r="G134" s="55" t="s">
        <v>303</v>
      </c>
      <c r="H134">
        <v>64805.97</v>
      </c>
      <c r="I134">
        <v>76061.38</v>
      </c>
      <c r="J134">
        <v>-11255.41</v>
      </c>
      <c r="K134">
        <v>-14.7977988303657</v>
      </c>
      <c r="L134">
        <v>1785</v>
      </c>
      <c r="M134">
        <v>1620</v>
      </c>
      <c r="N134">
        <v>10.185185185185199</v>
      </c>
    </row>
    <row r="135" spans="1:14" x14ac:dyDescent="0.25">
      <c r="A135">
        <f t="shared" si="29"/>
        <v>38</v>
      </c>
      <c r="B135">
        <f t="shared" si="30"/>
        <v>368</v>
      </c>
      <c r="C135">
        <v>36</v>
      </c>
      <c r="D135">
        <f>VLOOKUP(C135,'Store Database'!A:C,2,FALSE)</f>
        <v>3</v>
      </c>
      <c r="E135" t="str">
        <f>VLOOKUP(D135,'Store Database'!$B$3:$C$100,2,FALSE)</f>
        <v>North</v>
      </c>
      <c r="F135">
        <v>8</v>
      </c>
      <c r="G135" s="55" t="s">
        <v>304</v>
      </c>
      <c r="H135">
        <v>114027.12</v>
      </c>
      <c r="I135">
        <v>114750.15</v>
      </c>
      <c r="J135">
        <v>-723.03</v>
      </c>
      <c r="K135">
        <v>-0.63009067962002696</v>
      </c>
      <c r="L135">
        <v>1912</v>
      </c>
      <c r="M135">
        <v>1797</v>
      </c>
      <c r="N135">
        <v>6.3995548135781899</v>
      </c>
    </row>
    <row r="136" spans="1:14" x14ac:dyDescent="0.25">
      <c r="A136">
        <f t="shared" si="29"/>
        <v>39</v>
      </c>
      <c r="B136">
        <f t="shared" si="30"/>
        <v>369</v>
      </c>
      <c r="C136">
        <v>36</v>
      </c>
      <c r="D136">
        <f>VLOOKUP(C136,'Store Database'!A:C,2,FALSE)</f>
        <v>3</v>
      </c>
      <c r="E136" t="str">
        <f>VLOOKUP(D136,'Store Database'!$B$3:$C$100,2,FALSE)</f>
        <v>North</v>
      </c>
      <c r="F136">
        <v>9</v>
      </c>
      <c r="G136" s="55" t="s">
        <v>305</v>
      </c>
      <c r="H136">
        <v>35139.550000000003</v>
      </c>
      <c r="I136">
        <v>35062.89</v>
      </c>
      <c r="J136">
        <v>76.66</v>
      </c>
      <c r="K136">
        <v>0.21863571428367701</v>
      </c>
      <c r="L136">
        <v>3661</v>
      </c>
      <c r="M136">
        <v>2573</v>
      </c>
      <c r="N136">
        <v>42.285270112708901</v>
      </c>
    </row>
    <row r="137" spans="1:14" x14ac:dyDescent="0.25">
      <c r="A137">
        <f t="shared" si="29"/>
        <v>41</v>
      </c>
      <c r="B137">
        <f t="shared" si="30"/>
        <v>381</v>
      </c>
      <c r="C137">
        <v>38</v>
      </c>
      <c r="D137">
        <f>VLOOKUP(C137,'Store Database'!A:C,2,FALSE)</f>
        <v>4</v>
      </c>
      <c r="E137" t="str">
        <f>VLOOKUP(D137,'Store Database'!$B$3:$C$100,2,FALSE)</f>
        <v>South</v>
      </c>
      <c r="F137">
        <v>1</v>
      </c>
      <c r="G137" s="55" t="s">
        <v>297</v>
      </c>
      <c r="H137">
        <v>85991.81</v>
      </c>
      <c r="I137">
        <v>77705.03</v>
      </c>
      <c r="J137">
        <v>8286.7800000000007</v>
      </c>
      <c r="K137">
        <v>10.664406152343</v>
      </c>
      <c r="L137">
        <v>1996</v>
      </c>
      <c r="M137">
        <v>1878</v>
      </c>
      <c r="N137">
        <v>6.2832800851970196</v>
      </c>
    </row>
    <row r="138" spans="1:14" x14ac:dyDescent="0.25">
      <c r="A138">
        <f t="shared" si="29"/>
        <v>42</v>
      </c>
      <c r="B138">
        <f t="shared" si="30"/>
        <v>382</v>
      </c>
      <c r="C138">
        <v>38</v>
      </c>
      <c r="D138">
        <f>VLOOKUP(C138,'Store Database'!A:C,2,FALSE)</f>
        <v>4</v>
      </c>
      <c r="E138" t="str">
        <f>VLOOKUP(D138,'Store Database'!$B$3:$C$100,2,FALSE)</f>
        <v>South</v>
      </c>
      <c r="F138">
        <v>2</v>
      </c>
      <c r="G138" s="55" t="s">
        <v>298</v>
      </c>
      <c r="H138">
        <v>44771.3</v>
      </c>
      <c r="I138">
        <v>63240.49</v>
      </c>
      <c r="J138">
        <v>-18469.189999999999</v>
      </c>
      <c r="K138">
        <v>-29.204691488000801</v>
      </c>
      <c r="L138">
        <v>1970</v>
      </c>
      <c r="M138">
        <v>1717</v>
      </c>
      <c r="N138">
        <v>14.735002912055901</v>
      </c>
    </row>
    <row r="139" spans="1:14" x14ac:dyDescent="0.25">
      <c r="A139">
        <f t="shared" si="29"/>
        <v>43</v>
      </c>
      <c r="B139">
        <f t="shared" si="30"/>
        <v>383</v>
      </c>
      <c r="C139">
        <v>38</v>
      </c>
      <c r="D139">
        <f>VLOOKUP(C139,'Store Database'!A:C,2,FALSE)</f>
        <v>4</v>
      </c>
      <c r="E139" t="str">
        <f>VLOOKUP(D139,'Store Database'!$B$3:$C$100,2,FALSE)</f>
        <v>South</v>
      </c>
      <c r="F139">
        <v>3</v>
      </c>
      <c r="G139" s="55" t="s">
        <v>299</v>
      </c>
      <c r="H139">
        <v>10985.58</v>
      </c>
      <c r="I139">
        <v>13813.84</v>
      </c>
      <c r="J139">
        <v>-2828.26</v>
      </c>
      <c r="K139">
        <v>-20.474104231698099</v>
      </c>
      <c r="L139">
        <v>606</v>
      </c>
      <c r="M139">
        <v>343</v>
      </c>
      <c r="N139">
        <v>76.676384839650197</v>
      </c>
    </row>
    <row r="140" spans="1:14" x14ac:dyDescent="0.25">
      <c r="A140">
        <f t="shared" si="29"/>
        <v>44</v>
      </c>
      <c r="B140">
        <f t="shared" si="30"/>
        <v>384</v>
      </c>
      <c r="C140">
        <v>38</v>
      </c>
      <c r="D140">
        <f>VLOOKUP(C140,'Store Database'!A:C,2,FALSE)</f>
        <v>4</v>
      </c>
      <c r="E140" t="str">
        <f>VLOOKUP(D140,'Store Database'!$B$3:$C$100,2,FALSE)</f>
        <v>South</v>
      </c>
      <c r="F140">
        <v>4</v>
      </c>
      <c r="G140" s="55" t="s">
        <v>300</v>
      </c>
      <c r="H140">
        <v>103391.48</v>
      </c>
      <c r="I140">
        <v>121453.42</v>
      </c>
      <c r="J140">
        <v>-18061.939999999999</v>
      </c>
      <c r="K140">
        <v>-14.871495590655201</v>
      </c>
      <c r="L140">
        <v>2188</v>
      </c>
      <c r="M140">
        <v>1608</v>
      </c>
      <c r="N140">
        <v>36.069651741293498</v>
      </c>
    </row>
    <row r="141" spans="1:14" x14ac:dyDescent="0.25">
      <c r="A141">
        <f t="shared" si="29"/>
        <v>45</v>
      </c>
      <c r="B141">
        <f t="shared" si="30"/>
        <v>385</v>
      </c>
      <c r="C141">
        <v>38</v>
      </c>
      <c r="D141">
        <f>VLOOKUP(C141,'Store Database'!A:C,2,FALSE)</f>
        <v>4</v>
      </c>
      <c r="E141" t="str">
        <f>VLOOKUP(D141,'Store Database'!$B$3:$C$100,2,FALSE)</f>
        <v>South</v>
      </c>
      <c r="F141">
        <v>5</v>
      </c>
      <c r="G141" s="55" t="s">
        <v>301</v>
      </c>
      <c r="H141">
        <v>130879.47</v>
      </c>
      <c r="I141">
        <v>137720.88</v>
      </c>
      <c r="J141">
        <v>-6841.41</v>
      </c>
      <c r="K141">
        <v>-4.96759097095517</v>
      </c>
      <c r="L141">
        <v>2442</v>
      </c>
      <c r="M141">
        <v>2317</v>
      </c>
      <c r="N141">
        <v>5.39490720759603</v>
      </c>
    </row>
    <row r="142" spans="1:14" x14ac:dyDescent="0.25">
      <c r="A142">
        <f t="shared" si="29"/>
        <v>46</v>
      </c>
      <c r="B142">
        <f t="shared" si="30"/>
        <v>386</v>
      </c>
      <c r="C142">
        <v>38</v>
      </c>
      <c r="D142">
        <f>VLOOKUP(C142,'Store Database'!A:C,2,FALSE)</f>
        <v>4</v>
      </c>
      <c r="E142" t="str">
        <f>VLOOKUP(D142,'Store Database'!$B$3:$C$100,2,FALSE)</f>
        <v>South</v>
      </c>
      <c r="F142">
        <v>6</v>
      </c>
      <c r="G142" s="55" t="s">
        <v>302</v>
      </c>
      <c r="H142">
        <v>124250.19</v>
      </c>
      <c r="I142">
        <v>124045.17</v>
      </c>
      <c r="J142">
        <v>205.02</v>
      </c>
      <c r="K142">
        <v>0.16527850298403399</v>
      </c>
      <c r="L142">
        <v>1398</v>
      </c>
      <c r="M142">
        <v>1682</v>
      </c>
      <c r="N142">
        <v>-16.884661117717002</v>
      </c>
    </row>
    <row r="143" spans="1:14" x14ac:dyDescent="0.25">
      <c r="A143">
        <f t="shared" si="29"/>
        <v>47</v>
      </c>
      <c r="B143">
        <f t="shared" si="30"/>
        <v>387</v>
      </c>
      <c r="C143">
        <v>38</v>
      </c>
      <c r="D143">
        <f>VLOOKUP(C143,'Store Database'!A:C,2,FALSE)</f>
        <v>4</v>
      </c>
      <c r="E143" t="str">
        <f>VLOOKUP(D143,'Store Database'!$B$3:$C$100,2,FALSE)</f>
        <v>South</v>
      </c>
      <c r="F143">
        <v>7</v>
      </c>
      <c r="G143" s="55" t="s">
        <v>303</v>
      </c>
      <c r="H143">
        <v>41878.22</v>
      </c>
      <c r="I143">
        <v>40675.78</v>
      </c>
      <c r="J143">
        <v>1202.44</v>
      </c>
      <c r="K143">
        <v>2.9561572021483098</v>
      </c>
      <c r="L143">
        <v>1530</v>
      </c>
      <c r="M143">
        <v>1303</v>
      </c>
      <c r="N143">
        <v>17.4213353798926</v>
      </c>
    </row>
    <row r="144" spans="1:14" x14ac:dyDescent="0.25">
      <c r="A144">
        <f t="shared" si="29"/>
        <v>48</v>
      </c>
      <c r="B144">
        <f t="shared" si="30"/>
        <v>388</v>
      </c>
      <c r="C144">
        <v>38</v>
      </c>
      <c r="D144">
        <f>VLOOKUP(C144,'Store Database'!A:C,2,FALSE)</f>
        <v>4</v>
      </c>
      <c r="E144" t="str">
        <f>VLOOKUP(D144,'Store Database'!$B$3:$C$100,2,FALSE)</f>
        <v>South</v>
      </c>
      <c r="F144">
        <v>8</v>
      </c>
      <c r="G144" s="55" t="s">
        <v>304</v>
      </c>
      <c r="H144">
        <v>72262.820000000007</v>
      </c>
      <c r="I144">
        <v>84460.77</v>
      </c>
      <c r="J144">
        <v>-12197.95</v>
      </c>
      <c r="K144">
        <v>-14.442148704067</v>
      </c>
      <c r="L144">
        <v>1572</v>
      </c>
      <c r="M144">
        <v>1402</v>
      </c>
      <c r="N144">
        <v>12.1255349500713</v>
      </c>
    </row>
    <row r="145" spans="1:14" x14ac:dyDescent="0.25">
      <c r="A145">
        <f t="shared" si="29"/>
        <v>49</v>
      </c>
      <c r="B145">
        <f t="shared" si="30"/>
        <v>389</v>
      </c>
      <c r="C145">
        <v>38</v>
      </c>
      <c r="D145">
        <f>VLOOKUP(C145,'Store Database'!A:C,2,FALSE)</f>
        <v>4</v>
      </c>
      <c r="E145" t="str">
        <f>VLOOKUP(D145,'Store Database'!$B$3:$C$100,2,FALSE)</f>
        <v>South</v>
      </c>
      <c r="F145">
        <v>9</v>
      </c>
      <c r="G145" s="55" t="s">
        <v>305</v>
      </c>
      <c r="H145">
        <v>20899.150000000001</v>
      </c>
      <c r="I145">
        <v>24933.42</v>
      </c>
      <c r="J145">
        <v>-4034.27</v>
      </c>
      <c r="K145">
        <v>-16.180171031491099</v>
      </c>
      <c r="L145">
        <v>3598</v>
      </c>
      <c r="M145">
        <v>2053</v>
      </c>
      <c r="N145">
        <v>75.255723331709703</v>
      </c>
    </row>
    <row r="146" spans="1:14" x14ac:dyDescent="0.25">
      <c r="A146">
        <f t="shared" si="29"/>
        <v>11</v>
      </c>
      <c r="B146">
        <f t="shared" si="30"/>
        <v>431</v>
      </c>
      <c r="C146">
        <v>43</v>
      </c>
      <c r="D146">
        <f>VLOOKUP(C146,'Store Database'!A:C,2,FALSE)</f>
        <v>1</v>
      </c>
      <c r="E146" t="str">
        <f>VLOOKUP(D146,'Store Database'!$B$3:$C$100,2,FALSE)</f>
        <v>East</v>
      </c>
      <c r="F146">
        <v>1</v>
      </c>
      <c r="G146" s="55" t="s">
        <v>297</v>
      </c>
      <c r="H146">
        <v>197350.86</v>
      </c>
      <c r="I146">
        <v>187814.65</v>
      </c>
      <c r="J146">
        <v>9536.2099999999991</v>
      </c>
      <c r="K146">
        <v>5.0774580151228896</v>
      </c>
      <c r="L146">
        <v>3602</v>
      </c>
      <c r="M146">
        <v>4033</v>
      </c>
      <c r="N146">
        <v>-10.686833622613399</v>
      </c>
    </row>
    <row r="147" spans="1:14" x14ac:dyDescent="0.25">
      <c r="A147">
        <f t="shared" si="29"/>
        <v>12</v>
      </c>
      <c r="B147">
        <f t="shared" si="30"/>
        <v>432</v>
      </c>
      <c r="C147">
        <v>43</v>
      </c>
      <c r="D147">
        <f>VLOOKUP(C147,'Store Database'!A:C,2,FALSE)</f>
        <v>1</v>
      </c>
      <c r="E147" t="str">
        <f>VLOOKUP(D147,'Store Database'!$B$3:$C$100,2,FALSE)</f>
        <v>East</v>
      </c>
      <c r="F147">
        <v>2</v>
      </c>
      <c r="G147" s="55" t="s">
        <v>298</v>
      </c>
      <c r="H147">
        <v>121291.35</v>
      </c>
      <c r="I147">
        <v>123979.94</v>
      </c>
      <c r="J147">
        <v>-2688.59</v>
      </c>
      <c r="K147">
        <v>-2.1685685603654901</v>
      </c>
      <c r="L147">
        <v>2856</v>
      </c>
      <c r="M147">
        <v>2434</v>
      </c>
      <c r="N147">
        <v>17.337715694330299</v>
      </c>
    </row>
    <row r="148" spans="1:14" x14ac:dyDescent="0.25">
      <c r="A148">
        <f t="shared" si="29"/>
        <v>13</v>
      </c>
      <c r="B148">
        <f t="shared" si="30"/>
        <v>433</v>
      </c>
      <c r="C148">
        <v>43</v>
      </c>
      <c r="D148">
        <f>VLOOKUP(C148,'Store Database'!A:C,2,FALSE)</f>
        <v>1</v>
      </c>
      <c r="E148" t="str">
        <f>VLOOKUP(D148,'Store Database'!$B$3:$C$100,2,FALSE)</f>
        <v>East</v>
      </c>
      <c r="F148">
        <v>3</v>
      </c>
      <c r="G148" s="55" t="s">
        <v>299</v>
      </c>
      <c r="H148">
        <v>28920.29</v>
      </c>
      <c r="I148">
        <v>32807.160000000003</v>
      </c>
      <c r="J148">
        <v>-3886.87</v>
      </c>
      <c r="K148">
        <v>-11.847627164314099</v>
      </c>
      <c r="L148">
        <v>1104</v>
      </c>
      <c r="M148">
        <v>660</v>
      </c>
      <c r="N148">
        <v>67.272727272727295</v>
      </c>
    </row>
    <row r="149" spans="1:14" x14ac:dyDescent="0.25">
      <c r="A149">
        <f t="shared" si="29"/>
        <v>14</v>
      </c>
      <c r="B149">
        <f t="shared" si="30"/>
        <v>434</v>
      </c>
      <c r="C149">
        <v>43</v>
      </c>
      <c r="D149">
        <f>VLOOKUP(C149,'Store Database'!A:C,2,FALSE)</f>
        <v>1</v>
      </c>
      <c r="E149" t="str">
        <f>VLOOKUP(D149,'Store Database'!$B$3:$C$100,2,FALSE)</f>
        <v>East</v>
      </c>
      <c r="F149">
        <v>4</v>
      </c>
      <c r="G149" s="55" t="s">
        <v>300</v>
      </c>
      <c r="H149">
        <v>225443.12</v>
      </c>
      <c r="I149">
        <v>239950.4</v>
      </c>
      <c r="J149">
        <v>-14507.28</v>
      </c>
      <c r="K149">
        <v>-6.0459494962292197</v>
      </c>
      <c r="L149">
        <v>3397</v>
      </c>
      <c r="M149">
        <v>2118</v>
      </c>
      <c r="N149">
        <v>60.387157695939599</v>
      </c>
    </row>
    <row r="150" spans="1:14" x14ac:dyDescent="0.25">
      <c r="A150">
        <f t="shared" si="29"/>
        <v>15</v>
      </c>
      <c r="B150">
        <f t="shared" si="30"/>
        <v>435</v>
      </c>
      <c r="C150">
        <v>43</v>
      </c>
      <c r="D150">
        <f>VLOOKUP(C150,'Store Database'!A:C,2,FALSE)</f>
        <v>1</v>
      </c>
      <c r="E150" t="str">
        <f>VLOOKUP(D150,'Store Database'!$B$3:$C$100,2,FALSE)</f>
        <v>East</v>
      </c>
      <c r="F150">
        <v>5</v>
      </c>
      <c r="G150" s="55" t="s">
        <v>301</v>
      </c>
      <c r="H150">
        <v>253614.09</v>
      </c>
      <c r="I150">
        <v>244325.87</v>
      </c>
      <c r="J150">
        <v>9288.2199999999993</v>
      </c>
      <c r="K150">
        <v>3.8015704190473198</v>
      </c>
      <c r="L150">
        <v>3041</v>
      </c>
      <c r="M150">
        <v>2748</v>
      </c>
      <c r="N150">
        <v>10.662299854439599</v>
      </c>
    </row>
    <row r="151" spans="1:14" x14ac:dyDescent="0.25">
      <c r="A151">
        <f t="shared" si="29"/>
        <v>16</v>
      </c>
      <c r="B151">
        <f t="shared" si="30"/>
        <v>436</v>
      </c>
      <c r="C151">
        <v>43</v>
      </c>
      <c r="D151">
        <f>VLOOKUP(C151,'Store Database'!A:C,2,FALSE)</f>
        <v>1</v>
      </c>
      <c r="E151" t="str">
        <f>VLOOKUP(D151,'Store Database'!$B$3:$C$100,2,FALSE)</f>
        <v>East</v>
      </c>
      <c r="F151">
        <v>6</v>
      </c>
      <c r="G151" s="55" t="s">
        <v>302</v>
      </c>
      <c r="H151">
        <v>223514.27</v>
      </c>
      <c r="I151">
        <v>221624.14</v>
      </c>
      <c r="J151">
        <v>1890.13</v>
      </c>
      <c r="K151">
        <v>0.85285384525350005</v>
      </c>
      <c r="L151">
        <v>2556</v>
      </c>
      <c r="M151">
        <v>3068</v>
      </c>
      <c r="N151">
        <v>-16.688396349413299</v>
      </c>
    </row>
    <row r="152" spans="1:14" x14ac:dyDescent="0.25">
      <c r="A152">
        <f t="shared" si="29"/>
        <v>17</v>
      </c>
      <c r="B152">
        <f t="shared" si="30"/>
        <v>437</v>
      </c>
      <c r="C152">
        <v>43</v>
      </c>
      <c r="D152">
        <f>VLOOKUP(C152,'Store Database'!A:C,2,FALSE)</f>
        <v>1</v>
      </c>
      <c r="E152" t="str">
        <f>VLOOKUP(D152,'Store Database'!$B$3:$C$100,2,FALSE)</f>
        <v>East</v>
      </c>
      <c r="F152">
        <v>7</v>
      </c>
      <c r="G152" s="55" t="s">
        <v>303</v>
      </c>
      <c r="H152">
        <v>68050.070000000007</v>
      </c>
      <c r="I152">
        <v>70386</v>
      </c>
      <c r="J152">
        <v>-2335.9299999999998</v>
      </c>
      <c r="K152">
        <v>-3.3187423635381998</v>
      </c>
      <c r="L152">
        <v>1853</v>
      </c>
      <c r="M152">
        <v>1529</v>
      </c>
      <c r="N152">
        <v>21.190320470896001</v>
      </c>
    </row>
    <row r="153" spans="1:14" x14ac:dyDescent="0.25">
      <c r="A153">
        <f t="shared" si="29"/>
        <v>18</v>
      </c>
      <c r="B153">
        <f t="shared" si="30"/>
        <v>438</v>
      </c>
      <c r="C153">
        <v>43</v>
      </c>
      <c r="D153">
        <f>VLOOKUP(C153,'Store Database'!A:C,2,FALSE)</f>
        <v>1</v>
      </c>
      <c r="E153" t="str">
        <f>VLOOKUP(D153,'Store Database'!$B$3:$C$100,2,FALSE)</f>
        <v>East</v>
      </c>
      <c r="F153">
        <v>8</v>
      </c>
      <c r="G153" s="55" t="s">
        <v>304</v>
      </c>
      <c r="H153">
        <v>131838.18</v>
      </c>
      <c r="I153">
        <v>125491.14</v>
      </c>
      <c r="J153">
        <v>6347.04</v>
      </c>
      <c r="K153">
        <v>5.0577594561655896</v>
      </c>
      <c r="L153">
        <v>1942</v>
      </c>
      <c r="M153">
        <v>1518</v>
      </c>
      <c r="N153">
        <v>27.931488801053998</v>
      </c>
    </row>
    <row r="154" spans="1:14" x14ac:dyDescent="0.25">
      <c r="A154">
        <f t="shared" si="29"/>
        <v>19</v>
      </c>
      <c r="B154">
        <f t="shared" si="30"/>
        <v>439</v>
      </c>
      <c r="C154">
        <v>43</v>
      </c>
      <c r="D154">
        <f>VLOOKUP(C154,'Store Database'!A:C,2,FALSE)</f>
        <v>1</v>
      </c>
      <c r="E154" t="str">
        <f>VLOOKUP(D154,'Store Database'!$B$3:$C$100,2,FALSE)</f>
        <v>East</v>
      </c>
      <c r="F154">
        <v>9</v>
      </c>
      <c r="G154" s="55" t="s">
        <v>305</v>
      </c>
      <c r="H154">
        <v>35845.65</v>
      </c>
      <c r="I154">
        <v>37675.129999999997</v>
      </c>
      <c r="J154">
        <v>-1829.48</v>
      </c>
      <c r="K154">
        <v>-4.85593546724325</v>
      </c>
      <c r="L154">
        <v>4177</v>
      </c>
      <c r="M154">
        <v>2283</v>
      </c>
      <c r="N154">
        <v>82.961016206745498</v>
      </c>
    </row>
    <row r="155" spans="1:14" x14ac:dyDescent="0.25">
      <c r="A155">
        <f t="shared" si="29"/>
        <v>21</v>
      </c>
      <c r="B155">
        <f t="shared" si="30"/>
        <v>451</v>
      </c>
      <c r="C155">
        <v>45</v>
      </c>
      <c r="D155">
        <f>VLOOKUP(C155,'Store Database'!A:C,2,FALSE)</f>
        <v>2</v>
      </c>
      <c r="E155" t="str">
        <f>VLOOKUP(D155,'Store Database'!$B$3:$C$100,2,FALSE)</f>
        <v>West</v>
      </c>
      <c r="F155">
        <v>1</v>
      </c>
      <c r="G155" s="55" t="s">
        <v>297</v>
      </c>
      <c r="H155">
        <v>52902.78</v>
      </c>
      <c r="I155">
        <v>67827.679999999993</v>
      </c>
      <c r="J155">
        <v>-14924.9</v>
      </c>
      <c r="K155">
        <v>-22.0041434411438</v>
      </c>
      <c r="L155">
        <v>2138</v>
      </c>
      <c r="M155">
        <v>1702</v>
      </c>
      <c r="N155">
        <v>25.616921269095201</v>
      </c>
    </row>
    <row r="156" spans="1:14" x14ac:dyDescent="0.25">
      <c r="A156">
        <f t="shared" si="29"/>
        <v>22</v>
      </c>
      <c r="B156">
        <f t="shared" si="30"/>
        <v>452</v>
      </c>
      <c r="C156">
        <v>45</v>
      </c>
      <c r="D156">
        <f>VLOOKUP(C156,'Store Database'!A:C,2,FALSE)</f>
        <v>2</v>
      </c>
      <c r="E156" t="str">
        <f>VLOOKUP(D156,'Store Database'!$B$3:$C$100,2,FALSE)</f>
        <v>West</v>
      </c>
      <c r="F156">
        <v>2</v>
      </c>
      <c r="G156" s="55" t="s">
        <v>298</v>
      </c>
      <c r="H156">
        <v>34290.35</v>
      </c>
      <c r="I156">
        <v>45656.9</v>
      </c>
      <c r="J156">
        <v>-11366.55</v>
      </c>
      <c r="K156">
        <v>-24.89557985759</v>
      </c>
      <c r="L156">
        <v>2133</v>
      </c>
      <c r="M156">
        <v>1687</v>
      </c>
      <c r="N156">
        <v>26.4374629519858</v>
      </c>
    </row>
    <row r="157" spans="1:14" x14ac:dyDescent="0.25">
      <c r="A157">
        <f t="shared" si="29"/>
        <v>23</v>
      </c>
      <c r="B157">
        <f t="shared" si="30"/>
        <v>453</v>
      </c>
      <c r="C157">
        <v>45</v>
      </c>
      <c r="D157">
        <f>VLOOKUP(C157,'Store Database'!A:C,2,FALSE)</f>
        <v>2</v>
      </c>
      <c r="E157" t="str">
        <f>VLOOKUP(D157,'Store Database'!$B$3:$C$100,2,FALSE)</f>
        <v>West</v>
      </c>
      <c r="F157">
        <v>3</v>
      </c>
      <c r="G157" s="55" t="s">
        <v>299</v>
      </c>
      <c r="H157">
        <v>6683.9</v>
      </c>
      <c r="I157">
        <v>6593.55</v>
      </c>
      <c r="J157">
        <v>90.35</v>
      </c>
      <c r="K157">
        <v>1.37027852977531</v>
      </c>
      <c r="L157">
        <v>425</v>
      </c>
      <c r="M157">
        <v>211</v>
      </c>
      <c r="N157">
        <v>101.42180094786698</v>
      </c>
    </row>
    <row r="158" spans="1:14" x14ac:dyDescent="0.25">
      <c r="A158">
        <f t="shared" si="29"/>
        <v>24</v>
      </c>
      <c r="B158">
        <f t="shared" si="30"/>
        <v>454</v>
      </c>
      <c r="C158">
        <v>45</v>
      </c>
      <c r="D158">
        <f>VLOOKUP(C158,'Store Database'!A:C,2,FALSE)</f>
        <v>2</v>
      </c>
      <c r="E158" t="str">
        <f>VLOOKUP(D158,'Store Database'!$B$3:$C$100,2,FALSE)</f>
        <v>West</v>
      </c>
      <c r="F158">
        <v>4</v>
      </c>
      <c r="G158" s="55" t="s">
        <v>300</v>
      </c>
      <c r="H158">
        <v>67161.899999999994</v>
      </c>
      <c r="I158">
        <v>102349.38</v>
      </c>
      <c r="J158">
        <v>-35187.480000000003</v>
      </c>
      <c r="K158">
        <v>-34.3797685926383</v>
      </c>
      <c r="L158">
        <v>2367</v>
      </c>
      <c r="M158">
        <v>1650</v>
      </c>
      <c r="N158">
        <v>43.454545454545503</v>
      </c>
    </row>
    <row r="159" spans="1:14" x14ac:dyDescent="0.25">
      <c r="A159">
        <f t="shared" si="29"/>
        <v>25</v>
      </c>
      <c r="B159">
        <f t="shared" si="30"/>
        <v>455</v>
      </c>
      <c r="C159">
        <v>45</v>
      </c>
      <c r="D159">
        <f>VLOOKUP(C159,'Store Database'!A:C,2,FALSE)</f>
        <v>2</v>
      </c>
      <c r="E159" t="str">
        <f>VLOOKUP(D159,'Store Database'!$B$3:$C$100,2,FALSE)</f>
        <v>West</v>
      </c>
      <c r="F159">
        <v>5</v>
      </c>
      <c r="G159" s="55" t="s">
        <v>301</v>
      </c>
      <c r="H159">
        <v>80177.84</v>
      </c>
      <c r="I159">
        <v>93106.74</v>
      </c>
      <c r="J159">
        <v>-12928.9</v>
      </c>
      <c r="K159">
        <v>-13.8861053453273</v>
      </c>
      <c r="L159">
        <v>2343</v>
      </c>
      <c r="M159">
        <v>2039</v>
      </c>
      <c r="N159">
        <v>14.909269249632201</v>
      </c>
    </row>
    <row r="160" spans="1:14" x14ac:dyDescent="0.25">
      <c r="A160">
        <f t="shared" si="29"/>
        <v>26</v>
      </c>
      <c r="B160">
        <f t="shared" si="30"/>
        <v>456</v>
      </c>
      <c r="C160">
        <v>45</v>
      </c>
      <c r="D160">
        <f>VLOOKUP(C160,'Store Database'!A:C,2,FALSE)</f>
        <v>2</v>
      </c>
      <c r="E160" t="str">
        <f>VLOOKUP(D160,'Store Database'!$B$3:$C$100,2,FALSE)</f>
        <v>West</v>
      </c>
      <c r="F160">
        <v>6</v>
      </c>
      <c r="G160" s="55" t="s">
        <v>302</v>
      </c>
      <c r="H160">
        <v>88796.62</v>
      </c>
      <c r="I160">
        <v>104996.26</v>
      </c>
      <c r="J160">
        <v>-16199.64</v>
      </c>
      <c r="K160">
        <v>-15.4287781298115</v>
      </c>
      <c r="L160">
        <v>1699</v>
      </c>
      <c r="M160">
        <v>1316</v>
      </c>
      <c r="N160">
        <v>29.103343465045601</v>
      </c>
    </row>
    <row r="161" spans="1:14" x14ac:dyDescent="0.25">
      <c r="A161">
        <f t="shared" si="29"/>
        <v>27</v>
      </c>
      <c r="B161">
        <f t="shared" si="30"/>
        <v>457</v>
      </c>
      <c r="C161">
        <v>45</v>
      </c>
      <c r="D161">
        <f>VLOOKUP(C161,'Store Database'!A:C,2,FALSE)</f>
        <v>2</v>
      </c>
      <c r="E161" t="str">
        <f>VLOOKUP(D161,'Store Database'!$B$3:$C$100,2,FALSE)</f>
        <v>West</v>
      </c>
      <c r="F161">
        <v>7</v>
      </c>
      <c r="G161" s="55" t="s">
        <v>303</v>
      </c>
      <c r="H161">
        <v>35723.660000000003</v>
      </c>
      <c r="I161">
        <v>37584.699999999997</v>
      </c>
      <c r="J161">
        <v>-1861.04</v>
      </c>
      <c r="K161">
        <v>-4.9515893435360701</v>
      </c>
      <c r="L161">
        <v>1717</v>
      </c>
      <c r="M161">
        <v>1229</v>
      </c>
      <c r="N161">
        <v>39.707078925956104</v>
      </c>
    </row>
    <row r="162" spans="1:14" x14ac:dyDescent="0.25">
      <c r="A162">
        <f t="shared" si="29"/>
        <v>28</v>
      </c>
      <c r="B162">
        <f t="shared" si="30"/>
        <v>458</v>
      </c>
      <c r="C162">
        <v>45</v>
      </c>
      <c r="D162">
        <f>VLOOKUP(C162,'Store Database'!A:C,2,FALSE)</f>
        <v>2</v>
      </c>
      <c r="E162" t="str">
        <f>VLOOKUP(D162,'Store Database'!$B$3:$C$100,2,FALSE)</f>
        <v>West</v>
      </c>
      <c r="F162">
        <v>8</v>
      </c>
      <c r="G162" s="55" t="s">
        <v>304</v>
      </c>
      <c r="H162">
        <v>56702.45</v>
      </c>
      <c r="I162">
        <v>64575.67</v>
      </c>
      <c r="J162">
        <v>-7873.22</v>
      </c>
      <c r="K162">
        <v>-12.1922389655423</v>
      </c>
      <c r="L162">
        <v>1595</v>
      </c>
      <c r="M162">
        <v>1413</v>
      </c>
      <c r="N162">
        <v>12.880396319886799</v>
      </c>
    </row>
    <row r="163" spans="1:14" x14ac:dyDescent="0.25">
      <c r="A163">
        <f t="shared" si="29"/>
        <v>29</v>
      </c>
      <c r="B163">
        <f t="shared" si="30"/>
        <v>459</v>
      </c>
      <c r="C163">
        <v>45</v>
      </c>
      <c r="D163">
        <f>VLOOKUP(C163,'Store Database'!A:C,2,FALSE)</f>
        <v>2</v>
      </c>
      <c r="E163" t="str">
        <f>VLOOKUP(D163,'Store Database'!$B$3:$C$100,2,FALSE)</f>
        <v>West</v>
      </c>
      <c r="F163">
        <v>9</v>
      </c>
      <c r="G163" s="55" t="s">
        <v>305</v>
      </c>
      <c r="H163">
        <v>11947.43</v>
      </c>
      <c r="I163">
        <v>12739.23</v>
      </c>
      <c r="J163">
        <v>-791.8</v>
      </c>
      <c r="K163">
        <v>-6.2154463024845299</v>
      </c>
      <c r="L163">
        <v>4037</v>
      </c>
      <c r="M163">
        <v>2946</v>
      </c>
      <c r="N163">
        <v>37.033265444670697</v>
      </c>
    </row>
    <row r="164" spans="1:14" x14ac:dyDescent="0.25">
      <c r="A164">
        <f t="shared" si="29"/>
        <v>31</v>
      </c>
      <c r="B164">
        <f t="shared" si="30"/>
        <v>471</v>
      </c>
      <c r="C164">
        <v>47</v>
      </c>
      <c r="D164">
        <f>VLOOKUP(C164,'Store Database'!A:C,2,FALSE)</f>
        <v>3</v>
      </c>
      <c r="E164" t="str">
        <f>VLOOKUP(D164,'Store Database'!$B$3:$C$100,2,FALSE)</f>
        <v>North</v>
      </c>
      <c r="F164">
        <v>1</v>
      </c>
      <c r="G164" s="55" t="s">
        <v>297</v>
      </c>
      <c r="H164">
        <v>179752.07</v>
      </c>
      <c r="I164">
        <v>142120.01</v>
      </c>
      <c r="J164">
        <v>37632.06</v>
      </c>
      <c r="K164">
        <v>26.479072158804399</v>
      </c>
      <c r="L164">
        <v>3125</v>
      </c>
      <c r="M164">
        <v>2230</v>
      </c>
      <c r="N164">
        <v>40.1345291479821</v>
      </c>
    </row>
    <row r="165" spans="1:14" x14ac:dyDescent="0.25">
      <c r="A165">
        <f t="shared" si="29"/>
        <v>32</v>
      </c>
      <c r="B165">
        <f t="shared" si="30"/>
        <v>472</v>
      </c>
      <c r="C165">
        <v>47</v>
      </c>
      <c r="D165">
        <f>VLOOKUP(C165,'Store Database'!A:C,2,FALSE)</f>
        <v>3</v>
      </c>
      <c r="E165" t="str">
        <f>VLOOKUP(D165,'Store Database'!$B$3:$C$100,2,FALSE)</f>
        <v>North</v>
      </c>
      <c r="F165">
        <v>2</v>
      </c>
      <c r="G165" s="55" t="s">
        <v>298</v>
      </c>
      <c r="H165">
        <v>100513.44</v>
      </c>
      <c r="I165">
        <v>109391.44</v>
      </c>
      <c r="J165">
        <v>-8878</v>
      </c>
      <c r="K165">
        <v>-8.1158086958175204</v>
      </c>
      <c r="L165">
        <v>4011</v>
      </c>
      <c r="M165">
        <v>2971</v>
      </c>
      <c r="N165">
        <v>35.005048805116104</v>
      </c>
    </row>
    <row r="166" spans="1:14" x14ac:dyDescent="0.25">
      <c r="A166">
        <f t="shared" si="29"/>
        <v>33</v>
      </c>
      <c r="B166">
        <f t="shared" si="30"/>
        <v>473</v>
      </c>
      <c r="C166">
        <v>47</v>
      </c>
      <c r="D166">
        <f>VLOOKUP(C166,'Store Database'!A:C,2,FALSE)</f>
        <v>3</v>
      </c>
      <c r="E166" t="str">
        <f>VLOOKUP(D166,'Store Database'!$B$3:$C$100,2,FALSE)</f>
        <v>North</v>
      </c>
      <c r="F166">
        <v>3</v>
      </c>
      <c r="G166" s="55" t="s">
        <v>299</v>
      </c>
      <c r="H166">
        <v>4274.5</v>
      </c>
      <c r="I166">
        <v>4730.7299999999996</v>
      </c>
      <c r="J166">
        <v>-456.23</v>
      </c>
      <c r="K166">
        <v>-9.6439661532152599</v>
      </c>
      <c r="L166">
        <v>108</v>
      </c>
      <c r="M166">
        <v>45</v>
      </c>
      <c r="N166">
        <v>140</v>
      </c>
    </row>
    <row r="167" spans="1:14" x14ac:dyDescent="0.25">
      <c r="A167">
        <f t="shared" si="29"/>
        <v>34</v>
      </c>
      <c r="B167">
        <f t="shared" si="30"/>
        <v>474</v>
      </c>
      <c r="C167">
        <v>47</v>
      </c>
      <c r="D167">
        <f>VLOOKUP(C167,'Store Database'!A:C,2,FALSE)</f>
        <v>3</v>
      </c>
      <c r="E167" t="str">
        <f>VLOOKUP(D167,'Store Database'!$B$3:$C$100,2,FALSE)</f>
        <v>North</v>
      </c>
      <c r="F167">
        <v>4</v>
      </c>
      <c r="G167" s="55" t="s">
        <v>300</v>
      </c>
      <c r="H167">
        <v>204328.08</v>
      </c>
      <c r="I167">
        <v>231931.09</v>
      </c>
      <c r="J167">
        <v>-27603.01</v>
      </c>
      <c r="K167">
        <v>-11.901384156820001</v>
      </c>
      <c r="L167">
        <v>4061</v>
      </c>
      <c r="M167">
        <v>2506</v>
      </c>
      <c r="N167">
        <v>62.051077414205899</v>
      </c>
    </row>
    <row r="168" spans="1:14" x14ac:dyDescent="0.25">
      <c r="A168">
        <f t="shared" si="29"/>
        <v>35</v>
      </c>
      <c r="B168">
        <f t="shared" si="30"/>
        <v>475</v>
      </c>
      <c r="C168">
        <v>47</v>
      </c>
      <c r="D168">
        <f>VLOOKUP(C168,'Store Database'!A:C,2,FALSE)</f>
        <v>3</v>
      </c>
      <c r="E168" t="str">
        <f>VLOOKUP(D168,'Store Database'!$B$3:$C$100,2,FALSE)</f>
        <v>North</v>
      </c>
      <c r="F168">
        <v>5</v>
      </c>
      <c r="G168" s="55" t="s">
        <v>301</v>
      </c>
      <c r="H168">
        <v>246800.97</v>
      </c>
      <c r="I168">
        <v>211616.84</v>
      </c>
      <c r="J168">
        <v>35184.129999999997</v>
      </c>
      <c r="K168">
        <v>16.626337488075102</v>
      </c>
      <c r="L168">
        <v>3030</v>
      </c>
      <c r="M168">
        <v>2482</v>
      </c>
      <c r="N168">
        <v>22.078968573730901</v>
      </c>
    </row>
    <row r="169" spans="1:14" x14ac:dyDescent="0.25">
      <c r="A169">
        <f t="shared" si="29"/>
        <v>36</v>
      </c>
      <c r="B169">
        <f t="shared" si="30"/>
        <v>476</v>
      </c>
      <c r="C169">
        <v>47</v>
      </c>
      <c r="D169">
        <f>VLOOKUP(C169,'Store Database'!A:C,2,FALSE)</f>
        <v>3</v>
      </c>
      <c r="E169" t="str">
        <f>VLOOKUP(D169,'Store Database'!$B$3:$C$100,2,FALSE)</f>
        <v>North</v>
      </c>
      <c r="F169">
        <v>6</v>
      </c>
      <c r="G169" s="55" t="s">
        <v>302</v>
      </c>
      <c r="H169">
        <v>233430.06</v>
      </c>
      <c r="I169">
        <v>264971.33</v>
      </c>
      <c r="J169">
        <v>-31541.27</v>
      </c>
      <c r="K169">
        <v>-11.9036538783271</v>
      </c>
      <c r="L169">
        <v>3419</v>
      </c>
      <c r="M169">
        <v>3274</v>
      </c>
      <c r="N169">
        <v>4.4288332315210805</v>
      </c>
    </row>
    <row r="170" spans="1:14" x14ac:dyDescent="0.25">
      <c r="A170">
        <f t="shared" si="29"/>
        <v>37</v>
      </c>
      <c r="B170">
        <f t="shared" si="30"/>
        <v>477</v>
      </c>
      <c r="C170">
        <v>47</v>
      </c>
      <c r="D170">
        <f>VLOOKUP(C170,'Store Database'!A:C,2,FALSE)</f>
        <v>3</v>
      </c>
      <c r="E170" t="str">
        <f>VLOOKUP(D170,'Store Database'!$B$3:$C$100,2,FALSE)</f>
        <v>North</v>
      </c>
      <c r="F170">
        <v>7</v>
      </c>
      <c r="G170" s="55" t="s">
        <v>303</v>
      </c>
      <c r="H170">
        <v>93374.67</v>
      </c>
      <c r="I170">
        <v>81304</v>
      </c>
      <c r="J170">
        <v>12070.67</v>
      </c>
      <c r="K170">
        <v>14.8463421233888</v>
      </c>
      <c r="L170">
        <v>2555</v>
      </c>
      <c r="M170">
        <v>1863</v>
      </c>
      <c r="N170">
        <v>37.144390767579196</v>
      </c>
    </row>
    <row r="171" spans="1:14" x14ac:dyDescent="0.25">
      <c r="A171">
        <f t="shared" si="29"/>
        <v>38</v>
      </c>
      <c r="B171">
        <f t="shared" si="30"/>
        <v>478</v>
      </c>
      <c r="C171">
        <v>47</v>
      </c>
      <c r="D171">
        <f>VLOOKUP(C171,'Store Database'!A:C,2,FALSE)</f>
        <v>3</v>
      </c>
      <c r="E171" t="str">
        <f>VLOOKUP(D171,'Store Database'!$B$3:$C$100,2,FALSE)</f>
        <v>North</v>
      </c>
      <c r="F171">
        <v>8</v>
      </c>
      <c r="G171" s="55" t="s">
        <v>304</v>
      </c>
      <c r="H171">
        <v>147205.01999999999</v>
      </c>
      <c r="I171">
        <v>162043.25</v>
      </c>
      <c r="J171">
        <v>-14838.23</v>
      </c>
      <c r="K171">
        <v>-9.1569565532658697</v>
      </c>
      <c r="L171">
        <v>2751</v>
      </c>
      <c r="M171">
        <v>2416</v>
      </c>
      <c r="N171">
        <v>13.8658940397351</v>
      </c>
    </row>
    <row r="172" spans="1:14" x14ac:dyDescent="0.25">
      <c r="A172">
        <f t="shared" si="29"/>
        <v>39</v>
      </c>
      <c r="B172">
        <f t="shared" si="30"/>
        <v>479</v>
      </c>
      <c r="C172">
        <v>47</v>
      </c>
      <c r="D172">
        <f>VLOOKUP(C172,'Store Database'!A:C,2,FALSE)</f>
        <v>3</v>
      </c>
      <c r="E172" t="str">
        <f>VLOOKUP(D172,'Store Database'!$B$3:$C$100,2,FALSE)</f>
        <v>North</v>
      </c>
      <c r="F172">
        <v>9</v>
      </c>
      <c r="G172" s="55" t="s">
        <v>305</v>
      </c>
      <c r="H172">
        <v>36992.800000000003</v>
      </c>
      <c r="I172">
        <v>39915.279999999999</v>
      </c>
      <c r="J172">
        <v>-2922.48</v>
      </c>
      <c r="K172">
        <v>-7.3217073762228404</v>
      </c>
      <c r="L172">
        <v>4995</v>
      </c>
      <c r="M172">
        <v>2231</v>
      </c>
      <c r="N172">
        <v>123.89063200358601</v>
      </c>
    </row>
    <row r="173" spans="1:14" x14ac:dyDescent="0.25">
      <c r="A173">
        <f t="shared" si="29"/>
        <v>41</v>
      </c>
      <c r="B173">
        <f t="shared" si="30"/>
        <v>491</v>
      </c>
      <c r="C173">
        <v>49</v>
      </c>
      <c r="D173">
        <f>VLOOKUP(C173,'Store Database'!A:C,2,FALSE)</f>
        <v>4</v>
      </c>
      <c r="E173" t="str">
        <f>VLOOKUP(D173,'Store Database'!$B$3:$C$100,2,FALSE)</f>
        <v>South</v>
      </c>
      <c r="F173">
        <v>1</v>
      </c>
      <c r="G173" s="55" t="s">
        <v>297</v>
      </c>
      <c r="H173">
        <v>129441.73</v>
      </c>
      <c r="I173">
        <v>103017.3</v>
      </c>
      <c r="J173">
        <v>26424.43</v>
      </c>
      <c r="K173">
        <v>25.650478123577301</v>
      </c>
      <c r="L173">
        <v>3074</v>
      </c>
      <c r="M173">
        <v>2658</v>
      </c>
      <c r="N173">
        <v>15.6508653122649</v>
      </c>
    </row>
    <row r="174" spans="1:14" x14ac:dyDescent="0.25">
      <c r="A174">
        <f t="shared" si="29"/>
        <v>42</v>
      </c>
      <c r="B174">
        <f t="shared" si="30"/>
        <v>492</v>
      </c>
      <c r="C174">
        <v>49</v>
      </c>
      <c r="D174">
        <f>VLOOKUP(C174,'Store Database'!A:C,2,FALSE)</f>
        <v>4</v>
      </c>
      <c r="E174" t="str">
        <f>VLOOKUP(D174,'Store Database'!$B$3:$C$100,2,FALSE)</f>
        <v>South</v>
      </c>
      <c r="F174">
        <v>2</v>
      </c>
      <c r="G174" s="55" t="s">
        <v>298</v>
      </c>
      <c r="H174">
        <v>90890.11</v>
      </c>
      <c r="I174">
        <v>81044.649999999994</v>
      </c>
      <c r="J174">
        <v>9845.4599999999991</v>
      </c>
      <c r="K174">
        <v>12.148192385308599</v>
      </c>
      <c r="L174">
        <v>2145</v>
      </c>
      <c r="M174">
        <v>1977</v>
      </c>
      <c r="N174">
        <v>8.4977238239757202</v>
      </c>
    </row>
    <row r="175" spans="1:14" x14ac:dyDescent="0.25">
      <c r="A175">
        <f t="shared" si="29"/>
        <v>43</v>
      </c>
      <c r="B175">
        <f t="shared" si="30"/>
        <v>493</v>
      </c>
      <c r="C175">
        <v>49</v>
      </c>
      <c r="D175">
        <f>VLOOKUP(C175,'Store Database'!A:C,2,FALSE)</f>
        <v>4</v>
      </c>
      <c r="E175" t="str">
        <f>VLOOKUP(D175,'Store Database'!$B$3:$C$100,2,FALSE)</f>
        <v>South</v>
      </c>
      <c r="F175">
        <v>3</v>
      </c>
      <c r="G175" s="55" t="s">
        <v>299</v>
      </c>
      <c r="H175">
        <v>17219.28</v>
      </c>
      <c r="I175">
        <v>28808.28</v>
      </c>
      <c r="J175">
        <v>-11589</v>
      </c>
      <c r="K175">
        <v>-40.228017778222103</v>
      </c>
      <c r="L175">
        <v>1380</v>
      </c>
      <c r="M175">
        <v>865</v>
      </c>
      <c r="N175">
        <v>59.537572254335302</v>
      </c>
    </row>
    <row r="176" spans="1:14" x14ac:dyDescent="0.25">
      <c r="A176">
        <f t="shared" si="29"/>
        <v>44</v>
      </c>
      <c r="B176">
        <f t="shared" si="30"/>
        <v>494</v>
      </c>
      <c r="C176">
        <v>49</v>
      </c>
      <c r="D176">
        <f>VLOOKUP(C176,'Store Database'!A:C,2,FALSE)</f>
        <v>4</v>
      </c>
      <c r="E176" t="str">
        <f>VLOOKUP(D176,'Store Database'!$B$3:$C$100,2,FALSE)</f>
        <v>South</v>
      </c>
      <c r="F176">
        <v>4</v>
      </c>
      <c r="G176" s="55" t="s">
        <v>300</v>
      </c>
      <c r="H176">
        <v>118812.56</v>
      </c>
      <c r="I176">
        <v>126738.64</v>
      </c>
      <c r="J176">
        <v>-7926.08</v>
      </c>
      <c r="K176">
        <v>-6.2538780596036103</v>
      </c>
      <c r="L176">
        <v>2504</v>
      </c>
      <c r="M176">
        <v>1774</v>
      </c>
      <c r="N176">
        <v>41.149943630214196</v>
      </c>
    </row>
    <row r="177" spans="1:14" x14ac:dyDescent="0.25">
      <c r="A177">
        <f t="shared" si="29"/>
        <v>45</v>
      </c>
      <c r="B177">
        <f t="shared" si="30"/>
        <v>495</v>
      </c>
      <c r="C177">
        <v>49</v>
      </c>
      <c r="D177">
        <f>VLOOKUP(C177,'Store Database'!A:C,2,FALSE)</f>
        <v>4</v>
      </c>
      <c r="E177" t="str">
        <f>VLOOKUP(D177,'Store Database'!$B$3:$C$100,2,FALSE)</f>
        <v>South</v>
      </c>
      <c r="F177">
        <v>5</v>
      </c>
      <c r="G177" s="55" t="s">
        <v>301</v>
      </c>
      <c r="H177">
        <v>158555.54</v>
      </c>
      <c r="I177">
        <v>146088.28</v>
      </c>
      <c r="J177">
        <v>12467.26</v>
      </c>
      <c r="K177">
        <v>8.5340589950131491</v>
      </c>
      <c r="L177">
        <v>2633</v>
      </c>
      <c r="M177">
        <v>2774</v>
      </c>
      <c r="N177">
        <v>-5.0829127613554403</v>
      </c>
    </row>
    <row r="178" spans="1:14" x14ac:dyDescent="0.25">
      <c r="A178">
        <f t="shared" si="29"/>
        <v>46</v>
      </c>
      <c r="B178">
        <f t="shared" si="30"/>
        <v>496</v>
      </c>
      <c r="C178">
        <v>49</v>
      </c>
      <c r="D178">
        <f>VLOOKUP(C178,'Store Database'!A:C,2,FALSE)</f>
        <v>4</v>
      </c>
      <c r="E178" t="str">
        <f>VLOOKUP(D178,'Store Database'!$B$3:$C$100,2,FALSE)</f>
        <v>South</v>
      </c>
      <c r="F178">
        <v>6</v>
      </c>
      <c r="G178" s="55" t="s">
        <v>302</v>
      </c>
      <c r="H178">
        <v>121980.63</v>
      </c>
      <c r="I178">
        <v>112411.37</v>
      </c>
      <c r="J178">
        <v>9569.26</v>
      </c>
      <c r="K178">
        <v>8.5127153952487191</v>
      </c>
      <c r="L178">
        <v>1692</v>
      </c>
      <c r="M178">
        <v>1845</v>
      </c>
      <c r="N178">
        <v>-8.2926829268292703</v>
      </c>
    </row>
    <row r="179" spans="1:14" x14ac:dyDescent="0.25">
      <c r="A179">
        <f t="shared" si="29"/>
        <v>47</v>
      </c>
      <c r="B179">
        <f t="shared" si="30"/>
        <v>497</v>
      </c>
      <c r="C179">
        <v>49</v>
      </c>
      <c r="D179">
        <f>VLOOKUP(C179,'Store Database'!A:C,2,FALSE)</f>
        <v>4</v>
      </c>
      <c r="E179" t="str">
        <f>VLOOKUP(D179,'Store Database'!$B$3:$C$100,2,FALSE)</f>
        <v>South</v>
      </c>
      <c r="F179">
        <v>7</v>
      </c>
      <c r="G179" s="55" t="s">
        <v>303</v>
      </c>
      <c r="H179">
        <v>49925.26</v>
      </c>
      <c r="I179">
        <v>49537.99</v>
      </c>
      <c r="J179">
        <v>387.27</v>
      </c>
      <c r="K179">
        <v>0.78176365250184798</v>
      </c>
      <c r="L179">
        <v>1836</v>
      </c>
      <c r="M179">
        <v>1551</v>
      </c>
      <c r="N179">
        <v>18.375241779497102</v>
      </c>
    </row>
    <row r="180" spans="1:14" x14ac:dyDescent="0.25">
      <c r="A180">
        <f t="shared" si="29"/>
        <v>48</v>
      </c>
      <c r="B180">
        <f t="shared" si="30"/>
        <v>498</v>
      </c>
      <c r="C180">
        <v>49</v>
      </c>
      <c r="D180">
        <f>VLOOKUP(C180,'Store Database'!A:C,2,FALSE)</f>
        <v>4</v>
      </c>
      <c r="E180" t="str">
        <f>VLOOKUP(D180,'Store Database'!$B$3:$C$100,2,FALSE)</f>
        <v>South</v>
      </c>
      <c r="F180">
        <v>8</v>
      </c>
      <c r="G180" s="55" t="s">
        <v>304</v>
      </c>
      <c r="H180">
        <v>65739.19</v>
      </c>
      <c r="I180">
        <v>65099.7</v>
      </c>
      <c r="J180">
        <v>639.49</v>
      </c>
      <c r="K180">
        <v>0.98232403528741297</v>
      </c>
      <c r="L180">
        <v>1560</v>
      </c>
      <c r="M180">
        <v>1245</v>
      </c>
      <c r="N180">
        <v>25.3012048192771</v>
      </c>
    </row>
    <row r="181" spans="1:14" x14ac:dyDescent="0.25">
      <c r="A181">
        <f t="shared" si="29"/>
        <v>49</v>
      </c>
      <c r="B181">
        <f t="shared" si="30"/>
        <v>499</v>
      </c>
      <c r="C181">
        <v>49</v>
      </c>
      <c r="D181">
        <f>VLOOKUP(C181,'Store Database'!A:C,2,FALSE)</f>
        <v>4</v>
      </c>
      <c r="E181" t="str">
        <f>VLOOKUP(D181,'Store Database'!$B$3:$C$100,2,FALSE)</f>
        <v>South</v>
      </c>
      <c r="F181">
        <v>9</v>
      </c>
      <c r="G181" s="55" t="s">
        <v>305</v>
      </c>
      <c r="H181">
        <v>31925.81</v>
      </c>
      <c r="I181">
        <v>32165.63</v>
      </c>
      <c r="J181">
        <v>-239.82</v>
      </c>
      <c r="K181">
        <v>-0.74557843263135204</v>
      </c>
      <c r="L181">
        <v>4651</v>
      </c>
      <c r="M181">
        <v>2891</v>
      </c>
      <c r="N181">
        <v>60.878588723625008</v>
      </c>
    </row>
    <row r="182" spans="1:14" x14ac:dyDescent="0.25">
      <c r="A182">
        <f t="shared" si="29"/>
        <v>11</v>
      </c>
      <c r="B182">
        <f t="shared" si="30"/>
        <v>511</v>
      </c>
      <c r="C182">
        <v>51</v>
      </c>
      <c r="D182">
        <f>VLOOKUP(C182,'Store Database'!A:C,2,FALSE)</f>
        <v>1</v>
      </c>
      <c r="E182" t="str">
        <f>VLOOKUP(D182,'Store Database'!$B$3:$C$100,2,FALSE)</f>
        <v>East</v>
      </c>
      <c r="F182">
        <v>1</v>
      </c>
      <c r="G182" s="55" t="s">
        <v>297</v>
      </c>
      <c r="H182">
        <v>140289.74</v>
      </c>
      <c r="I182">
        <v>133735.38</v>
      </c>
      <c r="J182">
        <v>6554.36</v>
      </c>
      <c r="K182">
        <v>4.9009917943927803</v>
      </c>
      <c r="L182">
        <v>3329</v>
      </c>
      <c r="M182">
        <v>3344</v>
      </c>
      <c r="N182">
        <v>-0.44856459330143494</v>
      </c>
    </row>
    <row r="183" spans="1:14" x14ac:dyDescent="0.25">
      <c r="A183">
        <f t="shared" si="29"/>
        <v>12</v>
      </c>
      <c r="B183">
        <f t="shared" si="30"/>
        <v>512</v>
      </c>
      <c r="C183">
        <v>51</v>
      </c>
      <c r="D183">
        <f>VLOOKUP(C183,'Store Database'!A:C,2,FALSE)</f>
        <v>1</v>
      </c>
      <c r="E183" t="str">
        <f>VLOOKUP(D183,'Store Database'!$B$3:$C$100,2,FALSE)</f>
        <v>East</v>
      </c>
      <c r="F183">
        <v>2</v>
      </c>
      <c r="G183" s="55" t="s">
        <v>298</v>
      </c>
      <c r="H183">
        <v>107831.27</v>
      </c>
      <c r="I183">
        <v>104353.75</v>
      </c>
      <c r="J183">
        <v>3477.52</v>
      </c>
      <c r="K183">
        <v>3.33243414826971</v>
      </c>
      <c r="L183">
        <v>2661</v>
      </c>
      <c r="M183">
        <v>2189</v>
      </c>
      <c r="N183">
        <v>21.562357240749201</v>
      </c>
    </row>
    <row r="184" spans="1:14" x14ac:dyDescent="0.25">
      <c r="A184">
        <f t="shared" si="29"/>
        <v>13</v>
      </c>
      <c r="B184">
        <f t="shared" si="30"/>
        <v>513</v>
      </c>
      <c r="C184">
        <v>51</v>
      </c>
      <c r="D184">
        <f>VLOOKUP(C184,'Store Database'!A:C,2,FALSE)</f>
        <v>1</v>
      </c>
      <c r="E184" t="str">
        <f>VLOOKUP(D184,'Store Database'!$B$3:$C$100,2,FALSE)</f>
        <v>East</v>
      </c>
      <c r="F184">
        <v>3</v>
      </c>
      <c r="G184" s="55" t="s">
        <v>299</v>
      </c>
      <c r="H184">
        <v>19877.84</v>
      </c>
      <c r="I184">
        <v>23973.42</v>
      </c>
      <c r="J184">
        <v>-4095.58</v>
      </c>
      <c r="K184">
        <v>-17.0838370161621</v>
      </c>
      <c r="L184">
        <v>963</v>
      </c>
      <c r="M184">
        <v>564</v>
      </c>
      <c r="N184">
        <v>70.744680851063805</v>
      </c>
    </row>
    <row r="185" spans="1:14" x14ac:dyDescent="0.25">
      <c r="A185">
        <f t="shared" si="29"/>
        <v>14</v>
      </c>
      <c r="B185">
        <f t="shared" si="30"/>
        <v>514</v>
      </c>
      <c r="C185">
        <v>51</v>
      </c>
      <c r="D185">
        <f>VLOOKUP(C185,'Store Database'!A:C,2,FALSE)</f>
        <v>1</v>
      </c>
      <c r="E185" t="str">
        <f>VLOOKUP(D185,'Store Database'!$B$3:$C$100,2,FALSE)</f>
        <v>East</v>
      </c>
      <c r="F185">
        <v>4</v>
      </c>
      <c r="G185" s="55" t="s">
        <v>300</v>
      </c>
      <c r="H185">
        <v>154724.07</v>
      </c>
      <c r="I185">
        <v>144415.22</v>
      </c>
      <c r="J185">
        <v>10308.85</v>
      </c>
      <c r="K185">
        <v>7.1383404048409904</v>
      </c>
      <c r="L185">
        <v>2404</v>
      </c>
      <c r="M185">
        <v>1816</v>
      </c>
      <c r="N185">
        <v>32.378854625550701</v>
      </c>
    </row>
    <row r="186" spans="1:14" x14ac:dyDescent="0.25">
      <c r="A186">
        <f t="shared" si="29"/>
        <v>15</v>
      </c>
      <c r="B186">
        <f t="shared" si="30"/>
        <v>515</v>
      </c>
      <c r="C186">
        <v>51</v>
      </c>
      <c r="D186">
        <f>VLOOKUP(C186,'Store Database'!A:C,2,FALSE)</f>
        <v>1</v>
      </c>
      <c r="E186" t="str">
        <f>VLOOKUP(D186,'Store Database'!$B$3:$C$100,2,FALSE)</f>
        <v>East</v>
      </c>
      <c r="F186">
        <v>5</v>
      </c>
      <c r="G186" s="55" t="s">
        <v>301</v>
      </c>
      <c r="H186">
        <v>125179</v>
      </c>
      <c r="I186">
        <v>127341.44</v>
      </c>
      <c r="J186">
        <v>-2162.44</v>
      </c>
      <c r="K186">
        <v>-1.69814319674726</v>
      </c>
      <c r="L186">
        <v>2468</v>
      </c>
      <c r="M186">
        <v>2490</v>
      </c>
      <c r="N186">
        <v>-0.88353413654618496</v>
      </c>
    </row>
    <row r="187" spans="1:14" x14ac:dyDescent="0.25">
      <c r="A187">
        <f t="shared" si="29"/>
        <v>16</v>
      </c>
      <c r="B187">
        <f t="shared" si="30"/>
        <v>516</v>
      </c>
      <c r="C187">
        <v>51</v>
      </c>
      <c r="D187">
        <f>VLOOKUP(C187,'Store Database'!A:C,2,FALSE)</f>
        <v>1</v>
      </c>
      <c r="E187" t="str">
        <f>VLOOKUP(D187,'Store Database'!$B$3:$C$100,2,FALSE)</f>
        <v>East</v>
      </c>
      <c r="F187">
        <v>6</v>
      </c>
      <c r="G187" s="55" t="s">
        <v>302</v>
      </c>
      <c r="H187">
        <v>123592.05</v>
      </c>
      <c r="I187">
        <v>110573.91</v>
      </c>
      <c r="J187">
        <v>13018.14</v>
      </c>
      <c r="K187">
        <v>11.7732474143313</v>
      </c>
      <c r="L187">
        <v>1655</v>
      </c>
      <c r="M187">
        <v>1659</v>
      </c>
      <c r="N187">
        <v>-0.24110910186859602</v>
      </c>
    </row>
    <row r="188" spans="1:14" x14ac:dyDescent="0.25">
      <c r="A188">
        <f t="shared" si="29"/>
        <v>17</v>
      </c>
      <c r="B188">
        <f t="shared" si="30"/>
        <v>517</v>
      </c>
      <c r="C188">
        <v>51</v>
      </c>
      <c r="D188">
        <f>VLOOKUP(C188,'Store Database'!A:C,2,FALSE)</f>
        <v>1</v>
      </c>
      <c r="E188" t="str">
        <f>VLOOKUP(D188,'Store Database'!$B$3:$C$100,2,FALSE)</f>
        <v>East</v>
      </c>
      <c r="F188">
        <v>7</v>
      </c>
      <c r="G188" s="55" t="s">
        <v>303</v>
      </c>
      <c r="H188">
        <v>51032.7</v>
      </c>
      <c r="I188">
        <v>55892.94</v>
      </c>
      <c r="J188">
        <v>-4860.24</v>
      </c>
      <c r="K188">
        <v>-8.6956241700651304</v>
      </c>
      <c r="L188">
        <v>1735</v>
      </c>
      <c r="M188">
        <v>1437</v>
      </c>
      <c r="N188">
        <v>20.737647877522601</v>
      </c>
    </row>
    <row r="189" spans="1:14" x14ac:dyDescent="0.25">
      <c r="A189">
        <f t="shared" si="29"/>
        <v>18</v>
      </c>
      <c r="B189">
        <f t="shared" si="30"/>
        <v>518</v>
      </c>
      <c r="C189">
        <v>51</v>
      </c>
      <c r="D189">
        <f>VLOOKUP(C189,'Store Database'!A:C,2,FALSE)</f>
        <v>1</v>
      </c>
      <c r="E189" t="str">
        <f>VLOOKUP(D189,'Store Database'!$B$3:$C$100,2,FALSE)</f>
        <v>East</v>
      </c>
      <c r="F189">
        <v>8</v>
      </c>
      <c r="G189" s="55" t="s">
        <v>304</v>
      </c>
      <c r="H189">
        <v>85376.85</v>
      </c>
      <c r="I189">
        <v>81850.100000000006</v>
      </c>
      <c r="J189">
        <v>3526.75</v>
      </c>
      <c r="K189">
        <v>4.3087913148548402</v>
      </c>
      <c r="L189">
        <v>1564</v>
      </c>
      <c r="M189">
        <v>1263</v>
      </c>
      <c r="N189">
        <v>23.8321456848773</v>
      </c>
    </row>
    <row r="190" spans="1:14" x14ac:dyDescent="0.25">
      <c r="A190">
        <f t="shared" si="29"/>
        <v>19</v>
      </c>
      <c r="B190">
        <f t="shared" si="30"/>
        <v>519</v>
      </c>
      <c r="C190">
        <v>51</v>
      </c>
      <c r="D190">
        <f>VLOOKUP(C190,'Store Database'!A:C,2,FALSE)</f>
        <v>1</v>
      </c>
      <c r="E190" t="str">
        <f>VLOOKUP(D190,'Store Database'!$B$3:$C$100,2,FALSE)</f>
        <v>East</v>
      </c>
      <c r="F190">
        <v>9</v>
      </c>
      <c r="G190" s="55" t="s">
        <v>305</v>
      </c>
      <c r="H190">
        <v>31861.82</v>
      </c>
      <c r="I190">
        <v>35190.31</v>
      </c>
      <c r="J190">
        <v>-3328.49</v>
      </c>
      <c r="K190">
        <v>-9.4585412859392299</v>
      </c>
      <c r="L190">
        <v>5194</v>
      </c>
      <c r="M190">
        <v>2216</v>
      </c>
      <c r="N190">
        <v>134.38628158844801</v>
      </c>
    </row>
    <row r="191" spans="1:14" x14ac:dyDescent="0.25">
      <c r="A191">
        <f t="shared" si="29"/>
        <v>21</v>
      </c>
      <c r="B191">
        <f t="shared" si="30"/>
        <v>531</v>
      </c>
      <c r="C191">
        <v>53</v>
      </c>
      <c r="D191">
        <f>VLOOKUP(C191,'Store Database'!A:C,2,FALSE)</f>
        <v>2</v>
      </c>
      <c r="E191" t="str">
        <f>VLOOKUP(D191,'Store Database'!$B$3:$C$100,2,FALSE)</f>
        <v>West</v>
      </c>
      <c r="F191">
        <v>1</v>
      </c>
      <c r="G191" s="55" t="s">
        <v>297</v>
      </c>
      <c r="H191">
        <v>161261.79</v>
      </c>
      <c r="I191">
        <v>141197.35</v>
      </c>
      <c r="J191">
        <v>20064.439999999999</v>
      </c>
      <c r="K191">
        <v>14.210210035811601</v>
      </c>
      <c r="L191">
        <v>3032</v>
      </c>
      <c r="M191">
        <v>2365</v>
      </c>
      <c r="N191">
        <v>28.202959830866796</v>
      </c>
    </row>
    <row r="192" spans="1:14" x14ac:dyDescent="0.25">
      <c r="A192">
        <f t="shared" si="29"/>
        <v>22</v>
      </c>
      <c r="B192">
        <f t="shared" si="30"/>
        <v>532</v>
      </c>
      <c r="C192">
        <v>53</v>
      </c>
      <c r="D192">
        <f>VLOOKUP(C192,'Store Database'!A:C,2,FALSE)</f>
        <v>2</v>
      </c>
      <c r="E192" t="str">
        <f>VLOOKUP(D192,'Store Database'!$B$3:$C$100,2,FALSE)</f>
        <v>West</v>
      </c>
      <c r="F192">
        <v>2</v>
      </c>
      <c r="G192" s="55" t="s">
        <v>298</v>
      </c>
      <c r="H192">
        <v>168391.21</v>
      </c>
      <c r="I192">
        <v>156882.47</v>
      </c>
      <c r="J192">
        <v>11508.74</v>
      </c>
      <c r="K192">
        <v>7.3358992881741303</v>
      </c>
      <c r="L192">
        <v>4248</v>
      </c>
      <c r="M192">
        <v>3383</v>
      </c>
      <c r="N192">
        <v>25.569021578480601</v>
      </c>
    </row>
    <row r="193" spans="1:14" x14ac:dyDescent="0.25">
      <c r="A193">
        <f t="shared" si="29"/>
        <v>23</v>
      </c>
      <c r="B193">
        <f t="shared" si="30"/>
        <v>533</v>
      </c>
      <c r="C193">
        <v>53</v>
      </c>
      <c r="D193">
        <f>VLOOKUP(C193,'Store Database'!A:C,2,FALSE)</f>
        <v>2</v>
      </c>
      <c r="E193" t="str">
        <f>VLOOKUP(D193,'Store Database'!$B$3:$C$100,2,FALSE)</f>
        <v>West</v>
      </c>
      <c r="F193">
        <v>3</v>
      </c>
      <c r="G193" s="55" t="s">
        <v>299</v>
      </c>
      <c r="H193">
        <v>2632.63</v>
      </c>
      <c r="I193">
        <v>4242.8599999999997</v>
      </c>
      <c r="J193">
        <v>-1610.23</v>
      </c>
      <c r="K193">
        <v>-37.951523264967499</v>
      </c>
      <c r="L193">
        <v>44</v>
      </c>
      <c r="M193">
        <v>49</v>
      </c>
      <c r="N193">
        <v>-10.2040816326531</v>
      </c>
    </row>
    <row r="194" spans="1:14" x14ac:dyDescent="0.25">
      <c r="A194">
        <f t="shared" si="29"/>
        <v>24</v>
      </c>
      <c r="B194">
        <f t="shared" si="30"/>
        <v>534</v>
      </c>
      <c r="C194">
        <v>53</v>
      </c>
      <c r="D194">
        <f>VLOOKUP(C194,'Store Database'!A:C,2,FALSE)</f>
        <v>2</v>
      </c>
      <c r="E194" t="str">
        <f>VLOOKUP(D194,'Store Database'!$B$3:$C$100,2,FALSE)</f>
        <v>West</v>
      </c>
      <c r="F194">
        <v>4</v>
      </c>
      <c r="G194" s="55" t="s">
        <v>300</v>
      </c>
      <c r="H194">
        <v>212983.67999999999</v>
      </c>
      <c r="I194">
        <v>251525.9</v>
      </c>
      <c r="J194">
        <v>-38542.22</v>
      </c>
      <c r="K194">
        <v>-15.323360337841899</v>
      </c>
      <c r="L194">
        <v>3910</v>
      </c>
      <c r="M194">
        <v>2513</v>
      </c>
      <c r="N194">
        <v>55.590927178670903</v>
      </c>
    </row>
    <row r="195" spans="1:14" x14ac:dyDescent="0.25">
      <c r="A195">
        <f t="shared" ref="A195:A258" si="31">VALUE(CONCATENATE(D195,F195))</f>
        <v>25</v>
      </c>
      <c r="B195">
        <f t="shared" ref="B195:B258" si="32">VALUE(CONCATENATE(C195,F195))</f>
        <v>535</v>
      </c>
      <c r="C195">
        <v>53</v>
      </c>
      <c r="D195">
        <f>VLOOKUP(C195,'Store Database'!A:C,2,FALSE)</f>
        <v>2</v>
      </c>
      <c r="E195" t="str">
        <f>VLOOKUP(D195,'Store Database'!$B$3:$C$100,2,FALSE)</f>
        <v>West</v>
      </c>
      <c r="F195">
        <v>5</v>
      </c>
      <c r="G195" s="55" t="s">
        <v>301</v>
      </c>
      <c r="H195">
        <v>296806.86</v>
      </c>
      <c r="I195">
        <v>260317.95</v>
      </c>
      <c r="J195">
        <v>36488.910000000003</v>
      </c>
      <c r="K195">
        <v>14.017054913040001</v>
      </c>
      <c r="L195">
        <v>3078</v>
      </c>
      <c r="M195">
        <v>2871</v>
      </c>
      <c r="N195">
        <v>7.2100313479623797</v>
      </c>
    </row>
    <row r="196" spans="1:14" x14ac:dyDescent="0.25">
      <c r="A196">
        <f t="shared" si="31"/>
        <v>26</v>
      </c>
      <c r="B196">
        <f t="shared" si="32"/>
        <v>536</v>
      </c>
      <c r="C196">
        <v>53</v>
      </c>
      <c r="D196">
        <f>VLOOKUP(C196,'Store Database'!A:C,2,FALSE)</f>
        <v>2</v>
      </c>
      <c r="E196" t="str">
        <f>VLOOKUP(D196,'Store Database'!$B$3:$C$100,2,FALSE)</f>
        <v>West</v>
      </c>
      <c r="F196">
        <v>6</v>
      </c>
      <c r="G196" s="55" t="s">
        <v>302</v>
      </c>
      <c r="H196">
        <v>249425.77</v>
      </c>
      <c r="I196">
        <v>293705.3</v>
      </c>
      <c r="J196">
        <v>-44279.53</v>
      </c>
      <c r="K196">
        <v>-15.0761766982074</v>
      </c>
      <c r="L196">
        <v>3234</v>
      </c>
      <c r="M196">
        <v>3184</v>
      </c>
      <c r="N196">
        <v>1.5703517587939702</v>
      </c>
    </row>
    <row r="197" spans="1:14" x14ac:dyDescent="0.25">
      <c r="A197">
        <f t="shared" si="31"/>
        <v>27</v>
      </c>
      <c r="B197">
        <f t="shared" si="32"/>
        <v>537</v>
      </c>
      <c r="C197">
        <v>53</v>
      </c>
      <c r="D197">
        <f>VLOOKUP(C197,'Store Database'!A:C,2,FALSE)</f>
        <v>2</v>
      </c>
      <c r="E197" t="str">
        <f>VLOOKUP(D197,'Store Database'!$B$3:$C$100,2,FALSE)</f>
        <v>West</v>
      </c>
      <c r="F197">
        <v>7</v>
      </c>
      <c r="G197" s="55" t="s">
        <v>303</v>
      </c>
      <c r="H197">
        <v>61830.13</v>
      </c>
      <c r="I197">
        <v>58626.39</v>
      </c>
      <c r="J197">
        <v>3203.74</v>
      </c>
      <c r="K197">
        <v>5.4646721382640102</v>
      </c>
      <c r="L197">
        <v>2144</v>
      </c>
      <c r="M197">
        <v>1666</v>
      </c>
      <c r="N197">
        <v>28.691476590636299</v>
      </c>
    </row>
    <row r="198" spans="1:14" x14ac:dyDescent="0.25">
      <c r="A198">
        <f t="shared" si="31"/>
        <v>28</v>
      </c>
      <c r="B198">
        <f t="shared" si="32"/>
        <v>538</v>
      </c>
      <c r="C198">
        <v>53</v>
      </c>
      <c r="D198">
        <f>VLOOKUP(C198,'Store Database'!A:C,2,FALSE)</f>
        <v>2</v>
      </c>
      <c r="E198" t="str">
        <f>VLOOKUP(D198,'Store Database'!$B$3:$C$100,2,FALSE)</f>
        <v>West</v>
      </c>
      <c r="F198">
        <v>8</v>
      </c>
      <c r="G198" s="55" t="s">
        <v>304</v>
      </c>
      <c r="H198">
        <v>136432.20000000001</v>
      </c>
      <c r="I198">
        <v>154824.56</v>
      </c>
      <c r="J198">
        <v>-18392.36</v>
      </c>
      <c r="K198">
        <v>-11.8794847535817</v>
      </c>
      <c r="L198">
        <v>2820</v>
      </c>
      <c r="M198">
        <v>2242</v>
      </c>
      <c r="N198">
        <v>25.780553077609298</v>
      </c>
    </row>
    <row r="199" spans="1:14" x14ac:dyDescent="0.25">
      <c r="A199">
        <f t="shared" si="31"/>
        <v>29</v>
      </c>
      <c r="B199">
        <f t="shared" si="32"/>
        <v>539</v>
      </c>
      <c r="C199">
        <v>53</v>
      </c>
      <c r="D199">
        <f>VLOOKUP(C199,'Store Database'!A:C,2,FALSE)</f>
        <v>2</v>
      </c>
      <c r="E199" t="str">
        <f>VLOOKUP(D199,'Store Database'!$B$3:$C$100,2,FALSE)</f>
        <v>West</v>
      </c>
      <c r="F199">
        <v>9</v>
      </c>
      <c r="G199" s="55" t="s">
        <v>305</v>
      </c>
      <c r="H199">
        <v>43612.45</v>
      </c>
      <c r="I199">
        <v>48067.360000000001</v>
      </c>
      <c r="J199">
        <v>-4454.91</v>
      </c>
      <c r="K199">
        <v>-9.2680563276202399</v>
      </c>
      <c r="L199">
        <v>5268</v>
      </c>
      <c r="M199">
        <v>2260</v>
      </c>
      <c r="N199">
        <v>133.09734513274302</v>
      </c>
    </row>
    <row r="200" spans="1:14" x14ac:dyDescent="0.25">
      <c r="A200">
        <f t="shared" si="31"/>
        <v>31</v>
      </c>
      <c r="B200">
        <f t="shared" si="32"/>
        <v>561</v>
      </c>
      <c r="C200">
        <v>56</v>
      </c>
      <c r="D200">
        <f>VLOOKUP(C200,'Store Database'!A:C,2,FALSE)</f>
        <v>3</v>
      </c>
      <c r="E200" t="str">
        <f>VLOOKUP(D200,'Store Database'!$B$3:$C$100,2,FALSE)</f>
        <v>North</v>
      </c>
      <c r="F200">
        <v>1</v>
      </c>
      <c r="G200" s="55" t="s">
        <v>297</v>
      </c>
      <c r="H200">
        <v>214302.57</v>
      </c>
      <c r="I200">
        <v>194071.28</v>
      </c>
      <c r="J200">
        <v>20231.29</v>
      </c>
      <c r="K200">
        <v>10.4246697399018</v>
      </c>
      <c r="L200">
        <v>3120</v>
      </c>
      <c r="M200">
        <v>2119</v>
      </c>
      <c r="N200">
        <v>47.239263803680998</v>
      </c>
    </row>
    <row r="201" spans="1:14" x14ac:dyDescent="0.25">
      <c r="A201">
        <f t="shared" si="31"/>
        <v>32</v>
      </c>
      <c r="B201">
        <f t="shared" si="32"/>
        <v>562</v>
      </c>
      <c r="C201">
        <v>56</v>
      </c>
      <c r="D201">
        <f>VLOOKUP(C201,'Store Database'!A:C,2,FALSE)</f>
        <v>3</v>
      </c>
      <c r="E201" t="str">
        <f>VLOOKUP(D201,'Store Database'!$B$3:$C$100,2,FALSE)</f>
        <v>North</v>
      </c>
      <c r="F201">
        <v>2</v>
      </c>
      <c r="G201" s="55" t="s">
        <v>298</v>
      </c>
      <c r="H201">
        <v>99555.03</v>
      </c>
      <c r="I201">
        <v>109150.06</v>
      </c>
      <c r="J201">
        <v>-9595.0300000000007</v>
      </c>
      <c r="K201">
        <v>-8.7906777146984592</v>
      </c>
      <c r="L201">
        <v>4549</v>
      </c>
      <c r="M201">
        <v>2992</v>
      </c>
      <c r="N201">
        <v>52.038770053475901</v>
      </c>
    </row>
    <row r="202" spans="1:14" x14ac:dyDescent="0.25">
      <c r="A202">
        <f t="shared" si="31"/>
        <v>33</v>
      </c>
      <c r="B202">
        <f t="shared" si="32"/>
        <v>563</v>
      </c>
      <c r="C202">
        <v>56</v>
      </c>
      <c r="D202">
        <f>VLOOKUP(C202,'Store Database'!A:C,2,FALSE)</f>
        <v>3</v>
      </c>
      <c r="E202" t="str">
        <f>VLOOKUP(D202,'Store Database'!$B$3:$C$100,2,FALSE)</f>
        <v>North</v>
      </c>
      <c r="F202">
        <v>3</v>
      </c>
      <c r="G202" s="55" t="s">
        <v>299</v>
      </c>
      <c r="H202">
        <v>13456.98</v>
      </c>
      <c r="I202">
        <v>13298.14</v>
      </c>
      <c r="J202">
        <v>158.84</v>
      </c>
      <c r="K202">
        <v>1.19445275805489</v>
      </c>
      <c r="L202">
        <v>365</v>
      </c>
      <c r="M202">
        <v>149</v>
      </c>
      <c r="N202">
        <v>144.96644295301999</v>
      </c>
    </row>
    <row r="203" spans="1:14" x14ac:dyDescent="0.25">
      <c r="A203">
        <f t="shared" si="31"/>
        <v>34</v>
      </c>
      <c r="B203">
        <f t="shared" si="32"/>
        <v>564</v>
      </c>
      <c r="C203">
        <v>56</v>
      </c>
      <c r="D203">
        <f>VLOOKUP(C203,'Store Database'!A:C,2,FALSE)</f>
        <v>3</v>
      </c>
      <c r="E203" t="str">
        <f>VLOOKUP(D203,'Store Database'!$B$3:$C$100,2,FALSE)</f>
        <v>North</v>
      </c>
      <c r="F203">
        <v>4</v>
      </c>
      <c r="G203" s="55" t="s">
        <v>300</v>
      </c>
      <c r="H203">
        <v>209267.89</v>
      </c>
      <c r="I203">
        <v>289782.81</v>
      </c>
      <c r="J203">
        <v>-80514.92</v>
      </c>
      <c r="K203">
        <v>-27.784574247175001</v>
      </c>
      <c r="L203">
        <v>4618</v>
      </c>
      <c r="M203">
        <v>3888</v>
      </c>
      <c r="N203">
        <v>18.775720164609101</v>
      </c>
    </row>
    <row r="204" spans="1:14" x14ac:dyDescent="0.25">
      <c r="A204">
        <f t="shared" si="31"/>
        <v>35</v>
      </c>
      <c r="B204">
        <f t="shared" si="32"/>
        <v>565</v>
      </c>
      <c r="C204">
        <v>56</v>
      </c>
      <c r="D204">
        <f>VLOOKUP(C204,'Store Database'!A:C,2,FALSE)</f>
        <v>3</v>
      </c>
      <c r="E204" t="str">
        <f>VLOOKUP(D204,'Store Database'!$B$3:$C$100,2,FALSE)</f>
        <v>North</v>
      </c>
      <c r="F204">
        <v>5</v>
      </c>
      <c r="G204" s="55" t="s">
        <v>301</v>
      </c>
      <c r="H204">
        <v>302701.5</v>
      </c>
      <c r="I204">
        <v>280059.88</v>
      </c>
      <c r="J204">
        <v>22641.62</v>
      </c>
      <c r="K204">
        <v>8.0845639154026596</v>
      </c>
      <c r="L204">
        <v>3685</v>
      </c>
      <c r="M204">
        <v>2914</v>
      </c>
      <c r="N204">
        <v>26.458476321208003</v>
      </c>
    </row>
    <row r="205" spans="1:14" x14ac:dyDescent="0.25">
      <c r="A205">
        <f t="shared" si="31"/>
        <v>36</v>
      </c>
      <c r="B205">
        <f t="shared" si="32"/>
        <v>566</v>
      </c>
      <c r="C205">
        <v>56</v>
      </c>
      <c r="D205">
        <f>VLOOKUP(C205,'Store Database'!A:C,2,FALSE)</f>
        <v>3</v>
      </c>
      <c r="E205" t="str">
        <f>VLOOKUP(D205,'Store Database'!$B$3:$C$100,2,FALSE)</f>
        <v>North</v>
      </c>
      <c r="F205">
        <v>6</v>
      </c>
      <c r="G205" s="55" t="s">
        <v>302</v>
      </c>
      <c r="H205">
        <v>249591.19</v>
      </c>
      <c r="I205">
        <v>315983.24</v>
      </c>
      <c r="J205">
        <v>-66392.05</v>
      </c>
      <c r="K205">
        <v>-21.011256799569502</v>
      </c>
      <c r="L205">
        <v>3946</v>
      </c>
      <c r="M205">
        <v>3691</v>
      </c>
      <c r="N205">
        <v>6.9086968301273393</v>
      </c>
    </row>
    <row r="206" spans="1:14" x14ac:dyDescent="0.25">
      <c r="A206">
        <f t="shared" si="31"/>
        <v>37</v>
      </c>
      <c r="B206">
        <f t="shared" si="32"/>
        <v>567</v>
      </c>
      <c r="C206">
        <v>56</v>
      </c>
      <c r="D206">
        <f>VLOOKUP(C206,'Store Database'!A:C,2,FALSE)</f>
        <v>3</v>
      </c>
      <c r="E206" t="str">
        <f>VLOOKUP(D206,'Store Database'!$B$3:$C$100,2,FALSE)</f>
        <v>North</v>
      </c>
      <c r="F206">
        <v>7</v>
      </c>
      <c r="G206" s="55" t="s">
        <v>303</v>
      </c>
      <c r="H206">
        <v>125571.31</v>
      </c>
      <c r="I206">
        <v>106809.63</v>
      </c>
      <c r="J206">
        <v>18761.68</v>
      </c>
      <c r="K206">
        <v>17.565532246483802</v>
      </c>
      <c r="L206">
        <v>2593</v>
      </c>
      <c r="M206">
        <v>2085</v>
      </c>
      <c r="N206">
        <v>24.364508393285401</v>
      </c>
    </row>
    <row r="207" spans="1:14" x14ac:dyDescent="0.25">
      <c r="A207">
        <f t="shared" si="31"/>
        <v>38</v>
      </c>
      <c r="B207">
        <f t="shared" si="32"/>
        <v>568</v>
      </c>
      <c r="C207">
        <v>56</v>
      </c>
      <c r="D207">
        <f>VLOOKUP(C207,'Store Database'!A:C,2,FALSE)</f>
        <v>3</v>
      </c>
      <c r="E207" t="str">
        <f>VLOOKUP(D207,'Store Database'!$B$3:$C$100,2,FALSE)</f>
        <v>North</v>
      </c>
      <c r="F207">
        <v>8</v>
      </c>
      <c r="G207" s="55" t="s">
        <v>304</v>
      </c>
      <c r="H207">
        <v>201831.29</v>
      </c>
      <c r="I207">
        <v>214816.05</v>
      </c>
      <c r="J207">
        <v>-12984.76</v>
      </c>
      <c r="K207">
        <v>-6.0445948987517504</v>
      </c>
      <c r="L207">
        <v>3226</v>
      </c>
      <c r="M207">
        <v>2909</v>
      </c>
      <c r="N207">
        <v>10.8972155379856</v>
      </c>
    </row>
    <row r="208" spans="1:14" x14ac:dyDescent="0.25">
      <c r="A208">
        <f t="shared" si="31"/>
        <v>39</v>
      </c>
      <c r="B208">
        <f t="shared" si="32"/>
        <v>569</v>
      </c>
      <c r="C208">
        <v>56</v>
      </c>
      <c r="D208">
        <f>VLOOKUP(C208,'Store Database'!A:C,2,FALSE)</f>
        <v>3</v>
      </c>
      <c r="E208" t="str">
        <f>VLOOKUP(D208,'Store Database'!$B$3:$C$100,2,FALSE)</f>
        <v>North</v>
      </c>
      <c r="F208">
        <v>9</v>
      </c>
      <c r="G208" s="55" t="s">
        <v>305</v>
      </c>
      <c r="H208">
        <v>48692.46</v>
      </c>
      <c r="I208">
        <v>55435.18</v>
      </c>
      <c r="J208">
        <v>-6742.72</v>
      </c>
      <c r="K208">
        <v>-12.1632508454018</v>
      </c>
      <c r="L208">
        <v>5536</v>
      </c>
      <c r="M208">
        <v>2411</v>
      </c>
      <c r="N208">
        <v>129.614267938615</v>
      </c>
    </row>
    <row r="209" spans="1:14" x14ac:dyDescent="0.25">
      <c r="A209">
        <f t="shared" si="31"/>
        <v>41</v>
      </c>
      <c r="B209">
        <f t="shared" si="32"/>
        <v>581</v>
      </c>
      <c r="C209">
        <v>58</v>
      </c>
      <c r="D209">
        <f>VLOOKUP(C209,'Store Database'!A:C,2,FALSE)</f>
        <v>4</v>
      </c>
      <c r="E209" t="str">
        <f>VLOOKUP(D209,'Store Database'!$B$3:$C$100,2,FALSE)</f>
        <v>South</v>
      </c>
      <c r="F209">
        <v>1</v>
      </c>
      <c r="G209" s="55" t="s">
        <v>297</v>
      </c>
      <c r="H209">
        <v>94699.04</v>
      </c>
      <c r="I209">
        <v>66279.850000000006</v>
      </c>
      <c r="J209">
        <v>28419.19</v>
      </c>
      <c r="K209">
        <v>42.877571388589402</v>
      </c>
      <c r="L209">
        <v>1998</v>
      </c>
      <c r="M209">
        <v>1719</v>
      </c>
      <c r="N209">
        <v>16.230366492146601</v>
      </c>
    </row>
    <row r="210" spans="1:14" x14ac:dyDescent="0.25">
      <c r="A210">
        <f t="shared" si="31"/>
        <v>42</v>
      </c>
      <c r="B210">
        <f t="shared" si="32"/>
        <v>582</v>
      </c>
      <c r="C210">
        <v>58</v>
      </c>
      <c r="D210">
        <f>VLOOKUP(C210,'Store Database'!A:C,2,FALSE)</f>
        <v>4</v>
      </c>
      <c r="E210" t="str">
        <f>VLOOKUP(D210,'Store Database'!$B$3:$C$100,2,FALSE)</f>
        <v>South</v>
      </c>
      <c r="F210">
        <v>2</v>
      </c>
      <c r="G210" s="55" t="s">
        <v>298</v>
      </c>
      <c r="H210">
        <v>90957.68</v>
      </c>
      <c r="I210">
        <v>79069.16</v>
      </c>
      <c r="J210">
        <v>11888.52</v>
      </c>
      <c r="K210">
        <v>15.035596685231001</v>
      </c>
      <c r="L210">
        <v>2296</v>
      </c>
      <c r="M210">
        <v>2103</v>
      </c>
      <c r="N210">
        <v>9.1773656680932003</v>
      </c>
    </row>
    <row r="211" spans="1:14" x14ac:dyDescent="0.25">
      <c r="A211">
        <f t="shared" si="31"/>
        <v>43</v>
      </c>
      <c r="B211">
        <f t="shared" si="32"/>
        <v>583</v>
      </c>
      <c r="C211">
        <v>58</v>
      </c>
      <c r="D211">
        <f>VLOOKUP(C211,'Store Database'!A:C,2,FALSE)</f>
        <v>4</v>
      </c>
      <c r="E211" t="str">
        <f>VLOOKUP(D211,'Store Database'!$B$3:$C$100,2,FALSE)</f>
        <v>South</v>
      </c>
      <c r="F211">
        <v>3</v>
      </c>
      <c r="G211" s="55" t="s">
        <v>299</v>
      </c>
      <c r="H211">
        <v>15115.4</v>
      </c>
      <c r="I211">
        <v>18900.22</v>
      </c>
      <c r="J211">
        <v>-3784.82</v>
      </c>
      <c r="K211">
        <v>-20.025269547126999</v>
      </c>
      <c r="L211">
        <v>991</v>
      </c>
      <c r="M211">
        <v>638</v>
      </c>
      <c r="N211">
        <v>55.329153605015705</v>
      </c>
    </row>
    <row r="212" spans="1:14" x14ac:dyDescent="0.25">
      <c r="A212">
        <f t="shared" si="31"/>
        <v>44</v>
      </c>
      <c r="B212">
        <f t="shared" si="32"/>
        <v>584</v>
      </c>
      <c r="C212">
        <v>58</v>
      </c>
      <c r="D212">
        <f>VLOOKUP(C212,'Store Database'!A:C,2,FALSE)</f>
        <v>4</v>
      </c>
      <c r="E212" t="str">
        <f>VLOOKUP(D212,'Store Database'!$B$3:$C$100,2,FALSE)</f>
        <v>South</v>
      </c>
      <c r="F212">
        <v>4</v>
      </c>
      <c r="G212" s="55" t="s">
        <v>300</v>
      </c>
      <c r="H212">
        <v>141332.54999999999</v>
      </c>
      <c r="I212">
        <v>130198.09</v>
      </c>
      <c r="J212">
        <v>11134.46</v>
      </c>
      <c r="K212">
        <v>8.5519380507041198</v>
      </c>
      <c r="L212">
        <v>2976</v>
      </c>
      <c r="M212">
        <v>2096</v>
      </c>
      <c r="N212">
        <v>41.984732824427503</v>
      </c>
    </row>
    <row r="213" spans="1:14" x14ac:dyDescent="0.25">
      <c r="A213">
        <f t="shared" si="31"/>
        <v>45</v>
      </c>
      <c r="B213">
        <f t="shared" si="32"/>
        <v>585</v>
      </c>
      <c r="C213">
        <v>58</v>
      </c>
      <c r="D213">
        <f>VLOOKUP(C213,'Store Database'!A:C,2,FALSE)</f>
        <v>4</v>
      </c>
      <c r="E213" t="str">
        <f>VLOOKUP(D213,'Store Database'!$B$3:$C$100,2,FALSE)</f>
        <v>South</v>
      </c>
      <c r="F213">
        <v>5</v>
      </c>
      <c r="G213" s="55" t="s">
        <v>301</v>
      </c>
      <c r="H213">
        <v>130556.39</v>
      </c>
      <c r="I213">
        <v>102617.96</v>
      </c>
      <c r="J213">
        <v>27938.43</v>
      </c>
      <c r="K213">
        <v>27.2256727769681</v>
      </c>
      <c r="L213">
        <v>2502</v>
      </c>
      <c r="M213">
        <v>2249</v>
      </c>
      <c r="N213">
        <v>11.2494441974211</v>
      </c>
    </row>
    <row r="214" spans="1:14" x14ac:dyDescent="0.25">
      <c r="A214">
        <f t="shared" si="31"/>
        <v>46</v>
      </c>
      <c r="B214">
        <f t="shared" si="32"/>
        <v>586</v>
      </c>
      <c r="C214">
        <v>58</v>
      </c>
      <c r="D214">
        <f>VLOOKUP(C214,'Store Database'!A:C,2,FALSE)</f>
        <v>4</v>
      </c>
      <c r="E214" t="str">
        <f>VLOOKUP(D214,'Store Database'!$B$3:$C$100,2,FALSE)</f>
        <v>South</v>
      </c>
      <c r="F214">
        <v>6</v>
      </c>
      <c r="G214" s="55" t="s">
        <v>302</v>
      </c>
      <c r="H214">
        <v>122672.97</v>
      </c>
      <c r="I214">
        <v>114080.92</v>
      </c>
      <c r="J214">
        <v>8592.0499999999993</v>
      </c>
      <c r="K214">
        <v>7.5315398929111002</v>
      </c>
      <c r="L214">
        <v>1816</v>
      </c>
      <c r="M214">
        <v>1958</v>
      </c>
      <c r="N214">
        <v>-7.2522982635342199</v>
      </c>
    </row>
    <row r="215" spans="1:14" x14ac:dyDescent="0.25">
      <c r="A215">
        <f t="shared" si="31"/>
        <v>47</v>
      </c>
      <c r="B215">
        <f t="shared" si="32"/>
        <v>587</v>
      </c>
      <c r="C215">
        <v>58</v>
      </c>
      <c r="D215">
        <f>VLOOKUP(C215,'Store Database'!A:C,2,FALSE)</f>
        <v>4</v>
      </c>
      <c r="E215" t="str">
        <f>VLOOKUP(D215,'Store Database'!$B$3:$C$100,2,FALSE)</f>
        <v>South</v>
      </c>
      <c r="F215">
        <v>7</v>
      </c>
      <c r="G215" s="55" t="s">
        <v>303</v>
      </c>
      <c r="H215">
        <v>47785.74</v>
      </c>
      <c r="I215">
        <v>42876.13</v>
      </c>
      <c r="J215">
        <v>4909.6099999999997</v>
      </c>
      <c r="K215">
        <v>11.4506836321282</v>
      </c>
      <c r="L215">
        <v>2137</v>
      </c>
      <c r="M215">
        <v>1364</v>
      </c>
      <c r="N215">
        <v>56.6715542521994</v>
      </c>
    </row>
    <row r="216" spans="1:14" x14ac:dyDescent="0.25">
      <c r="A216">
        <f t="shared" si="31"/>
        <v>48</v>
      </c>
      <c r="B216">
        <f t="shared" si="32"/>
        <v>588</v>
      </c>
      <c r="C216">
        <v>58</v>
      </c>
      <c r="D216">
        <f>VLOOKUP(C216,'Store Database'!A:C,2,FALSE)</f>
        <v>4</v>
      </c>
      <c r="E216" t="str">
        <f>VLOOKUP(D216,'Store Database'!$B$3:$C$100,2,FALSE)</f>
        <v>South</v>
      </c>
      <c r="F216">
        <v>8</v>
      </c>
      <c r="G216" s="55" t="s">
        <v>304</v>
      </c>
      <c r="H216">
        <v>77205.149999999994</v>
      </c>
      <c r="I216">
        <v>74122.38</v>
      </c>
      <c r="J216">
        <v>3082.77</v>
      </c>
      <c r="K216">
        <v>4.1590272735441003</v>
      </c>
      <c r="L216">
        <v>1879</v>
      </c>
      <c r="M216">
        <v>1518</v>
      </c>
      <c r="N216">
        <v>23.781291172595502</v>
      </c>
    </row>
    <row r="217" spans="1:14" x14ac:dyDescent="0.25">
      <c r="A217">
        <f t="shared" si="31"/>
        <v>49</v>
      </c>
      <c r="B217">
        <f t="shared" si="32"/>
        <v>589</v>
      </c>
      <c r="C217">
        <v>58</v>
      </c>
      <c r="D217">
        <f>VLOOKUP(C217,'Store Database'!A:C,2,FALSE)</f>
        <v>4</v>
      </c>
      <c r="E217" t="str">
        <f>VLOOKUP(D217,'Store Database'!$B$3:$C$100,2,FALSE)</f>
        <v>South</v>
      </c>
      <c r="F217">
        <v>9</v>
      </c>
      <c r="G217" s="55" t="s">
        <v>305</v>
      </c>
      <c r="H217">
        <v>21392.400000000001</v>
      </c>
      <c r="I217">
        <v>22181.94</v>
      </c>
      <c r="J217">
        <v>-789.54</v>
      </c>
      <c r="K217">
        <v>-3.5593820919180201</v>
      </c>
      <c r="L217">
        <v>4079</v>
      </c>
      <c r="M217">
        <v>2361</v>
      </c>
      <c r="N217">
        <v>72.765777213045297</v>
      </c>
    </row>
    <row r="218" spans="1:14" x14ac:dyDescent="0.25">
      <c r="A218">
        <f t="shared" si="31"/>
        <v>11</v>
      </c>
      <c r="B218">
        <f t="shared" si="32"/>
        <v>611</v>
      </c>
      <c r="C218">
        <v>61</v>
      </c>
      <c r="D218">
        <f>VLOOKUP(C218,'Store Database'!A:C,2,FALSE)</f>
        <v>1</v>
      </c>
      <c r="E218" t="str">
        <f>VLOOKUP(D218,'Store Database'!$B$3:$C$100,2,FALSE)</f>
        <v>East</v>
      </c>
      <c r="F218">
        <v>1</v>
      </c>
      <c r="G218" s="55" t="s">
        <v>297</v>
      </c>
      <c r="H218">
        <v>74806.97</v>
      </c>
      <c r="I218">
        <v>74583.62</v>
      </c>
      <c r="J218">
        <v>223.35</v>
      </c>
      <c r="K218">
        <v>0.29946253614399498</v>
      </c>
      <c r="L218">
        <v>2507</v>
      </c>
      <c r="M218">
        <v>2159</v>
      </c>
      <c r="N218">
        <v>16.118573413617401</v>
      </c>
    </row>
    <row r="219" spans="1:14" x14ac:dyDescent="0.25">
      <c r="A219">
        <f t="shared" si="31"/>
        <v>12</v>
      </c>
      <c r="B219">
        <f t="shared" si="32"/>
        <v>612</v>
      </c>
      <c r="C219">
        <v>61</v>
      </c>
      <c r="D219">
        <f>VLOOKUP(C219,'Store Database'!A:C,2,FALSE)</f>
        <v>1</v>
      </c>
      <c r="E219" t="str">
        <f>VLOOKUP(D219,'Store Database'!$B$3:$C$100,2,FALSE)</f>
        <v>East</v>
      </c>
      <c r="F219">
        <v>2</v>
      </c>
      <c r="G219" s="55" t="s">
        <v>298</v>
      </c>
      <c r="H219">
        <v>57305.2</v>
      </c>
      <c r="I219">
        <v>60703.199999999997</v>
      </c>
      <c r="J219">
        <v>-3398</v>
      </c>
      <c r="K219">
        <v>-5.5977279616231099</v>
      </c>
      <c r="L219">
        <v>2386</v>
      </c>
      <c r="M219">
        <v>1903</v>
      </c>
      <c r="N219">
        <v>25.380977404098797</v>
      </c>
    </row>
    <row r="220" spans="1:14" x14ac:dyDescent="0.25">
      <c r="A220">
        <f t="shared" si="31"/>
        <v>13</v>
      </c>
      <c r="B220">
        <f t="shared" si="32"/>
        <v>613</v>
      </c>
      <c r="C220">
        <v>61</v>
      </c>
      <c r="D220">
        <f>VLOOKUP(C220,'Store Database'!A:C,2,FALSE)</f>
        <v>1</v>
      </c>
      <c r="E220" t="str">
        <f>VLOOKUP(D220,'Store Database'!$B$3:$C$100,2,FALSE)</f>
        <v>East</v>
      </c>
      <c r="F220">
        <v>3</v>
      </c>
      <c r="G220" s="55" t="s">
        <v>299</v>
      </c>
      <c r="H220">
        <v>8911.59</v>
      </c>
      <c r="I220">
        <v>6290.37</v>
      </c>
      <c r="J220">
        <v>2621.2199999999998</v>
      </c>
      <c r="K220">
        <v>41.670362792649698</v>
      </c>
      <c r="L220">
        <v>613</v>
      </c>
      <c r="M220">
        <v>548</v>
      </c>
      <c r="N220">
        <v>11.861313868613101</v>
      </c>
    </row>
    <row r="221" spans="1:14" x14ac:dyDescent="0.25">
      <c r="A221">
        <f t="shared" si="31"/>
        <v>14</v>
      </c>
      <c r="B221">
        <f t="shared" si="32"/>
        <v>614</v>
      </c>
      <c r="C221">
        <v>61</v>
      </c>
      <c r="D221">
        <f>VLOOKUP(C221,'Store Database'!A:C,2,FALSE)</f>
        <v>1</v>
      </c>
      <c r="E221" t="str">
        <f>VLOOKUP(D221,'Store Database'!$B$3:$C$100,2,FALSE)</f>
        <v>East</v>
      </c>
      <c r="F221">
        <v>4</v>
      </c>
      <c r="G221" s="55" t="s">
        <v>300</v>
      </c>
      <c r="H221">
        <v>88078.54</v>
      </c>
      <c r="I221">
        <v>86057.78</v>
      </c>
      <c r="J221">
        <v>2020.76</v>
      </c>
      <c r="K221">
        <v>2.3481433055791099</v>
      </c>
      <c r="L221">
        <v>2037</v>
      </c>
      <c r="M221">
        <v>1738</v>
      </c>
      <c r="N221">
        <v>17.203682393555798</v>
      </c>
    </row>
    <row r="222" spans="1:14" x14ac:dyDescent="0.25">
      <c r="A222">
        <f t="shared" si="31"/>
        <v>15</v>
      </c>
      <c r="B222">
        <f t="shared" si="32"/>
        <v>615</v>
      </c>
      <c r="C222">
        <v>61</v>
      </c>
      <c r="D222">
        <f>VLOOKUP(C222,'Store Database'!A:C,2,FALSE)</f>
        <v>1</v>
      </c>
      <c r="E222" t="str">
        <f>VLOOKUP(D222,'Store Database'!$B$3:$C$100,2,FALSE)</f>
        <v>East</v>
      </c>
      <c r="F222">
        <v>5</v>
      </c>
      <c r="G222" s="55" t="s">
        <v>301</v>
      </c>
      <c r="H222">
        <v>91131.6</v>
      </c>
      <c r="I222">
        <v>72443.490000000005</v>
      </c>
      <c r="J222">
        <v>18688.11</v>
      </c>
      <c r="K222">
        <v>25.796810727920501</v>
      </c>
      <c r="L222">
        <v>2129</v>
      </c>
      <c r="M222">
        <v>2157</v>
      </c>
      <c r="N222">
        <v>-1.2980992118683401</v>
      </c>
    </row>
    <row r="223" spans="1:14" x14ac:dyDescent="0.25">
      <c r="A223">
        <f t="shared" si="31"/>
        <v>16</v>
      </c>
      <c r="B223">
        <f t="shared" si="32"/>
        <v>616</v>
      </c>
      <c r="C223">
        <v>61</v>
      </c>
      <c r="D223">
        <f>VLOOKUP(C223,'Store Database'!A:C,2,FALSE)</f>
        <v>1</v>
      </c>
      <c r="E223" t="str">
        <f>VLOOKUP(D223,'Store Database'!$B$3:$C$100,2,FALSE)</f>
        <v>East</v>
      </c>
      <c r="F223">
        <v>6</v>
      </c>
      <c r="G223" s="55" t="s">
        <v>302</v>
      </c>
      <c r="H223">
        <v>86164.76</v>
      </c>
      <c r="I223">
        <v>80798.179999999993</v>
      </c>
      <c r="J223">
        <v>5366.58</v>
      </c>
      <c r="K223">
        <v>6.6419565391200699</v>
      </c>
      <c r="L223">
        <v>1593</v>
      </c>
      <c r="M223">
        <v>1159</v>
      </c>
      <c r="N223">
        <v>37.446074201898199</v>
      </c>
    </row>
    <row r="224" spans="1:14" x14ac:dyDescent="0.25">
      <c r="A224">
        <f t="shared" si="31"/>
        <v>17</v>
      </c>
      <c r="B224">
        <f t="shared" si="32"/>
        <v>617</v>
      </c>
      <c r="C224">
        <v>61</v>
      </c>
      <c r="D224">
        <f>VLOOKUP(C224,'Store Database'!A:C,2,FALSE)</f>
        <v>1</v>
      </c>
      <c r="E224" t="str">
        <f>VLOOKUP(D224,'Store Database'!$B$3:$C$100,2,FALSE)</f>
        <v>East</v>
      </c>
      <c r="F224">
        <v>7</v>
      </c>
      <c r="G224" s="55" t="s">
        <v>303</v>
      </c>
      <c r="H224">
        <v>53767.16</v>
      </c>
      <c r="I224">
        <v>50266.57</v>
      </c>
      <c r="J224">
        <v>3500.59</v>
      </c>
      <c r="K224">
        <v>6.96405185394587</v>
      </c>
      <c r="L224">
        <v>1932</v>
      </c>
      <c r="M224">
        <v>1720</v>
      </c>
      <c r="N224">
        <v>12.3255813953488</v>
      </c>
    </row>
    <row r="225" spans="1:14" x14ac:dyDescent="0.25">
      <c r="A225">
        <f t="shared" si="31"/>
        <v>18</v>
      </c>
      <c r="B225">
        <f t="shared" si="32"/>
        <v>618</v>
      </c>
      <c r="C225">
        <v>61</v>
      </c>
      <c r="D225">
        <f>VLOOKUP(C225,'Store Database'!A:C,2,FALSE)</f>
        <v>1</v>
      </c>
      <c r="E225" t="str">
        <f>VLOOKUP(D225,'Store Database'!$B$3:$C$100,2,FALSE)</f>
        <v>East</v>
      </c>
      <c r="F225">
        <v>8</v>
      </c>
      <c r="G225" s="55" t="s">
        <v>304</v>
      </c>
      <c r="H225">
        <v>61059.49</v>
      </c>
      <c r="I225">
        <v>65045.23</v>
      </c>
      <c r="J225">
        <v>-3985.74</v>
      </c>
      <c r="K225">
        <v>-6.1276437949408402</v>
      </c>
      <c r="L225">
        <v>1784</v>
      </c>
      <c r="M225">
        <v>1817</v>
      </c>
      <c r="N225">
        <v>-1.81618051733627</v>
      </c>
    </row>
    <row r="226" spans="1:14" x14ac:dyDescent="0.25">
      <c r="A226">
        <f t="shared" si="31"/>
        <v>19</v>
      </c>
      <c r="B226">
        <f t="shared" si="32"/>
        <v>619</v>
      </c>
      <c r="C226">
        <v>61</v>
      </c>
      <c r="D226">
        <f>VLOOKUP(C226,'Store Database'!A:C,2,FALSE)</f>
        <v>1</v>
      </c>
      <c r="E226" t="str">
        <f>VLOOKUP(D226,'Store Database'!$B$3:$C$100,2,FALSE)</f>
        <v>East</v>
      </c>
      <c r="F226">
        <v>9</v>
      </c>
      <c r="G226" s="55" t="s">
        <v>305</v>
      </c>
      <c r="H226">
        <v>17404.88</v>
      </c>
      <c r="I226">
        <v>15999.01</v>
      </c>
      <c r="J226">
        <v>1405.87</v>
      </c>
      <c r="K226">
        <v>8.7872312099311092</v>
      </c>
      <c r="L226">
        <v>4273</v>
      </c>
      <c r="M226">
        <v>2341</v>
      </c>
      <c r="N226">
        <v>82.528833831695906</v>
      </c>
    </row>
    <row r="227" spans="1:14" x14ac:dyDescent="0.25">
      <c r="A227">
        <f t="shared" si="31"/>
        <v>21</v>
      </c>
      <c r="B227">
        <f t="shared" si="32"/>
        <v>641</v>
      </c>
      <c r="C227">
        <v>64</v>
      </c>
      <c r="D227">
        <f>VLOOKUP(C227,'Store Database'!A:C,2,FALSE)</f>
        <v>2</v>
      </c>
      <c r="E227" t="str">
        <f>VLOOKUP(D227,'Store Database'!$B$3:$C$100,2,FALSE)</f>
        <v>West</v>
      </c>
      <c r="F227">
        <v>1</v>
      </c>
      <c r="G227" s="55" t="s">
        <v>297</v>
      </c>
      <c r="H227">
        <v>136287.97</v>
      </c>
      <c r="I227">
        <v>85806.47</v>
      </c>
      <c r="J227">
        <v>50481.5</v>
      </c>
      <c r="K227">
        <v>58.831810701454103</v>
      </c>
      <c r="L227">
        <v>2766</v>
      </c>
      <c r="M227">
        <v>3164</v>
      </c>
      <c r="N227">
        <v>-12.5790139064475</v>
      </c>
    </row>
    <row r="228" spans="1:14" x14ac:dyDescent="0.25">
      <c r="A228">
        <f t="shared" si="31"/>
        <v>22</v>
      </c>
      <c r="B228">
        <f t="shared" si="32"/>
        <v>642</v>
      </c>
      <c r="C228">
        <v>64</v>
      </c>
      <c r="D228">
        <f>VLOOKUP(C228,'Store Database'!A:C,2,FALSE)</f>
        <v>2</v>
      </c>
      <c r="E228" t="str">
        <f>VLOOKUP(D228,'Store Database'!$B$3:$C$100,2,FALSE)</f>
        <v>West</v>
      </c>
      <c r="F228">
        <v>2</v>
      </c>
      <c r="G228" s="55" t="s">
        <v>298</v>
      </c>
      <c r="H228">
        <v>82003.41</v>
      </c>
      <c r="I228">
        <v>97126.12</v>
      </c>
      <c r="J228">
        <v>-15122.71</v>
      </c>
      <c r="K228">
        <v>-15.570178238356499</v>
      </c>
      <c r="L228">
        <v>2848</v>
      </c>
      <c r="M228">
        <v>2911</v>
      </c>
      <c r="N228">
        <v>-2.1642047406389602</v>
      </c>
    </row>
    <row r="229" spans="1:14" x14ac:dyDescent="0.25">
      <c r="A229">
        <f t="shared" si="31"/>
        <v>23</v>
      </c>
      <c r="B229">
        <f t="shared" si="32"/>
        <v>643</v>
      </c>
      <c r="C229">
        <v>64</v>
      </c>
      <c r="D229">
        <f>VLOOKUP(C229,'Store Database'!A:C,2,FALSE)</f>
        <v>2</v>
      </c>
      <c r="E229" t="str">
        <f>VLOOKUP(D229,'Store Database'!$B$3:$C$100,2,FALSE)</f>
        <v>West</v>
      </c>
      <c r="F229">
        <v>3</v>
      </c>
      <c r="G229" s="55" t="s">
        <v>299</v>
      </c>
      <c r="H229">
        <v>18343.53</v>
      </c>
      <c r="I229">
        <v>30976.38</v>
      </c>
      <c r="J229">
        <v>-12632.85</v>
      </c>
      <c r="K229">
        <v>-40.782202439407101</v>
      </c>
      <c r="L229">
        <v>1505</v>
      </c>
      <c r="M229">
        <v>877</v>
      </c>
      <c r="N229">
        <v>71.607753705815298</v>
      </c>
    </row>
    <row r="230" spans="1:14" x14ac:dyDescent="0.25">
      <c r="A230">
        <f t="shared" si="31"/>
        <v>24</v>
      </c>
      <c r="B230">
        <f t="shared" si="32"/>
        <v>644</v>
      </c>
      <c r="C230">
        <v>64</v>
      </c>
      <c r="D230">
        <f>VLOOKUP(C230,'Store Database'!A:C,2,FALSE)</f>
        <v>2</v>
      </c>
      <c r="E230" t="str">
        <f>VLOOKUP(D230,'Store Database'!$B$3:$C$100,2,FALSE)</f>
        <v>West</v>
      </c>
      <c r="F230">
        <v>4</v>
      </c>
      <c r="G230" s="55" t="s">
        <v>300</v>
      </c>
      <c r="H230">
        <v>122980.65</v>
      </c>
      <c r="I230">
        <v>141637.16</v>
      </c>
      <c r="J230">
        <v>-18656.509999999998</v>
      </c>
      <c r="K230">
        <v>-13.172044680929799</v>
      </c>
      <c r="L230">
        <v>3240</v>
      </c>
      <c r="M230">
        <v>3090</v>
      </c>
      <c r="N230">
        <v>4.8543689320388301</v>
      </c>
    </row>
    <row r="231" spans="1:14" x14ac:dyDescent="0.25">
      <c r="A231">
        <f t="shared" si="31"/>
        <v>25</v>
      </c>
      <c r="B231">
        <f t="shared" si="32"/>
        <v>645</v>
      </c>
      <c r="C231">
        <v>64</v>
      </c>
      <c r="D231">
        <f>VLOOKUP(C231,'Store Database'!A:C,2,FALSE)</f>
        <v>2</v>
      </c>
      <c r="E231" t="str">
        <f>VLOOKUP(D231,'Store Database'!$B$3:$C$100,2,FALSE)</f>
        <v>West</v>
      </c>
      <c r="F231">
        <v>5</v>
      </c>
      <c r="G231" s="55" t="s">
        <v>301</v>
      </c>
      <c r="H231">
        <v>186490.93</v>
      </c>
      <c r="I231">
        <v>191641.07</v>
      </c>
      <c r="J231">
        <v>-5150.1400000000003</v>
      </c>
      <c r="K231">
        <v>-2.6873884601040898</v>
      </c>
      <c r="L231">
        <v>3419</v>
      </c>
      <c r="M231">
        <v>3221</v>
      </c>
      <c r="N231">
        <v>6.1471592673082904</v>
      </c>
    </row>
    <row r="232" spans="1:14" x14ac:dyDescent="0.25">
      <c r="A232">
        <f t="shared" si="31"/>
        <v>26</v>
      </c>
      <c r="B232">
        <f t="shared" si="32"/>
        <v>646</v>
      </c>
      <c r="C232">
        <v>64</v>
      </c>
      <c r="D232">
        <f>VLOOKUP(C232,'Store Database'!A:C,2,FALSE)</f>
        <v>2</v>
      </c>
      <c r="E232" t="str">
        <f>VLOOKUP(D232,'Store Database'!$B$3:$C$100,2,FALSE)</f>
        <v>West</v>
      </c>
      <c r="F232">
        <v>6</v>
      </c>
      <c r="G232" s="55" t="s">
        <v>302</v>
      </c>
      <c r="H232">
        <v>122475.45</v>
      </c>
      <c r="I232">
        <v>153956.84</v>
      </c>
      <c r="J232">
        <v>-31481.39</v>
      </c>
      <c r="K232">
        <v>-20.448191843896002</v>
      </c>
      <c r="L232">
        <v>3290</v>
      </c>
      <c r="M232">
        <v>3817</v>
      </c>
      <c r="N232">
        <v>-13.806654440660198</v>
      </c>
    </row>
    <row r="233" spans="1:14" x14ac:dyDescent="0.25">
      <c r="A233">
        <f t="shared" si="31"/>
        <v>27</v>
      </c>
      <c r="B233">
        <f t="shared" si="32"/>
        <v>647</v>
      </c>
      <c r="C233">
        <v>64</v>
      </c>
      <c r="D233">
        <f>VLOOKUP(C233,'Store Database'!A:C,2,FALSE)</f>
        <v>2</v>
      </c>
      <c r="E233" t="str">
        <f>VLOOKUP(D233,'Store Database'!$B$3:$C$100,2,FALSE)</f>
        <v>West</v>
      </c>
      <c r="F233">
        <v>7</v>
      </c>
      <c r="G233" s="55" t="s">
        <v>303</v>
      </c>
      <c r="H233">
        <v>52745.14</v>
      </c>
      <c r="I233">
        <v>47881.21</v>
      </c>
      <c r="J233">
        <v>4863.93</v>
      </c>
      <c r="K233">
        <v>10.158327243609801</v>
      </c>
      <c r="L233">
        <v>2090</v>
      </c>
      <c r="M233">
        <v>1994</v>
      </c>
      <c r="N233">
        <v>4.8144433299899703</v>
      </c>
    </row>
    <row r="234" spans="1:14" x14ac:dyDescent="0.25">
      <c r="A234">
        <f t="shared" si="31"/>
        <v>28</v>
      </c>
      <c r="B234">
        <f t="shared" si="32"/>
        <v>648</v>
      </c>
      <c r="C234">
        <v>64</v>
      </c>
      <c r="D234">
        <f>VLOOKUP(C234,'Store Database'!A:C,2,FALSE)</f>
        <v>2</v>
      </c>
      <c r="E234" t="str">
        <f>VLOOKUP(D234,'Store Database'!$B$3:$C$100,2,FALSE)</f>
        <v>West</v>
      </c>
      <c r="F234">
        <v>8</v>
      </c>
      <c r="G234" s="55" t="s">
        <v>304</v>
      </c>
      <c r="H234">
        <v>52911.68</v>
      </c>
      <c r="I234">
        <v>62380.36</v>
      </c>
      <c r="J234">
        <v>-9468.68</v>
      </c>
      <c r="K234">
        <v>-15.1789441420344</v>
      </c>
      <c r="L234">
        <v>1921</v>
      </c>
      <c r="M234">
        <v>2046</v>
      </c>
      <c r="N234">
        <v>-6.1094819159335296</v>
      </c>
    </row>
    <row r="235" spans="1:14" x14ac:dyDescent="0.25">
      <c r="A235">
        <f t="shared" si="31"/>
        <v>29</v>
      </c>
      <c r="B235">
        <f t="shared" si="32"/>
        <v>649</v>
      </c>
      <c r="C235">
        <v>64</v>
      </c>
      <c r="D235">
        <f>VLOOKUP(C235,'Store Database'!A:C,2,FALSE)</f>
        <v>2</v>
      </c>
      <c r="E235" t="str">
        <f>VLOOKUP(D235,'Store Database'!$B$3:$C$100,2,FALSE)</f>
        <v>West</v>
      </c>
      <c r="F235">
        <v>9</v>
      </c>
      <c r="G235" s="55" t="s">
        <v>305</v>
      </c>
      <c r="H235">
        <v>33392.39</v>
      </c>
      <c r="I235">
        <v>42900.66</v>
      </c>
      <c r="J235">
        <v>-9508.27</v>
      </c>
      <c r="K235">
        <v>-22.163458557514002</v>
      </c>
      <c r="L235">
        <v>5443</v>
      </c>
      <c r="M235">
        <v>3660</v>
      </c>
      <c r="N235">
        <v>48.715846994535497</v>
      </c>
    </row>
    <row r="236" spans="1:14" x14ac:dyDescent="0.25">
      <c r="A236">
        <f t="shared" si="31"/>
        <v>31</v>
      </c>
      <c r="B236">
        <f t="shared" si="32"/>
        <v>671</v>
      </c>
      <c r="C236">
        <v>67</v>
      </c>
      <c r="D236">
        <f>VLOOKUP(C236,'Store Database'!A:C,2,FALSE)</f>
        <v>3</v>
      </c>
      <c r="E236" t="str">
        <f>VLOOKUP(D236,'Store Database'!$B$3:$C$100,2,FALSE)</f>
        <v>North</v>
      </c>
      <c r="F236">
        <v>1</v>
      </c>
      <c r="G236" s="55" t="s">
        <v>297</v>
      </c>
      <c r="H236">
        <v>98090.83</v>
      </c>
      <c r="I236">
        <v>91528.71</v>
      </c>
      <c r="J236">
        <v>6562.12</v>
      </c>
      <c r="K236">
        <v>7.1694662800338804</v>
      </c>
      <c r="L236">
        <v>2657</v>
      </c>
      <c r="M236">
        <v>2256</v>
      </c>
      <c r="N236">
        <v>17.7748226950355</v>
      </c>
    </row>
    <row r="237" spans="1:14" x14ac:dyDescent="0.25">
      <c r="A237">
        <f t="shared" si="31"/>
        <v>32</v>
      </c>
      <c r="B237">
        <f t="shared" si="32"/>
        <v>672</v>
      </c>
      <c r="C237">
        <v>67</v>
      </c>
      <c r="D237">
        <f>VLOOKUP(C237,'Store Database'!A:C,2,FALSE)</f>
        <v>3</v>
      </c>
      <c r="E237" t="str">
        <f>VLOOKUP(D237,'Store Database'!$B$3:$C$100,2,FALSE)</f>
        <v>North</v>
      </c>
      <c r="F237">
        <v>2</v>
      </c>
      <c r="G237" s="55" t="s">
        <v>298</v>
      </c>
      <c r="H237">
        <v>67489.55</v>
      </c>
      <c r="I237">
        <v>75610.58</v>
      </c>
      <c r="J237">
        <v>-8121.03</v>
      </c>
      <c r="K237">
        <v>-10.740600058880601</v>
      </c>
      <c r="L237">
        <v>2428</v>
      </c>
      <c r="M237">
        <v>2267</v>
      </c>
      <c r="N237">
        <v>7.1018967798853101</v>
      </c>
    </row>
    <row r="238" spans="1:14" x14ac:dyDescent="0.25">
      <c r="A238">
        <f t="shared" si="31"/>
        <v>33</v>
      </c>
      <c r="B238">
        <f t="shared" si="32"/>
        <v>673</v>
      </c>
      <c r="C238">
        <v>67</v>
      </c>
      <c r="D238">
        <f>VLOOKUP(C238,'Store Database'!A:C,2,FALSE)</f>
        <v>3</v>
      </c>
      <c r="E238" t="str">
        <f>VLOOKUP(D238,'Store Database'!$B$3:$C$100,2,FALSE)</f>
        <v>North</v>
      </c>
      <c r="F238">
        <v>3</v>
      </c>
      <c r="G238" s="55" t="s">
        <v>299</v>
      </c>
      <c r="H238">
        <v>9600.9599999999991</v>
      </c>
      <c r="I238">
        <v>13007.5</v>
      </c>
      <c r="J238">
        <v>-3406.54</v>
      </c>
      <c r="K238">
        <v>-26.189044781856602</v>
      </c>
      <c r="L238">
        <v>754</v>
      </c>
      <c r="M238">
        <v>446</v>
      </c>
      <c r="N238">
        <v>69.058295964125605</v>
      </c>
    </row>
    <row r="239" spans="1:14" x14ac:dyDescent="0.25">
      <c r="A239">
        <f t="shared" si="31"/>
        <v>34</v>
      </c>
      <c r="B239">
        <f t="shared" si="32"/>
        <v>674</v>
      </c>
      <c r="C239">
        <v>67</v>
      </c>
      <c r="D239">
        <f>VLOOKUP(C239,'Store Database'!A:C,2,FALSE)</f>
        <v>3</v>
      </c>
      <c r="E239" t="str">
        <f>VLOOKUP(D239,'Store Database'!$B$3:$C$100,2,FALSE)</f>
        <v>North</v>
      </c>
      <c r="F239">
        <v>4</v>
      </c>
      <c r="G239" s="55" t="s">
        <v>300</v>
      </c>
      <c r="H239">
        <v>89755.93</v>
      </c>
      <c r="I239">
        <v>104167.14</v>
      </c>
      <c r="J239">
        <v>-14411.21</v>
      </c>
      <c r="K239">
        <v>-13.834698735128899</v>
      </c>
      <c r="L239">
        <v>2163</v>
      </c>
      <c r="M239">
        <v>1454</v>
      </c>
      <c r="N239">
        <v>48.762035763411298</v>
      </c>
    </row>
    <row r="240" spans="1:14" x14ac:dyDescent="0.25">
      <c r="A240">
        <f t="shared" si="31"/>
        <v>35</v>
      </c>
      <c r="B240">
        <f t="shared" si="32"/>
        <v>675</v>
      </c>
      <c r="C240">
        <v>67</v>
      </c>
      <c r="D240">
        <f>VLOOKUP(C240,'Store Database'!A:C,2,FALSE)</f>
        <v>3</v>
      </c>
      <c r="E240" t="str">
        <f>VLOOKUP(D240,'Store Database'!$B$3:$C$100,2,FALSE)</f>
        <v>North</v>
      </c>
      <c r="F240">
        <v>5</v>
      </c>
      <c r="G240" s="55" t="s">
        <v>301</v>
      </c>
      <c r="H240">
        <v>114720.53</v>
      </c>
      <c r="I240">
        <v>105664.27</v>
      </c>
      <c r="J240">
        <v>9056.26</v>
      </c>
      <c r="K240">
        <v>8.5707874572928002</v>
      </c>
      <c r="L240">
        <v>2494</v>
      </c>
      <c r="M240">
        <v>2408</v>
      </c>
      <c r="N240">
        <v>3.5714285714285698</v>
      </c>
    </row>
    <row r="241" spans="1:14" x14ac:dyDescent="0.25">
      <c r="A241">
        <f t="shared" si="31"/>
        <v>36</v>
      </c>
      <c r="B241">
        <f t="shared" si="32"/>
        <v>676</v>
      </c>
      <c r="C241">
        <v>67</v>
      </c>
      <c r="D241">
        <f>VLOOKUP(C241,'Store Database'!A:C,2,FALSE)</f>
        <v>3</v>
      </c>
      <c r="E241" t="str">
        <f>VLOOKUP(D241,'Store Database'!$B$3:$C$100,2,FALSE)</f>
        <v>North</v>
      </c>
      <c r="F241">
        <v>6</v>
      </c>
      <c r="G241" s="55" t="s">
        <v>302</v>
      </c>
      <c r="H241">
        <v>88736.38</v>
      </c>
      <c r="I241">
        <v>96910.19</v>
      </c>
      <c r="J241">
        <v>-8173.81</v>
      </c>
      <c r="K241">
        <v>-8.4344174745710401</v>
      </c>
      <c r="L241">
        <v>1627</v>
      </c>
      <c r="M241">
        <v>1413</v>
      </c>
      <c r="N241">
        <v>15.1450813871196</v>
      </c>
    </row>
    <row r="242" spans="1:14" x14ac:dyDescent="0.25">
      <c r="A242">
        <f t="shared" si="31"/>
        <v>37</v>
      </c>
      <c r="B242">
        <f t="shared" si="32"/>
        <v>677</v>
      </c>
      <c r="C242">
        <v>67</v>
      </c>
      <c r="D242">
        <f>VLOOKUP(C242,'Store Database'!A:C,2,FALSE)</f>
        <v>3</v>
      </c>
      <c r="E242" t="str">
        <f>VLOOKUP(D242,'Store Database'!$B$3:$C$100,2,FALSE)</f>
        <v>North</v>
      </c>
      <c r="F242">
        <v>7</v>
      </c>
      <c r="G242" s="55" t="s">
        <v>303</v>
      </c>
      <c r="H242">
        <v>48577.98</v>
      </c>
      <c r="I242">
        <v>44874.79</v>
      </c>
      <c r="J242">
        <v>3703.19</v>
      </c>
      <c r="K242">
        <v>8.2522726011642593</v>
      </c>
      <c r="L242">
        <v>1460</v>
      </c>
      <c r="M242">
        <v>1545</v>
      </c>
      <c r="N242">
        <v>-5.5016181229773506</v>
      </c>
    </row>
    <row r="243" spans="1:14" x14ac:dyDescent="0.25">
      <c r="A243">
        <f t="shared" si="31"/>
        <v>38</v>
      </c>
      <c r="B243">
        <f t="shared" si="32"/>
        <v>678</v>
      </c>
      <c r="C243">
        <v>67</v>
      </c>
      <c r="D243">
        <f>VLOOKUP(C243,'Store Database'!A:C,2,FALSE)</f>
        <v>3</v>
      </c>
      <c r="E243" t="str">
        <f>VLOOKUP(D243,'Store Database'!$B$3:$C$100,2,FALSE)</f>
        <v>North</v>
      </c>
      <c r="F243">
        <v>8</v>
      </c>
      <c r="G243" s="55" t="s">
        <v>304</v>
      </c>
      <c r="H243">
        <v>56945.57</v>
      </c>
      <c r="I243">
        <v>52737.24</v>
      </c>
      <c r="J243">
        <v>4208.33</v>
      </c>
      <c r="K243">
        <v>7.9798070585415504</v>
      </c>
      <c r="L243">
        <v>1450</v>
      </c>
      <c r="M243">
        <v>1201</v>
      </c>
      <c r="N243">
        <v>20.7327227310575</v>
      </c>
    </row>
    <row r="244" spans="1:14" x14ac:dyDescent="0.25">
      <c r="A244">
        <f t="shared" si="31"/>
        <v>39</v>
      </c>
      <c r="B244">
        <f t="shared" si="32"/>
        <v>679</v>
      </c>
      <c r="C244">
        <v>67</v>
      </c>
      <c r="D244">
        <f>VLOOKUP(C244,'Store Database'!A:C,2,FALSE)</f>
        <v>3</v>
      </c>
      <c r="E244" t="str">
        <f>VLOOKUP(D244,'Store Database'!$B$3:$C$100,2,FALSE)</f>
        <v>North</v>
      </c>
      <c r="F244">
        <v>9</v>
      </c>
      <c r="G244" s="55" t="s">
        <v>305</v>
      </c>
      <c r="H244">
        <v>28075.599999999999</v>
      </c>
      <c r="I244">
        <v>27371.91</v>
      </c>
      <c r="J244">
        <v>703.69</v>
      </c>
      <c r="K244">
        <v>2.5708472664128998</v>
      </c>
      <c r="L244">
        <v>4009</v>
      </c>
      <c r="M244">
        <v>2465</v>
      </c>
      <c r="N244">
        <v>62.636916835699793</v>
      </c>
    </row>
    <row r="245" spans="1:14" x14ac:dyDescent="0.25">
      <c r="A245">
        <f t="shared" si="31"/>
        <v>41</v>
      </c>
      <c r="B245">
        <f t="shared" si="32"/>
        <v>691</v>
      </c>
      <c r="C245">
        <v>69</v>
      </c>
      <c r="D245">
        <f>VLOOKUP(C245,'Store Database'!A:C,2,FALSE)</f>
        <v>4</v>
      </c>
      <c r="E245" t="str">
        <f>VLOOKUP(D245,'Store Database'!$B$3:$C$100,2,FALSE)</f>
        <v>South</v>
      </c>
      <c r="F245">
        <v>1</v>
      </c>
      <c r="G245" s="55" t="s">
        <v>297</v>
      </c>
      <c r="H245">
        <v>114566.18</v>
      </c>
      <c r="I245">
        <v>111337.11</v>
      </c>
      <c r="J245">
        <v>3229.07</v>
      </c>
      <c r="K245">
        <v>2.9002638922458099</v>
      </c>
      <c r="L245">
        <v>2670</v>
      </c>
      <c r="M245">
        <v>2865</v>
      </c>
      <c r="N245">
        <v>-6.8062827225130906</v>
      </c>
    </row>
    <row r="246" spans="1:14" x14ac:dyDescent="0.25">
      <c r="A246">
        <f t="shared" si="31"/>
        <v>42</v>
      </c>
      <c r="B246">
        <f t="shared" si="32"/>
        <v>692</v>
      </c>
      <c r="C246">
        <v>69</v>
      </c>
      <c r="D246">
        <f>VLOOKUP(C246,'Store Database'!A:C,2,FALSE)</f>
        <v>4</v>
      </c>
      <c r="E246" t="str">
        <f>VLOOKUP(D246,'Store Database'!$B$3:$C$100,2,FALSE)</f>
        <v>South</v>
      </c>
      <c r="F246">
        <v>2</v>
      </c>
      <c r="G246" s="55" t="s">
        <v>298</v>
      </c>
      <c r="H246">
        <v>98219.22</v>
      </c>
      <c r="I246">
        <v>110065.06</v>
      </c>
      <c r="J246">
        <v>-11845.84</v>
      </c>
      <c r="K246">
        <v>-10.762579877755901</v>
      </c>
      <c r="L246">
        <v>2707</v>
      </c>
      <c r="M246">
        <v>2082</v>
      </c>
      <c r="N246">
        <v>30.019212295869401</v>
      </c>
    </row>
    <row r="247" spans="1:14" x14ac:dyDescent="0.25">
      <c r="A247">
        <f t="shared" si="31"/>
        <v>43</v>
      </c>
      <c r="B247">
        <f t="shared" si="32"/>
        <v>693</v>
      </c>
      <c r="C247">
        <v>69</v>
      </c>
      <c r="D247">
        <f>VLOOKUP(C247,'Store Database'!A:C,2,FALSE)</f>
        <v>4</v>
      </c>
      <c r="E247" t="str">
        <f>VLOOKUP(D247,'Store Database'!$B$3:$C$100,2,FALSE)</f>
        <v>South</v>
      </c>
      <c r="F247">
        <v>3</v>
      </c>
      <c r="G247" s="55" t="s">
        <v>299</v>
      </c>
      <c r="H247">
        <v>22272.87</v>
      </c>
      <c r="I247">
        <v>26906.41</v>
      </c>
      <c r="J247">
        <v>-4633.54</v>
      </c>
      <c r="K247">
        <v>-17.220952182026501</v>
      </c>
      <c r="L247">
        <v>1311</v>
      </c>
      <c r="M247">
        <v>671</v>
      </c>
      <c r="N247">
        <v>95.380029806259301</v>
      </c>
    </row>
    <row r="248" spans="1:14" x14ac:dyDescent="0.25">
      <c r="A248">
        <f t="shared" si="31"/>
        <v>44</v>
      </c>
      <c r="B248">
        <f t="shared" si="32"/>
        <v>694</v>
      </c>
      <c r="C248">
        <v>69</v>
      </c>
      <c r="D248">
        <f>VLOOKUP(C248,'Store Database'!A:C,2,FALSE)</f>
        <v>4</v>
      </c>
      <c r="E248" t="str">
        <f>VLOOKUP(D248,'Store Database'!$B$3:$C$100,2,FALSE)</f>
        <v>South</v>
      </c>
      <c r="F248">
        <v>4</v>
      </c>
      <c r="G248" s="55" t="s">
        <v>300</v>
      </c>
      <c r="H248">
        <v>217465.91</v>
      </c>
      <c r="I248">
        <v>234814.62</v>
      </c>
      <c r="J248">
        <v>-17348.71</v>
      </c>
      <c r="K248">
        <v>-7.3882580224348899</v>
      </c>
      <c r="L248">
        <v>3704</v>
      </c>
      <c r="M248">
        <v>2609</v>
      </c>
      <c r="N248">
        <v>41.970103487926401</v>
      </c>
    </row>
    <row r="249" spans="1:14" x14ac:dyDescent="0.25">
      <c r="A249">
        <f t="shared" si="31"/>
        <v>45</v>
      </c>
      <c r="B249">
        <f t="shared" si="32"/>
        <v>695</v>
      </c>
      <c r="C249">
        <v>69</v>
      </c>
      <c r="D249">
        <f>VLOOKUP(C249,'Store Database'!A:C,2,FALSE)</f>
        <v>4</v>
      </c>
      <c r="E249" t="str">
        <f>VLOOKUP(D249,'Store Database'!$B$3:$C$100,2,FALSE)</f>
        <v>South</v>
      </c>
      <c r="F249">
        <v>5</v>
      </c>
      <c r="G249" s="55" t="s">
        <v>301</v>
      </c>
      <c r="H249">
        <v>154861.31</v>
      </c>
      <c r="I249">
        <v>168930.61</v>
      </c>
      <c r="J249">
        <v>-14069.3</v>
      </c>
      <c r="K249">
        <v>-8.3284491780382499</v>
      </c>
      <c r="L249">
        <v>2953</v>
      </c>
      <c r="M249">
        <v>2484</v>
      </c>
      <c r="N249">
        <v>18.880837359098198</v>
      </c>
    </row>
    <row r="250" spans="1:14" x14ac:dyDescent="0.25">
      <c r="A250">
        <f t="shared" si="31"/>
        <v>46</v>
      </c>
      <c r="B250">
        <f t="shared" si="32"/>
        <v>696</v>
      </c>
      <c r="C250">
        <v>69</v>
      </c>
      <c r="D250">
        <f>VLOOKUP(C250,'Store Database'!A:C,2,FALSE)</f>
        <v>4</v>
      </c>
      <c r="E250" t="str">
        <f>VLOOKUP(D250,'Store Database'!$B$3:$C$100,2,FALSE)</f>
        <v>South</v>
      </c>
      <c r="F250">
        <v>6</v>
      </c>
      <c r="G250" s="55" t="s">
        <v>302</v>
      </c>
      <c r="H250">
        <v>200126.82</v>
      </c>
      <c r="I250">
        <v>205083.79</v>
      </c>
      <c r="J250">
        <v>-4956.97</v>
      </c>
      <c r="K250">
        <v>-2.4170462229121101</v>
      </c>
      <c r="L250">
        <v>2565</v>
      </c>
      <c r="M250">
        <v>2617</v>
      </c>
      <c r="N250">
        <v>-1.9870080244554797</v>
      </c>
    </row>
    <row r="251" spans="1:14" x14ac:dyDescent="0.25">
      <c r="A251">
        <f t="shared" si="31"/>
        <v>47</v>
      </c>
      <c r="B251">
        <f t="shared" si="32"/>
        <v>697</v>
      </c>
      <c r="C251">
        <v>69</v>
      </c>
      <c r="D251">
        <f>VLOOKUP(C251,'Store Database'!A:C,2,FALSE)</f>
        <v>4</v>
      </c>
      <c r="E251" t="str">
        <f>VLOOKUP(D251,'Store Database'!$B$3:$C$100,2,FALSE)</f>
        <v>South</v>
      </c>
      <c r="F251">
        <v>7</v>
      </c>
      <c r="G251" s="55" t="s">
        <v>303</v>
      </c>
      <c r="H251">
        <v>76937.399999999994</v>
      </c>
      <c r="I251">
        <v>79587.710000000006</v>
      </c>
      <c r="J251">
        <v>-2650.31</v>
      </c>
      <c r="K251">
        <v>-3.3300493254549002</v>
      </c>
      <c r="L251">
        <v>3737</v>
      </c>
      <c r="M251">
        <v>2795</v>
      </c>
      <c r="N251">
        <v>33.703041144901604</v>
      </c>
    </row>
    <row r="252" spans="1:14" x14ac:dyDescent="0.25">
      <c r="A252">
        <f t="shared" si="31"/>
        <v>48</v>
      </c>
      <c r="B252">
        <f t="shared" si="32"/>
        <v>698</v>
      </c>
      <c r="C252">
        <v>69</v>
      </c>
      <c r="D252">
        <f>VLOOKUP(C252,'Store Database'!A:C,2,FALSE)</f>
        <v>4</v>
      </c>
      <c r="E252" t="str">
        <f>VLOOKUP(D252,'Store Database'!$B$3:$C$100,2,FALSE)</f>
        <v>South</v>
      </c>
      <c r="F252">
        <v>8</v>
      </c>
      <c r="G252" s="55" t="s">
        <v>304</v>
      </c>
      <c r="H252">
        <v>132413.98000000001</v>
      </c>
      <c r="I252">
        <v>156439.04000000001</v>
      </c>
      <c r="J252">
        <v>-24025.06</v>
      </c>
      <c r="K252">
        <v>-15.357458087188499</v>
      </c>
      <c r="L252">
        <v>3305</v>
      </c>
      <c r="M252">
        <v>2604</v>
      </c>
      <c r="N252">
        <v>26.9201228878648</v>
      </c>
    </row>
    <row r="253" spans="1:14" x14ac:dyDescent="0.25">
      <c r="A253">
        <f t="shared" si="31"/>
        <v>49</v>
      </c>
      <c r="B253">
        <f t="shared" si="32"/>
        <v>699</v>
      </c>
      <c r="C253">
        <v>69</v>
      </c>
      <c r="D253">
        <f>VLOOKUP(C253,'Store Database'!A:C,2,FALSE)</f>
        <v>4</v>
      </c>
      <c r="E253" t="str">
        <f>VLOOKUP(D253,'Store Database'!$B$3:$C$100,2,FALSE)</f>
        <v>South</v>
      </c>
      <c r="F253">
        <v>9</v>
      </c>
      <c r="G253" s="55" t="s">
        <v>305</v>
      </c>
      <c r="H253">
        <v>45101.11</v>
      </c>
      <c r="I253">
        <v>46719.89</v>
      </c>
      <c r="J253">
        <v>-1618.78</v>
      </c>
      <c r="K253">
        <v>-3.4648626099076898</v>
      </c>
      <c r="L253">
        <v>5595</v>
      </c>
      <c r="M253">
        <v>2801</v>
      </c>
      <c r="N253">
        <v>99.750089253837899</v>
      </c>
    </row>
    <row r="254" spans="1:14" x14ac:dyDescent="0.25">
      <c r="A254">
        <f t="shared" si="31"/>
        <v>11</v>
      </c>
      <c r="B254">
        <f t="shared" si="32"/>
        <v>721</v>
      </c>
      <c r="C254">
        <v>72</v>
      </c>
      <c r="D254">
        <f>VLOOKUP(C254,'Store Database'!A:C,2,FALSE)</f>
        <v>1</v>
      </c>
      <c r="E254" t="str">
        <f>VLOOKUP(D254,'Store Database'!$B$3:$C$100,2,FALSE)</f>
        <v>East</v>
      </c>
      <c r="F254">
        <v>1</v>
      </c>
      <c r="G254" s="55" t="s">
        <v>297</v>
      </c>
      <c r="H254">
        <v>80233.23</v>
      </c>
      <c r="I254">
        <v>73262.14</v>
      </c>
      <c r="J254">
        <v>6971.09</v>
      </c>
      <c r="K254">
        <v>9.51526941473454</v>
      </c>
      <c r="L254">
        <v>1668</v>
      </c>
      <c r="M254">
        <v>1078</v>
      </c>
      <c r="N254">
        <v>54.730983302411893</v>
      </c>
    </row>
    <row r="255" spans="1:14" x14ac:dyDescent="0.25">
      <c r="A255">
        <f t="shared" si="31"/>
        <v>12</v>
      </c>
      <c r="B255">
        <f t="shared" si="32"/>
        <v>722</v>
      </c>
      <c r="C255">
        <v>72</v>
      </c>
      <c r="D255">
        <f>VLOOKUP(C255,'Store Database'!A:C,2,FALSE)</f>
        <v>1</v>
      </c>
      <c r="E255" t="str">
        <f>VLOOKUP(D255,'Store Database'!$B$3:$C$100,2,FALSE)</f>
        <v>East</v>
      </c>
      <c r="F255">
        <v>2</v>
      </c>
      <c r="G255" s="55" t="s">
        <v>298</v>
      </c>
      <c r="H255">
        <v>89684.6</v>
      </c>
      <c r="I255">
        <v>95113.16</v>
      </c>
      <c r="J255">
        <v>-5428.56</v>
      </c>
      <c r="K255">
        <v>-5.7074751800907499</v>
      </c>
      <c r="L255">
        <v>3702</v>
      </c>
      <c r="M255">
        <v>2532</v>
      </c>
      <c r="N255">
        <v>46.208530805687197</v>
      </c>
    </row>
    <row r="256" spans="1:14" x14ac:dyDescent="0.25">
      <c r="A256">
        <f t="shared" si="31"/>
        <v>13</v>
      </c>
      <c r="B256">
        <f t="shared" si="32"/>
        <v>723</v>
      </c>
      <c r="C256">
        <v>72</v>
      </c>
      <c r="D256">
        <f>VLOOKUP(C256,'Store Database'!A:C,2,FALSE)</f>
        <v>1</v>
      </c>
      <c r="E256" t="str">
        <f>VLOOKUP(D256,'Store Database'!$B$3:$C$100,2,FALSE)</f>
        <v>East</v>
      </c>
      <c r="F256">
        <v>3</v>
      </c>
      <c r="G256" s="55" t="s">
        <v>299</v>
      </c>
      <c r="H256">
        <v>2969.99</v>
      </c>
      <c r="I256">
        <v>2520.12</v>
      </c>
      <c r="J256">
        <v>449.87</v>
      </c>
      <c r="K256">
        <v>17.851134072980699</v>
      </c>
      <c r="L256">
        <v>59</v>
      </c>
      <c r="M256">
        <v>42</v>
      </c>
      <c r="N256">
        <v>40.476190476190496</v>
      </c>
    </row>
    <row r="257" spans="1:14" x14ac:dyDescent="0.25">
      <c r="A257">
        <f t="shared" si="31"/>
        <v>14</v>
      </c>
      <c r="B257">
        <f t="shared" si="32"/>
        <v>724</v>
      </c>
      <c r="C257">
        <v>72</v>
      </c>
      <c r="D257">
        <f>VLOOKUP(C257,'Store Database'!A:C,2,FALSE)</f>
        <v>1</v>
      </c>
      <c r="E257" t="str">
        <f>VLOOKUP(D257,'Store Database'!$B$3:$C$100,2,FALSE)</f>
        <v>East</v>
      </c>
      <c r="F257">
        <v>4</v>
      </c>
      <c r="G257" s="55" t="s">
        <v>300</v>
      </c>
      <c r="H257">
        <v>123569.66</v>
      </c>
      <c r="I257">
        <v>155637.5</v>
      </c>
      <c r="J257">
        <v>-32067.84</v>
      </c>
      <c r="K257">
        <v>-20.604186009155899</v>
      </c>
      <c r="L257">
        <v>2481</v>
      </c>
      <c r="M257">
        <v>1581</v>
      </c>
      <c r="N257">
        <v>56.925996204933604</v>
      </c>
    </row>
    <row r="258" spans="1:14" x14ac:dyDescent="0.25">
      <c r="A258">
        <f t="shared" si="31"/>
        <v>15</v>
      </c>
      <c r="B258">
        <f t="shared" si="32"/>
        <v>725</v>
      </c>
      <c r="C258">
        <v>72</v>
      </c>
      <c r="D258">
        <f>VLOOKUP(C258,'Store Database'!A:C,2,FALSE)</f>
        <v>1</v>
      </c>
      <c r="E258" t="str">
        <f>VLOOKUP(D258,'Store Database'!$B$3:$C$100,2,FALSE)</f>
        <v>East</v>
      </c>
      <c r="F258">
        <v>5</v>
      </c>
      <c r="G258" s="55" t="s">
        <v>301</v>
      </c>
      <c r="H258">
        <v>167216.14000000001</v>
      </c>
      <c r="I258">
        <v>173114.94</v>
      </c>
      <c r="J258">
        <v>-5898.8</v>
      </c>
      <c r="K258">
        <v>-3.4074470984422298</v>
      </c>
      <c r="L258">
        <v>2719</v>
      </c>
      <c r="M258">
        <v>2243</v>
      </c>
      <c r="N258">
        <v>21.221578243423998</v>
      </c>
    </row>
    <row r="259" spans="1:14" x14ac:dyDescent="0.25">
      <c r="A259">
        <f t="shared" ref="A259:A322" si="33">VALUE(CONCATENATE(D259,F259))</f>
        <v>16</v>
      </c>
      <c r="B259">
        <f t="shared" ref="B259:B322" si="34">VALUE(CONCATENATE(C259,F259))</f>
        <v>726</v>
      </c>
      <c r="C259">
        <v>72</v>
      </c>
      <c r="D259">
        <f>VLOOKUP(C259,'Store Database'!A:C,2,FALSE)</f>
        <v>1</v>
      </c>
      <c r="E259" t="str">
        <f>VLOOKUP(D259,'Store Database'!$B$3:$C$100,2,FALSE)</f>
        <v>East</v>
      </c>
      <c r="F259">
        <v>6</v>
      </c>
      <c r="G259" s="55" t="s">
        <v>302</v>
      </c>
      <c r="H259">
        <v>180145.15</v>
      </c>
      <c r="I259">
        <v>207338.41</v>
      </c>
      <c r="J259">
        <v>-27193.26</v>
      </c>
      <c r="K259">
        <v>-13.115399119728901</v>
      </c>
      <c r="L259">
        <v>2344</v>
      </c>
      <c r="M259">
        <v>2054</v>
      </c>
      <c r="N259">
        <v>14.1187925998053</v>
      </c>
    </row>
    <row r="260" spans="1:14" x14ac:dyDescent="0.25">
      <c r="A260">
        <f t="shared" si="33"/>
        <v>17</v>
      </c>
      <c r="B260">
        <f t="shared" si="34"/>
        <v>727</v>
      </c>
      <c r="C260">
        <v>72</v>
      </c>
      <c r="D260">
        <f>VLOOKUP(C260,'Store Database'!A:C,2,FALSE)</f>
        <v>1</v>
      </c>
      <c r="E260" t="str">
        <f>VLOOKUP(D260,'Store Database'!$B$3:$C$100,2,FALSE)</f>
        <v>East</v>
      </c>
      <c r="F260">
        <v>7</v>
      </c>
      <c r="G260" s="55" t="s">
        <v>303</v>
      </c>
      <c r="H260">
        <v>40003.42</v>
      </c>
      <c r="I260">
        <v>42252.92</v>
      </c>
      <c r="J260">
        <v>-2249.5</v>
      </c>
      <c r="K260">
        <v>-5.3238924079093204</v>
      </c>
      <c r="L260">
        <v>1747</v>
      </c>
      <c r="M260">
        <v>1163</v>
      </c>
      <c r="N260">
        <v>50.214961306964703</v>
      </c>
    </row>
    <row r="261" spans="1:14" x14ac:dyDescent="0.25">
      <c r="A261">
        <f t="shared" si="33"/>
        <v>18</v>
      </c>
      <c r="B261">
        <f t="shared" si="34"/>
        <v>728</v>
      </c>
      <c r="C261">
        <v>72</v>
      </c>
      <c r="D261">
        <f>VLOOKUP(C261,'Store Database'!A:C,2,FALSE)</f>
        <v>1</v>
      </c>
      <c r="E261" t="str">
        <f>VLOOKUP(D261,'Store Database'!$B$3:$C$100,2,FALSE)</f>
        <v>East</v>
      </c>
      <c r="F261">
        <v>8</v>
      </c>
      <c r="G261" s="55" t="s">
        <v>304</v>
      </c>
      <c r="H261">
        <v>82200.47</v>
      </c>
      <c r="I261">
        <v>97202.5</v>
      </c>
      <c r="J261">
        <v>-15002.03</v>
      </c>
      <c r="K261">
        <v>-15.4337902831717</v>
      </c>
      <c r="L261">
        <v>1965</v>
      </c>
      <c r="M261">
        <v>1505</v>
      </c>
      <c r="N261">
        <v>30.564784053156103</v>
      </c>
    </row>
    <row r="262" spans="1:14" x14ac:dyDescent="0.25">
      <c r="A262">
        <f t="shared" si="33"/>
        <v>19</v>
      </c>
      <c r="B262">
        <f t="shared" si="34"/>
        <v>729</v>
      </c>
      <c r="C262">
        <v>72</v>
      </c>
      <c r="D262">
        <f>VLOOKUP(C262,'Store Database'!A:C,2,FALSE)</f>
        <v>1</v>
      </c>
      <c r="E262" t="str">
        <f>VLOOKUP(D262,'Store Database'!$B$3:$C$100,2,FALSE)</f>
        <v>East</v>
      </c>
      <c r="F262">
        <v>9</v>
      </c>
      <c r="G262" s="55" t="s">
        <v>305</v>
      </c>
      <c r="H262">
        <v>29109.65</v>
      </c>
      <c r="I262">
        <v>32178.09</v>
      </c>
      <c r="J262">
        <v>-3068.44</v>
      </c>
      <c r="K262">
        <v>-9.5358052637679904</v>
      </c>
      <c r="L262">
        <v>4724</v>
      </c>
      <c r="M262">
        <v>2168</v>
      </c>
      <c r="N262">
        <v>117.89667896678999</v>
      </c>
    </row>
    <row r="263" spans="1:14" x14ac:dyDescent="0.25">
      <c r="A263">
        <f t="shared" si="33"/>
        <v>21</v>
      </c>
      <c r="B263">
        <f t="shared" si="34"/>
        <v>751</v>
      </c>
      <c r="C263">
        <v>75</v>
      </c>
      <c r="D263">
        <f>VLOOKUP(C263,'Store Database'!A:C,2,FALSE)</f>
        <v>2</v>
      </c>
      <c r="E263" t="str">
        <f>VLOOKUP(D263,'Store Database'!$B$3:$C$100,2,FALSE)</f>
        <v>West</v>
      </c>
      <c r="F263">
        <v>1</v>
      </c>
      <c r="G263" s="55" t="s">
        <v>297</v>
      </c>
      <c r="H263">
        <v>142080.99</v>
      </c>
      <c r="I263">
        <v>88309.97</v>
      </c>
      <c r="J263">
        <v>53771.02</v>
      </c>
      <c r="K263">
        <v>60.888957384992899</v>
      </c>
      <c r="L263">
        <v>2097</v>
      </c>
      <c r="M263">
        <v>1851</v>
      </c>
      <c r="N263">
        <v>13.290113452187999</v>
      </c>
    </row>
    <row r="264" spans="1:14" x14ac:dyDescent="0.25">
      <c r="A264">
        <f t="shared" si="33"/>
        <v>22</v>
      </c>
      <c r="B264">
        <f t="shared" si="34"/>
        <v>752</v>
      </c>
      <c r="C264">
        <v>75</v>
      </c>
      <c r="D264">
        <f>VLOOKUP(C264,'Store Database'!A:C,2,FALSE)</f>
        <v>2</v>
      </c>
      <c r="E264" t="str">
        <f>VLOOKUP(D264,'Store Database'!$B$3:$C$100,2,FALSE)</f>
        <v>West</v>
      </c>
      <c r="F264">
        <v>2</v>
      </c>
      <c r="G264" s="55" t="s">
        <v>298</v>
      </c>
      <c r="H264">
        <v>157888.94</v>
      </c>
      <c r="I264">
        <v>151322.26999999999</v>
      </c>
      <c r="J264">
        <v>6566.67</v>
      </c>
      <c r="K264">
        <v>4.3395264953400403</v>
      </c>
      <c r="L264">
        <v>3303</v>
      </c>
      <c r="M264">
        <v>2981</v>
      </c>
      <c r="N264">
        <v>10.8017443810802</v>
      </c>
    </row>
    <row r="265" spans="1:14" x14ac:dyDescent="0.25">
      <c r="A265">
        <f t="shared" si="33"/>
        <v>23</v>
      </c>
      <c r="B265">
        <f t="shared" si="34"/>
        <v>753</v>
      </c>
      <c r="C265">
        <v>75</v>
      </c>
      <c r="D265">
        <f>VLOOKUP(C265,'Store Database'!A:C,2,FALSE)</f>
        <v>2</v>
      </c>
      <c r="E265" t="str">
        <f>VLOOKUP(D265,'Store Database'!$B$3:$C$100,2,FALSE)</f>
        <v>West</v>
      </c>
      <c r="F265">
        <v>3</v>
      </c>
      <c r="G265" s="55" t="s">
        <v>299</v>
      </c>
      <c r="H265">
        <v>13363.08</v>
      </c>
      <c r="I265">
        <v>9294.42</v>
      </c>
      <c r="J265">
        <v>4068.66</v>
      </c>
      <c r="K265">
        <v>43.775297436526401</v>
      </c>
      <c r="L265">
        <v>378</v>
      </c>
      <c r="M265">
        <v>129</v>
      </c>
      <c r="N265">
        <v>193.02325581395399</v>
      </c>
    </row>
    <row r="266" spans="1:14" x14ac:dyDescent="0.25">
      <c r="A266">
        <f t="shared" si="33"/>
        <v>24</v>
      </c>
      <c r="B266">
        <f t="shared" si="34"/>
        <v>754</v>
      </c>
      <c r="C266">
        <v>75</v>
      </c>
      <c r="D266">
        <f>VLOOKUP(C266,'Store Database'!A:C,2,FALSE)</f>
        <v>2</v>
      </c>
      <c r="E266" t="str">
        <f>VLOOKUP(D266,'Store Database'!$B$3:$C$100,2,FALSE)</f>
        <v>West</v>
      </c>
      <c r="F266">
        <v>4</v>
      </c>
      <c r="G266" s="55" t="s">
        <v>300</v>
      </c>
      <c r="H266">
        <v>162275.56</v>
      </c>
      <c r="I266">
        <v>139728.09</v>
      </c>
      <c r="J266">
        <v>22547.47</v>
      </c>
      <c r="K266">
        <v>16.1366765980985</v>
      </c>
      <c r="L266">
        <v>2077</v>
      </c>
      <c r="M266">
        <v>1479</v>
      </c>
      <c r="N266">
        <v>40.432724814063597</v>
      </c>
    </row>
    <row r="267" spans="1:14" x14ac:dyDescent="0.25">
      <c r="A267">
        <f t="shared" si="33"/>
        <v>25</v>
      </c>
      <c r="B267">
        <f t="shared" si="34"/>
        <v>755</v>
      </c>
      <c r="C267">
        <v>75</v>
      </c>
      <c r="D267">
        <f>VLOOKUP(C267,'Store Database'!A:C,2,FALSE)</f>
        <v>2</v>
      </c>
      <c r="E267" t="str">
        <f>VLOOKUP(D267,'Store Database'!$B$3:$C$100,2,FALSE)</f>
        <v>West</v>
      </c>
      <c r="F267">
        <v>5</v>
      </c>
      <c r="G267" s="55" t="s">
        <v>301</v>
      </c>
      <c r="H267">
        <v>231517.82</v>
      </c>
      <c r="I267">
        <v>152518.64000000001</v>
      </c>
      <c r="J267">
        <v>78999.179999999993</v>
      </c>
      <c r="K267">
        <v>51.796409933893997</v>
      </c>
      <c r="L267">
        <v>1908</v>
      </c>
      <c r="M267">
        <v>2049</v>
      </c>
      <c r="N267">
        <v>-6.881405563689599</v>
      </c>
    </row>
    <row r="268" spans="1:14" x14ac:dyDescent="0.25">
      <c r="A268">
        <f t="shared" si="33"/>
        <v>26</v>
      </c>
      <c r="B268">
        <f t="shared" si="34"/>
        <v>756</v>
      </c>
      <c r="C268">
        <v>75</v>
      </c>
      <c r="D268">
        <f>VLOOKUP(C268,'Store Database'!A:C,2,FALSE)</f>
        <v>2</v>
      </c>
      <c r="E268" t="str">
        <f>VLOOKUP(D268,'Store Database'!$B$3:$C$100,2,FALSE)</f>
        <v>West</v>
      </c>
      <c r="F268">
        <v>6</v>
      </c>
      <c r="G268" s="55" t="s">
        <v>302</v>
      </c>
      <c r="H268">
        <v>181894.13</v>
      </c>
      <c r="I268">
        <v>156358.34</v>
      </c>
      <c r="J268">
        <v>25535.79</v>
      </c>
      <c r="K268">
        <v>16.331581673225699</v>
      </c>
      <c r="L268">
        <v>1995</v>
      </c>
      <c r="M268">
        <v>2123</v>
      </c>
      <c r="N268">
        <v>-6.0292039566650999</v>
      </c>
    </row>
    <row r="269" spans="1:14" x14ac:dyDescent="0.25">
      <c r="A269">
        <f t="shared" si="33"/>
        <v>27</v>
      </c>
      <c r="B269">
        <f t="shared" si="34"/>
        <v>757</v>
      </c>
      <c r="C269">
        <v>75</v>
      </c>
      <c r="D269">
        <f>VLOOKUP(C269,'Store Database'!A:C,2,FALSE)</f>
        <v>2</v>
      </c>
      <c r="E269" t="str">
        <f>VLOOKUP(D269,'Store Database'!$B$3:$C$100,2,FALSE)</f>
        <v>West</v>
      </c>
      <c r="F269">
        <v>7</v>
      </c>
      <c r="G269" s="55" t="s">
        <v>303</v>
      </c>
      <c r="H269">
        <v>80774.12</v>
      </c>
      <c r="I269">
        <v>62608.25</v>
      </c>
      <c r="J269">
        <v>18165.87</v>
      </c>
      <c r="K269">
        <v>29.0151377813627</v>
      </c>
      <c r="L269">
        <v>2477</v>
      </c>
      <c r="M269">
        <v>1783</v>
      </c>
      <c r="N269">
        <v>38.923163208076303</v>
      </c>
    </row>
    <row r="270" spans="1:14" x14ac:dyDescent="0.25">
      <c r="A270">
        <f t="shared" si="33"/>
        <v>28</v>
      </c>
      <c r="B270">
        <f t="shared" si="34"/>
        <v>758</v>
      </c>
      <c r="C270">
        <v>75</v>
      </c>
      <c r="D270">
        <f>VLOOKUP(C270,'Store Database'!A:C,2,FALSE)</f>
        <v>2</v>
      </c>
      <c r="E270" t="str">
        <f>VLOOKUP(D270,'Store Database'!$B$3:$C$100,2,FALSE)</f>
        <v>West</v>
      </c>
      <c r="F270">
        <v>8</v>
      </c>
      <c r="G270" s="55" t="s">
        <v>304</v>
      </c>
      <c r="H270">
        <v>67905.740000000005</v>
      </c>
      <c r="I270">
        <v>45635.15</v>
      </c>
      <c r="J270">
        <v>22270.59</v>
      </c>
      <c r="K270">
        <v>48.801395415595202</v>
      </c>
      <c r="L270">
        <v>1662</v>
      </c>
      <c r="M270">
        <v>1388</v>
      </c>
      <c r="N270">
        <v>19.740634005763699</v>
      </c>
    </row>
    <row r="271" spans="1:14" x14ac:dyDescent="0.25">
      <c r="A271">
        <f t="shared" si="33"/>
        <v>29</v>
      </c>
      <c r="B271">
        <f t="shared" si="34"/>
        <v>759</v>
      </c>
      <c r="C271">
        <v>75</v>
      </c>
      <c r="D271">
        <f>VLOOKUP(C271,'Store Database'!A:C,2,FALSE)</f>
        <v>2</v>
      </c>
      <c r="E271" t="str">
        <f>VLOOKUP(D271,'Store Database'!$B$3:$C$100,2,FALSE)</f>
        <v>West</v>
      </c>
      <c r="F271">
        <v>9</v>
      </c>
      <c r="G271" s="55" t="s">
        <v>305</v>
      </c>
      <c r="H271">
        <v>63086.97</v>
      </c>
      <c r="I271">
        <v>41351.699999999997</v>
      </c>
      <c r="J271">
        <v>21735.27</v>
      </c>
      <c r="K271">
        <v>52.561974477470102</v>
      </c>
      <c r="L271">
        <v>4852</v>
      </c>
      <c r="M271">
        <v>3112</v>
      </c>
      <c r="N271">
        <v>55.912596401028303</v>
      </c>
    </row>
    <row r="272" spans="1:14" x14ac:dyDescent="0.25">
      <c r="A272">
        <f t="shared" si="33"/>
        <v>31</v>
      </c>
      <c r="B272">
        <f t="shared" si="34"/>
        <v>781</v>
      </c>
      <c r="C272">
        <v>78</v>
      </c>
      <c r="D272">
        <f>VLOOKUP(C272,'Store Database'!A:C,2,FALSE)</f>
        <v>3</v>
      </c>
      <c r="E272" t="str">
        <f>VLOOKUP(D272,'Store Database'!$B$3:$C$100,2,FALSE)</f>
        <v>North</v>
      </c>
      <c r="F272">
        <v>1</v>
      </c>
      <c r="G272" s="55" t="s">
        <v>297</v>
      </c>
      <c r="H272">
        <v>115794.09</v>
      </c>
      <c r="I272">
        <v>113343.73</v>
      </c>
      <c r="J272">
        <v>2450.36</v>
      </c>
      <c r="K272">
        <v>2.1618840318736599</v>
      </c>
      <c r="L272">
        <v>2240</v>
      </c>
      <c r="M272">
        <v>2330</v>
      </c>
      <c r="N272">
        <v>-3.8626609442060102</v>
      </c>
    </row>
    <row r="273" spans="1:14" x14ac:dyDescent="0.25">
      <c r="A273">
        <f t="shared" si="33"/>
        <v>32</v>
      </c>
      <c r="B273">
        <f t="shared" si="34"/>
        <v>782</v>
      </c>
      <c r="C273">
        <v>78</v>
      </c>
      <c r="D273">
        <f>VLOOKUP(C273,'Store Database'!A:C,2,FALSE)</f>
        <v>3</v>
      </c>
      <c r="E273" t="str">
        <f>VLOOKUP(D273,'Store Database'!$B$3:$C$100,2,FALSE)</f>
        <v>North</v>
      </c>
      <c r="F273">
        <v>2</v>
      </c>
      <c r="G273" s="55" t="s">
        <v>298</v>
      </c>
      <c r="H273">
        <v>47245.99</v>
      </c>
      <c r="I273">
        <v>52557.03</v>
      </c>
      <c r="J273">
        <v>-5311.04</v>
      </c>
      <c r="K273">
        <v>-10.105289435114599</v>
      </c>
      <c r="L273">
        <v>1991</v>
      </c>
      <c r="M273">
        <v>1633</v>
      </c>
      <c r="N273">
        <v>21.9228413962033</v>
      </c>
    </row>
    <row r="274" spans="1:14" x14ac:dyDescent="0.25">
      <c r="A274">
        <f t="shared" si="33"/>
        <v>33</v>
      </c>
      <c r="B274">
        <f t="shared" si="34"/>
        <v>783</v>
      </c>
      <c r="C274">
        <v>78</v>
      </c>
      <c r="D274">
        <f>VLOOKUP(C274,'Store Database'!A:C,2,FALSE)</f>
        <v>3</v>
      </c>
      <c r="E274" t="str">
        <f>VLOOKUP(D274,'Store Database'!$B$3:$C$100,2,FALSE)</f>
        <v>North</v>
      </c>
      <c r="F274">
        <v>3</v>
      </c>
      <c r="G274" s="55" t="s">
        <v>299</v>
      </c>
      <c r="H274">
        <v>14549.62</v>
      </c>
      <c r="I274">
        <v>16152.2</v>
      </c>
      <c r="J274">
        <v>-1602.58</v>
      </c>
      <c r="K274">
        <v>-9.9217444063347404</v>
      </c>
      <c r="L274">
        <v>668</v>
      </c>
      <c r="M274">
        <v>525</v>
      </c>
      <c r="N274">
        <v>27.238095238095202</v>
      </c>
    </row>
    <row r="275" spans="1:14" x14ac:dyDescent="0.25">
      <c r="A275">
        <f t="shared" si="33"/>
        <v>34</v>
      </c>
      <c r="B275">
        <f t="shared" si="34"/>
        <v>784</v>
      </c>
      <c r="C275">
        <v>78</v>
      </c>
      <c r="D275">
        <f>VLOOKUP(C275,'Store Database'!A:C,2,FALSE)</f>
        <v>3</v>
      </c>
      <c r="E275" t="str">
        <f>VLOOKUP(D275,'Store Database'!$B$3:$C$100,2,FALSE)</f>
        <v>North</v>
      </c>
      <c r="F275">
        <v>4</v>
      </c>
      <c r="G275" s="55" t="s">
        <v>300</v>
      </c>
      <c r="H275">
        <v>117009.94</v>
      </c>
      <c r="I275">
        <v>129349.21</v>
      </c>
      <c r="J275">
        <v>-12339.27</v>
      </c>
      <c r="K275">
        <v>-9.5395016328279105</v>
      </c>
      <c r="L275">
        <v>2140</v>
      </c>
      <c r="M275">
        <v>1828</v>
      </c>
      <c r="N275">
        <v>17.067833698030597</v>
      </c>
    </row>
    <row r="276" spans="1:14" x14ac:dyDescent="0.25">
      <c r="A276">
        <f t="shared" si="33"/>
        <v>35</v>
      </c>
      <c r="B276">
        <f t="shared" si="34"/>
        <v>785</v>
      </c>
      <c r="C276">
        <v>78</v>
      </c>
      <c r="D276">
        <f>VLOOKUP(C276,'Store Database'!A:C,2,FALSE)</f>
        <v>3</v>
      </c>
      <c r="E276" t="str">
        <f>VLOOKUP(D276,'Store Database'!$B$3:$C$100,2,FALSE)</f>
        <v>North</v>
      </c>
      <c r="F276">
        <v>5</v>
      </c>
      <c r="G276" s="55" t="s">
        <v>301</v>
      </c>
      <c r="H276">
        <v>139124.93</v>
      </c>
      <c r="I276">
        <v>134607.43</v>
      </c>
      <c r="J276">
        <v>4517.5</v>
      </c>
      <c r="K276">
        <v>3.35605545696846</v>
      </c>
      <c r="L276">
        <v>2247</v>
      </c>
      <c r="M276">
        <v>2259</v>
      </c>
      <c r="N276">
        <v>-0.53120849933598902</v>
      </c>
    </row>
    <row r="277" spans="1:14" x14ac:dyDescent="0.25">
      <c r="A277">
        <f t="shared" si="33"/>
        <v>36</v>
      </c>
      <c r="B277">
        <f t="shared" si="34"/>
        <v>786</v>
      </c>
      <c r="C277">
        <v>78</v>
      </c>
      <c r="D277">
        <f>VLOOKUP(C277,'Store Database'!A:C,2,FALSE)</f>
        <v>3</v>
      </c>
      <c r="E277" t="str">
        <f>VLOOKUP(D277,'Store Database'!$B$3:$C$100,2,FALSE)</f>
        <v>North</v>
      </c>
      <c r="F277">
        <v>6</v>
      </c>
      <c r="G277" s="55" t="s">
        <v>302</v>
      </c>
      <c r="H277">
        <v>131294.89000000001</v>
      </c>
      <c r="I277">
        <v>137713.48000000001</v>
      </c>
      <c r="J277">
        <v>-6418.59</v>
      </c>
      <c r="K277">
        <v>-4.6608291359712899</v>
      </c>
      <c r="L277">
        <v>1725</v>
      </c>
      <c r="M277">
        <v>2114</v>
      </c>
      <c r="N277">
        <v>-18.401135288552499</v>
      </c>
    </row>
    <row r="278" spans="1:14" x14ac:dyDescent="0.25">
      <c r="A278">
        <f t="shared" si="33"/>
        <v>37</v>
      </c>
      <c r="B278">
        <f t="shared" si="34"/>
        <v>787</v>
      </c>
      <c r="C278">
        <v>78</v>
      </c>
      <c r="D278">
        <f>VLOOKUP(C278,'Store Database'!A:C,2,FALSE)</f>
        <v>3</v>
      </c>
      <c r="E278" t="str">
        <f>VLOOKUP(D278,'Store Database'!$B$3:$C$100,2,FALSE)</f>
        <v>North</v>
      </c>
      <c r="F278">
        <v>7</v>
      </c>
      <c r="G278" s="55" t="s">
        <v>303</v>
      </c>
      <c r="H278">
        <v>58629.01</v>
      </c>
      <c r="I278">
        <v>68851.399999999994</v>
      </c>
      <c r="J278">
        <v>-10222.39</v>
      </c>
      <c r="K278">
        <v>-14.847032885315301</v>
      </c>
      <c r="L278">
        <v>1569</v>
      </c>
      <c r="M278">
        <v>1683</v>
      </c>
      <c r="N278">
        <v>-6.7736185383244205</v>
      </c>
    </row>
    <row r="279" spans="1:14" x14ac:dyDescent="0.25">
      <c r="A279">
        <f t="shared" si="33"/>
        <v>38</v>
      </c>
      <c r="B279">
        <f t="shared" si="34"/>
        <v>788</v>
      </c>
      <c r="C279">
        <v>78</v>
      </c>
      <c r="D279">
        <f>VLOOKUP(C279,'Store Database'!A:C,2,FALSE)</f>
        <v>3</v>
      </c>
      <c r="E279" t="str">
        <f>VLOOKUP(D279,'Store Database'!$B$3:$C$100,2,FALSE)</f>
        <v>North</v>
      </c>
      <c r="F279">
        <v>8</v>
      </c>
      <c r="G279" s="55" t="s">
        <v>304</v>
      </c>
      <c r="H279">
        <v>122285.74</v>
      </c>
      <c r="I279">
        <v>116292.35</v>
      </c>
      <c r="J279">
        <v>5993.39</v>
      </c>
      <c r="K279">
        <v>5.1537267928629902</v>
      </c>
      <c r="L279">
        <v>1761</v>
      </c>
      <c r="M279">
        <v>1634</v>
      </c>
      <c r="N279">
        <v>7.7723378212974303</v>
      </c>
    </row>
    <row r="280" spans="1:14" x14ac:dyDescent="0.25">
      <c r="A280">
        <f t="shared" si="33"/>
        <v>39</v>
      </c>
      <c r="B280">
        <f t="shared" si="34"/>
        <v>789</v>
      </c>
      <c r="C280">
        <v>78</v>
      </c>
      <c r="D280">
        <f>VLOOKUP(C280,'Store Database'!A:C,2,FALSE)</f>
        <v>3</v>
      </c>
      <c r="E280" t="str">
        <f>VLOOKUP(D280,'Store Database'!$B$3:$C$100,2,FALSE)</f>
        <v>North</v>
      </c>
      <c r="F280">
        <v>9</v>
      </c>
      <c r="G280" s="55" t="s">
        <v>305</v>
      </c>
      <c r="H280">
        <v>26966.21</v>
      </c>
      <c r="I280">
        <v>26364.62</v>
      </c>
      <c r="J280">
        <v>601.59</v>
      </c>
      <c r="K280">
        <v>2.2818079684061399</v>
      </c>
      <c r="L280">
        <v>4242</v>
      </c>
      <c r="M280">
        <v>2286</v>
      </c>
      <c r="N280">
        <v>85.564304461942299</v>
      </c>
    </row>
    <row r="281" spans="1:14" x14ac:dyDescent="0.25">
      <c r="A281">
        <f t="shared" si="33"/>
        <v>41</v>
      </c>
      <c r="B281">
        <f t="shared" si="34"/>
        <v>791</v>
      </c>
      <c r="C281">
        <v>79</v>
      </c>
      <c r="D281">
        <f>VLOOKUP(C281,'Store Database'!A:C,2,FALSE)</f>
        <v>4</v>
      </c>
      <c r="E281" t="str">
        <f>VLOOKUP(D281,'Store Database'!$B$3:$C$100,2,FALSE)</f>
        <v>South</v>
      </c>
      <c r="F281">
        <v>1</v>
      </c>
      <c r="G281" s="55" t="s">
        <v>297</v>
      </c>
      <c r="H281">
        <v>67006.53</v>
      </c>
      <c r="I281">
        <v>57144.54</v>
      </c>
      <c r="J281">
        <v>9861.99</v>
      </c>
      <c r="K281">
        <v>17.2579742526583</v>
      </c>
      <c r="L281">
        <v>1912</v>
      </c>
      <c r="M281">
        <v>1684</v>
      </c>
      <c r="N281">
        <v>13.539192399049901</v>
      </c>
    </row>
    <row r="282" spans="1:14" x14ac:dyDescent="0.25">
      <c r="A282">
        <f t="shared" si="33"/>
        <v>42</v>
      </c>
      <c r="B282">
        <f t="shared" si="34"/>
        <v>792</v>
      </c>
      <c r="C282">
        <v>79</v>
      </c>
      <c r="D282">
        <f>VLOOKUP(C282,'Store Database'!A:C,2,FALSE)</f>
        <v>4</v>
      </c>
      <c r="E282" t="str">
        <f>VLOOKUP(D282,'Store Database'!$B$3:$C$100,2,FALSE)</f>
        <v>South</v>
      </c>
      <c r="F282">
        <v>2</v>
      </c>
      <c r="G282" s="55" t="s">
        <v>298</v>
      </c>
      <c r="H282">
        <v>62144.59</v>
      </c>
      <c r="I282">
        <v>69652.86</v>
      </c>
      <c r="J282">
        <v>-7508.27</v>
      </c>
      <c r="K282">
        <v>-10.779557364909399</v>
      </c>
      <c r="L282">
        <v>2341</v>
      </c>
      <c r="M282">
        <v>1875</v>
      </c>
      <c r="N282">
        <v>24.8533333333333</v>
      </c>
    </row>
    <row r="283" spans="1:14" x14ac:dyDescent="0.25">
      <c r="A283">
        <f t="shared" si="33"/>
        <v>43</v>
      </c>
      <c r="B283">
        <f t="shared" si="34"/>
        <v>793</v>
      </c>
      <c r="C283">
        <v>79</v>
      </c>
      <c r="D283">
        <f>VLOOKUP(C283,'Store Database'!A:C,2,FALSE)</f>
        <v>4</v>
      </c>
      <c r="E283" t="str">
        <f>VLOOKUP(D283,'Store Database'!$B$3:$C$100,2,FALSE)</f>
        <v>South</v>
      </c>
      <c r="F283">
        <v>3</v>
      </c>
      <c r="G283" s="55" t="s">
        <v>299</v>
      </c>
      <c r="H283">
        <v>9960.98</v>
      </c>
      <c r="I283">
        <v>15815.75</v>
      </c>
      <c r="J283">
        <v>-5854.77</v>
      </c>
      <c r="K283">
        <v>-37.018604871725998</v>
      </c>
      <c r="L283">
        <v>964</v>
      </c>
      <c r="M283">
        <v>642</v>
      </c>
      <c r="N283">
        <v>50.155763239875398</v>
      </c>
    </row>
    <row r="284" spans="1:14" x14ac:dyDescent="0.25">
      <c r="A284">
        <f t="shared" si="33"/>
        <v>44</v>
      </c>
      <c r="B284">
        <f t="shared" si="34"/>
        <v>794</v>
      </c>
      <c r="C284">
        <v>79</v>
      </c>
      <c r="D284">
        <f>VLOOKUP(C284,'Store Database'!A:C,2,FALSE)</f>
        <v>4</v>
      </c>
      <c r="E284" t="str">
        <f>VLOOKUP(D284,'Store Database'!$B$3:$C$100,2,FALSE)</f>
        <v>South</v>
      </c>
      <c r="F284">
        <v>4</v>
      </c>
      <c r="G284" s="55" t="s">
        <v>300</v>
      </c>
      <c r="H284">
        <v>96508.84</v>
      </c>
      <c r="I284">
        <v>107030.06</v>
      </c>
      <c r="J284">
        <v>-10521.22</v>
      </c>
      <c r="K284">
        <v>-9.8301542575982808</v>
      </c>
      <c r="L284">
        <v>2233</v>
      </c>
      <c r="M284">
        <v>1861</v>
      </c>
      <c r="N284">
        <v>19.9892530897367</v>
      </c>
    </row>
    <row r="285" spans="1:14" x14ac:dyDescent="0.25">
      <c r="A285">
        <f t="shared" si="33"/>
        <v>45</v>
      </c>
      <c r="B285">
        <f t="shared" si="34"/>
        <v>795</v>
      </c>
      <c r="C285">
        <v>79</v>
      </c>
      <c r="D285">
        <f>VLOOKUP(C285,'Store Database'!A:C,2,FALSE)</f>
        <v>4</v>
      </c>
      <c r="E285" t="str">
        <f>VLOOKUP(D285,'Store Database'!$B$3:$C$100,2,FALSE)</f>
        <v>South</v>
      </c>
      <c r="F285">
        <v>5</v>
      </c>
      <c r="G285" s="55" t="s">
        <v>301</v>
      </c>
      <c r="H285">
        <v>91126.98</v>
      </c>
      <c r="I285">
        <v>78077.27</v>
      </c>
      <c r="J285">
        <v>13049.71</v>
      </c>
      <c r="K285">
        <v>16.713840020277299</v>
      </c>
      <c r="L285">
        <v>2038</v>
      </c>
      <c r="M285">
        <v>2073</v>
      </c>
      <c r="N285">
        <v>-1.6883743367100801</v>
      </c>
    </row>
    <row r="286" spans="1:14" x14ac:dyDescent="0.25">
      <c r="A286">
        <f t="shared" si="33"/>
        <v>46</v>
      </c>
      <c r="B286">
        <f t="shared" si="34"/>
        <v>796</v>
      </c>
      <c r="C286">
        <v>79</v>
      </c>
      <c r="D286">
        <f>VLOOKUP(C286,'Store Database'!A:C,2,FALSE)</f>
        <v>4</v>
      </c>
      <c r="E286" t="str">
        <f>VLOOKUP(D286,'Store Database'!$B$3:$C$100,2,FALSE)</f>
        <v>South</v>
      </c>
      <c r="F286">
        <v>6</v>
      </c>
      <c r="G286" s="55" t="s">
        <v>302</v>
      </c>
      <c r="H286">
        <v>90377.23</v>
      </c>
      <c r="I286">
        <v>86678.8</v>
      </c>
      <c r="J286">
        <v>3698.43</v>
      </c>
      <c r="K286">
        <v>4.2668218757066301</v>
      </c>
      <c r="L286">
        <v>1393</v>
      </c>
      <c r="M286">
        <v>1244</v>
      </c>
      <c r="N286">
        <v>11.977491961414801</v>
      </c>
    </row>
    <row r="287" spans="1:14" x14ac:dyDescent="0.25">
      <c r="A287">
        <f t="shared" si="33"/>
        <v>47</v>
      </c>
      <c r="B287">
        <f t="shared" si="34"/>
        <v>797</v>
      </c>
      <c r="C287">
        <v>79</v>
      </c>
      <c r="D287">
        <f>VLOOKUP(C287,'Store Database'!A:C,2,FALSE)</f>
        <v>4</v>
      </c>
      <c r="E287" t="str">
        <f>VLOOKUP(D287,'Store Database'!$B$3:$C$100,2,FALSE)</f>
        <v>South</v>
      </c>
      <c r="F287">
        <v>7</v>
      </c>
      <c r="G287" s="55" t="s">
        <v>303</v>
      </c>
      <c r="H287">
        <v>44903.040000000001</v>
      </c>
      <c r="I287">
        <v>42072.28</v>
      </c>
      <c r="J287">
        <v>2830.76</v>
      </c>
      <c r="K287">
        <v>6.7283256338852997</v>
      </c>
      <c r="L287">
        <v>1925</v>
      </c>
      <c r="M287">
        <v>1389</v>
      </c>
      <c r="N287">
        <v>38.588912886968998</v>
      </c>
    </row>
    <row r="288" spans="1:14" x14ac:dyDescent="0.25">
      <c r="A288">
        <f t="shared" si="33"/>
        <v>48</v>
      </c>
      <c r="B288">
        <f t="shared" si="34"/>
        <v>798</v>
      </c>
      <c r="C288">
        <v>79</v>
      </c>
      <c r="D288">
        <f>VLOOKUP(C288,'Store Database'!A:C,2,FALSE)</f>
        <v>4</v>
      </c>
      <c r="E288" t="str">
        <f>VLOOKUP(D288,'Store Database'!$B$3:$C$100,2,FALSE)</f>
        <v>South</v>
      </c>
      <c r="F288">
        <v>8</v>
      </c>
      <c r="G288" s="55" t="s">
        <v>304</v>
      </c>
      <c r="H288">
        <v>74189.58</v>
      </c>
      <c r="I288">
        <v>74246.009999999995</v>
      </c>
      <c r="J288">
        <v>-56.43</v>
      </c>
      <c r="K288">
        <v>-7.6004084259881394E-2</v>
      </c>
      <c r="L288">
        <v>1707</v>
      </c>
      <c r="M288">
        <v>1505</v>
      </c>
      <c r="N288">
        <v>13.421926910299002</v>
      </c>
    </row>
    <row r="289" spans="1:14" x14ac:dyDescent="0.25">
      <c r="A289">
        <f t="shared" si="33"/>
        <v>49</v>
      </c>
      <c r="B289">
        <f t="shared" si="34"/>
        <v>799</v>
      </c>
      <c r="C289">
        <v>79</v>
      </c>
      <c r="D289">
        <f>VLOOKUP(C289,'Store Database'!A:C,2,FALSE)</f>
        <v>4</v>
      </c>
      <c r="E289" t="str">
        <f>VLOOKUP(D289,'Store Database'!$B$3:$C$100,2,FALSE)</f>
        <v>South</v>
      </c>
      <c r="F289">
        <v>9</v>
      </c>
      <c r="G289" s="55" t="s">
        <v>305</v>
      </c>
      <c r="H289">
        <v>15943.56</v>
      </c>
      <c r="I289">
        <v>18815.490000000002</v>
      </c>
      <c r="J289">
        <v>-2871.93</v>
      </c>
      <c r="K289">
        <v>-15.2636471332928</v>
      </c>
      <c r="L289">
        <v>3610</v>
      </c>
      <c r="M289">
        <v>2282</v>
      </c>
      <c r="N289">
        <v>58.194566170026299</v>
      </c>
    </row>
    <row r="290" spans="1:14" x14ac:dyDescent="0.25">
      <c r="A290">
        <f t="shared" si="33"/>
        <v>11</v>
      </c>
      <c r="B290">
        <f t="shared" si="34"/>
        <v>801</v>
      </c>
      <c r="C290">
        <v>80</v>
      </c>
      <c r="D290">
        <f>VLOOKUP(C290,'Store Database'!A:C,2,FALSE)</f>
        <v>1</v>
      </c>
      <c r="E290" t="str">
        <f>VLOOKUP(D290,'Store Database'!$B$3:$C$100,2,FALSE)</f>
        <v>East</v>
      </c>
      <c r="F290">
        <v>1</v>
      </c>
      <c r="G290" s="55" t="s">
        <v>297</v>
      </c>
      <c r="H290">
        <v>79229.509999999995</v>
      </c>
      <c r="I290">
        <v>70832</v>
      </c>
      <c r="J290">
        <v>8397.51</v>
      </c>
      <c r="K290">
        <v>11.855531398238099</v>
      </c>
      <c r="L290">
        <v>2109</v>
      </c>
      <c r="M290">
        <v>1994</v>
      </c>
      <c r="N290">
        <v>5.76730190571715</v>
      </c>
    </row>
    <row r="291" spans="1:14" x14ac:dyDescent="0.25">
      <c r="A291">
        <f t="shared" si="33"/>
        <v>12</v>
      </c>
      <c r="B291">
        <f t="shared" si="34"/>
        <v>802</v>
      </c>
      <c r="C291">
        <v>80</v>
      </c>
      <c r="D291">
        <f>VLOOKUP(C291,'Store Database'!A:C,2,FALSE)</f>
        <v>1</v>
      </c>
      <c r="E291" t="str">
        <f>VLOOKUP(D291,'Store Database'!$B$3:$C$100,2,FALSE)</f>
        <v>East</v>
      </c>
      <c r="F291">
        <v>2</v>
      </c>
      <c r="G291" s="55" t="s">
        <v>298</v>
      </c>
      <c r="H291">
        <v>51623.56</v>
      </c>
      <c r="I291">
        <v>44173.78</v>
      </c>
      <c r="J291">
        <v>7449.78</v>
      </c>
      <c r="K291">
        <v>16.8647102421391</v>
      </c>
      <c r="L291">
        <v>1822</v>
      </c>
      <c r="M291">
        <v>1638</v>
      </c>
      <c r="N291">
        <v>11.2332112332112</v>
      </c>
    </row>
    <row r="292" spans="1:14" x14ac:dyDescent="0.25">
      <c r="A292">
        <f t="shared" si="33"/>
        <v>13</v>
      </c>
      <c r="B292">
        <f t="shared" si="34"/>
        <v>803</v>
      </c>
      <c r="C292">
        <v>80</v>
      </c>
      <c r="D292">
        <f>VLOOKUP(C292,'Store Database'!A:C,2,FALSE)</f>
        <v>1</v>
      </c>
      <c r="E292" t="str">
        <f>VLOOKUP(D292,'Store Database'!$B$3:$C$100,2,FALSE)</f>
        <v>East</v>
      </c>
      <c r="F292">
        <v>3</v>
      </c>
      <c r="G292" s="55" t="s">
        <v>299</v>
      </c>
      <c r="H292">
        <v>9896.32</v>
      </c>
      <c r="I292">
        <v>13589.04</v>
      </c>
      <c r="J292">
        <v>-3692.72</v>
      </c>
      <c r="K292">
        <v>-27.174252191471901</v>
      </c>
      <c r="L292">
        <v>595</v>
      </c>
      <c r="M292">
        <v>430</v>
      </c>
      <c r="N292">
        <v>38.3720930232558</v>
      </c>
    </row>
    <row r="293" spans="1:14" x14ac:dyDescent="0.25">
      <c r="A293">
        <f t="shared" si="33"/>
        <v>14</v>
      </c>
      <c r="B293">
        <f t="shared" si="34"/>
        <v>804</v>
      </c>
      <c r="C293">
        <v>80</v>
      </c>
      <c r="D293">
        <f>VLOOKUP(C293,'Store Database'!A:C,2,FALSE)</f>
        <v>1</v>
      </c>
      <c r="E293" t="str">
        <f>VLOOKUP(D293,'Store Database'!$B$3:$C$100,2,FALSE)</f>
        <v>East</v>
      </c>
      <c r="F293">
        <v>4</v>
      </c>
      <c r="G293" s="55" t="s">
        <v>300</v>
      </c>
      <c r="H293">
        <v>89843.99</v>
      </c>
      <c r="I293">
        <v>84928.98</v>
      </c>
      <c r="J293">
        <v>4915.01</v>
      </c>
      <c r="K293">
        <v>5.7872000817624301</v>
      </c>
      <c r="L293">
        <v>1705</v>
      </c>
      <c r="M293">
        <v>1414</v>
      </c>
      <c r="N293">
        <v>20.579915134370598</v>
      </c>
    </row>
    <row r="294" spans="1:14" x14ac:dyDescent="0.25">
      <c r="A294">
        <f t="shared" si="33"/>
        <v>15</v>
      </c>
      <c r="B294">
        <f t="shared" si="34"/>
        <v>805</v>
      </c>
      <c r="C294">
        <v>80</v>
      </c>
      <c r="D294">
        <f>VLOOKUP(C294,'Store Database'!A:C,2,FALSE)</f>
        <v>1</v>
      </c>
      <c r="E294" t="str">
        <f>VLOOKUP(D294,'Store Database'!$B$3:$C$100,2,FALSE)</f>
        <v>East</v>
      </c>
      <c r="F294">
        <v>5</v>
      </c>
      <c r="G294" s="55" t="s">
        <v>301</v>
      </c>
      <c r="H294">
        <v>107736.06</v>
      </c>
      <c r="I294">
        <v>100217.36</v>
      </c>
      <c r="J294">
        <v>7518.7</v>
      </c>
      <c r="K294">
        <v>7.5023927990120702</v>
      </c>
      <c r="L294">
        <v>2189</v>
      </c>
      <c r="M294">
        <v>2662</v>
      </c>
      <c r="N294">
        <v>-17.7685950413223</v>
      </c>
    </row>
    <row r="295" spans="1:14" x14ac:dyDescent="0.25">
      <c r="A295">
        <f t="shared" si="33"/>
        <v>16</v>
      </c>
      <c r="B295">
        <f t="shared" si="34"/>
        <v>806</v>
      </c>
      <c r="C295">
        <v>80</v>
      </c>
      <c r="D295">
        <f>VLOOKUP(C295,'Store Database'!A:C,2,FALSE)</f>
        <v>1</v>
      </c>
      <c r="E295" t="str">
        <f>VLOOKUP(D295,'Store Database'!$B$3:$C$100,2,FALSE)</f>
        <v>East</v>
      </c>
      <c r="F295">
        <v>6</v>
      </c>
      <c r="G295" s="55" t="s">
        <v>302</v>
      </c>
      <c r="H295">
        <v>107087.94</v>
      </c>
      <c r="I295">
        <v>86849.26</v>
      </c>
      <c r="J295">
        <v>20238.68</v>
      </c>
      <c r="K295">
        <v>23.303226763244702</v>
      </c>
      <c r="L295">
        <v>1318</v>
      </c>
      <c r="M295">
        <v>1212</v>
      </c>
      <c r="N295">
        <v>8.7458745874587507</v>
      </c>
    </row>
    <row r="296" spans="1:14" x14ac:dyDescent="0.25">
      <c r="A296">
        <f t="shared" si="33"/>
        <v>17</v>
      </c>
      <c r="B296">
        <f t="shared" si="34"/>
        <v>807</v>
      </c>
      <c r="C296">
        <v>80</v>
      </c>
      <c r="D296">
        <f>VLOOKUP(C296,'Store Database'!A:C,2,FALSE)</f>
        <v>1</v>
      </c>
      <c r="E296" t="str">
        <f>VLOOKUP(D296,'Store Database'!$B$3:$C$100,2,FALSE)</f>
        <v>East</v>
      </c>
      <c r="F296">
        <v>7</v>
      </c>
      <c r="G296" s="55" t="s">
        <v>303</v>
      </c>
      <c r="H296">
        <v>47864.06</v>
      </c>
      <c r="I296">
        <v>40296.589999999997</v>
      </c>
      <c r="J296">
        <v>7567.47</v>
      </c>
      <c r="K296">
        <v>18.7794302197779</v>
      </c>
      <c r="L296">
        <v>1587</v>
      </c>
      <c r="M296">
        <v>1134</v>
      </c>
      <c r="N296">
        <v>39.947089947089999</v>
      </c>
    </row>
    <row r="297" spans="1:14" x14ac:dyDescent="0.25">
      <c r="A297">
        <f t="shared" si="33"/>
        <v>18</v>
      </c>
      <c r="B297">
        <f t="shared" si="34"/>
        <v>808</v>
      </c>
      <c r="C297">
        <v>80</v>
      </c>
      <c r="D297">
        <f>VLOOKUP(C297,'Store Database'!A:C,2,FALSE)</f>
        <v>1</v>
      </c>
      <c r="E297" t="str">
        <f>VLOOKUP(D297,'Store Database'!$B$3:$C$100,2,FALSE)</f>
        <v>East</v>
      </c>
      <c r="F297">
        <v>8</v>
      </c>
      <c r="G297" s="55" t="s">
        <v>304</v>
      </c>
      <c r="H297">
        <v>71006.62</v>
      </c>
      <c r="I297">
        <v>59930.04</v>
      </c>
      <c r="J297">
        <v>11076.58</v>
      </c>
      <c r="K297">
        <v>18.482517281817302</v>
      </c>
      <c r="L297">
        <v>1600</v>
      </c>
      <c r="M297">
        <v>1111</v>
      </c>
      <c r="N297">
        <v>44.014401440143999</v>
      </c>
    </row>
    <row r="298" spans="1:14" x14ac:dyDescent="0.25">
      <c r="A298">
        <f t="shared" si="33"/>
        <v>19</v>
      </c>
      <c r="B298">
        <f t="shared" si="34"/>
        <v>809</v>
      </c>
      <c r="C298">
        <v>80</v>
      </c>
      <c r="D298">
        <f>VLOOKUP(C298,'Store Database'!A:C,2,FALSE)</f>
        <v>1</v>
      </c>
      <c r="E298" t="str">
        <f>VLOOKUP(D298,'Store Database'!$B$3:$C$100,2,FALSE)</f>
        <v>East</v>
      </c>
      <c r="F298">
        <v>9</v>
      </c>
      <c r="G298" s="55" t="s">
        <v>305</v>
      </c>
      <c r="H298">
        <v>21333.84</v>
      </c>
      <c r="I298">
        <v>19278.64</v>
      </c>
      <c r="J298">
        <v>2055.1999999999998</v>
      </c>
      <c r="K298">
        <v>10.660503023034799</v>
      </c>
      <c r="L298">
        <v>3321</v>
      </c>
      <c r="M298">
        <v>2263</v>
      </c>
      <c r="N298">
        <v>46.752098983650001</v>
      </c>
    </row>
    <row r="299" spans="1:14" x14ac:dyDescent="0.25">
      <c r="A299">
        <f t="shared" si="33"/>
        <v>21</v>
      </c>
      <c r="B299">
        <f t="shared" si="34"/>
        <v>831</v>
      </c>
      <c r="C299">
        <v>83</v>
      </c>
      <c r="D299">
        <f>VLOOKUP(C299,'Store Database'!A:C,2,FALSE)</f>
        <v>2</v>
      </c>
      <c r="E299" t="str">
        <f>VLOOKUP(D299,'Store Database'!$B$3:$C$100,2,FALSE)</f>
        <v>West</v>
      </c>
      <c r="F299">
        <v>1</v>
      </c>
      <c r="G299" s="55" t="s">
        <v>297</v>
      </c>
      <c r="H299">
        <v>168858.09</v>
      </c>
      <c r="I299">
        <v>132805.4</v>
      </c>
      <c r="J299">
        <v>36052.69</v>
      </c>
      <c r="K299">
        <v>27.1470060705363</v>
      </c>
      <c r="L299">
        <v>2838</v>
      </c>
      <c r="M299">
        <v>2926</v>
      </c>
      <c r="N299">
        <v>-3.0075187969924801</v>
      </c>
    </row>
    <row r="300" spans="1:14" x14ac:dyDescent="0.25">
      <c r="A300">
        <f t="shared" si="33"/>
        <v>22</v>
      </c>
      <c r="B300">
        <f t="shared" si="34"/>
        <v>832</v>
      </c>
      <c r="C300">
        <v>83</v>
      </c>
      <c r="D300">
        <f>VLOOKUP(C300,'Store Database'!A:C,2,FALSE)</f>
        <v>2</v>
      </c>
      <c r="E300" t="str">
        <f>VLOOKUP(D300,'Store Database'!$B$3:$C$100,2,FALSE)</f>
        <v>West</v>
      </c>
      <c r="F300">
        <v>2</v>
      </c>
      <c r="G300" s="55" t="s">
        <v>298</v>
      </c>
      <c r="H300">
        <v>209128.91</v>
      </c>
      <c r="I300">
        <v>221998.59</v>
      </c>
      <c r="J300">
        <v>-12869.68</v>
      </c>
      <c r="K300">
        <v>-5.7971899731435199</v>
      </c>
      <c r="L300">
        <v>5480</v>
      </c>
      <c r="M300">
        <v>4404</v>
      </c>
      <c r="N300">
        <v>24.4323342415985</v>
      </c>
    </row>
    <row r="301" spans="1:14" x14ac:dyDescent="0.25">
      <c r="A301">
        <f t="shared" si="33"/>
        <v>23</v>
      </c>
      <c r="B301">
        <f t="shared" si="34"/>
        <v>833</v>
      </c>
      <c r="C301">
        <v>83</v>
      </c>
      <c r="D301">
        <f>VLOOKUP(C301,'Store Database'!A:C,2,FALSE)</f>
        <v>2</v>
      </c>
      <c r="E301" t="str">
        <f>VLOOKUP(D301,'Store Database'!$B$3:$C$100,2,FALSE)</f>
        <v>West</v>
      </c>
      <c r="F301">
        <v>3</v>
      </c>
      <c r="G301" s="55" t="s">
        <v>299</v>
      </c>
      <c r="H301">
        <v>11304.91</v>
      </c>
      <c r="I301">
        <v>11394.22</v>
      </c>
      <c r="J301">
        <v>-89.31</v>
      </c>
      <c r="K301">
        <v>-0.78381846234318797</v>
      </c>
      <c r="L301">
        <v>470</v>
      </c>
      <c r="M301">
        <v>347</v>
      </c>
      <c r="N301">
        <v>35.446685878962498</v>
      </c>
    </row>
    <row r="302" spans="1:14" x14ac:dyDescent="0.25">
      <c r="A302">
        <f t="shared" si="33"/>
        <v>24</v>
      </c>
      <c r="B302">
        <f t="shared" si="34"/>
        <v>834</v>
      </c>
      <c r="C302">
        <v>83</v>
      </c>
      <c r="D302">
        <f>VLOOKUP(C302,'Store Database'!A:C,2,FALSE)</f>
        <v>2</v>
      </c>
      <c r="E302" t="str">
        <f>VLOOKUP(D302,'Store Database'!$B$3:$C$100,2,FALSE)</f>
        <v>West</v>
      </c>
      <c r="F302">
        <v>4</v>
      </c>
      <c r="G302" s="55" t="s">
        <v>300</v>
      </c>
      <c r="H302">
        <v>170182.67</v>
      </c>
      <c r="I302">
        <v>189306.9</v>
      </c>
      <c r="J302">
        <v>-19124.23</v>
      </c>
      <c r="K302">
        <v>-10.102236104441999</v>
      </c>
      <c r="L302">
        <v>2860</v>
      </c>
      <c r="M302">
        <v>2167</v>
      </c>
      <c r="N302">
        <v>31.979695431472098</v>
      </c>
    </row>
    <row r="303" spans="1:14" x14ac:dyDescent="0.25">
      <c r="A303">
        <f t="shared" si="33"/>
        <v>25</v>
      </c>
      <c r="B303">
        <f t="shared" si="34"/>
        <v>835</v>
      </c>
      <c r="C303">
        <v>83</v>
      </c>
      <c r="D303">
        <f>VLOOKUP(C303,'Store Database'!A:C,2,FALSE)</f>
        <v>2</v>
      </c>
      <c r="E303" t="str">
        <f>VLOOKUP(D303,'Store Database'!$B$3:$C$100,2,FALSE)</f>
        <v>West</v>
      </c>
      <c r="F303">
        <v>5</v>
      </c>
      <c r="G303" s="55" t="s">
        <v>301</v>
      </c>
      <c r="H303">
        <v>249331.65</v>
      </c>
      <c r="I303">
        <v>224661.96</v>
      </c>
      <c r="J303">
        <v>24669.69</v>
      </c>
      <c r="K303">
        <v>10.980804226937201</v>
      </c>
      <c r="L303">
        <v>3487</v>
      </c>
      <c r="M303">
        <v>3142</v>
      </c>
      <c r="N303">
        <v>10.980267345639701</v>
      </c>
    </row>
    <row r="304" spans="1:14" x14ac:dyDescent="0.25">
      <c r="A304">
        <f t="shared" si="33"/>
        <v>26</v>
      </c>
      <c r="B304">
        <f t="shared" si="34"/>
        <v>836</v>
      </c>
      <c r="C304">
        <v>83</v>
      </c>
      <c r="D304">
        <f>VLOOKUP(C304,'Store Database'!A:C,2,FALSE)</f>
        <v>2</v>
      </c>
      <c r="E304" t="str">
        <f>VLOOKUP(D304,'Store Database'!$B$3:$C$100,2,FALSE)</f>
        <v>West</v>
      </c>
      <c r="F304">
        <v>6</v>
      </c>
      <c r="G304" s="55" t="s">
        <v>302</v>
      </c>
      <c r="H304">
        <v>135820.20000000001</v>
      </c>
      <c r="I304">
        <v>151915.65</v>
      </c>
      <c r="J304">
        <v>-16095.45</v>
      </c>
      <c r="K304">
        <v>-10.594991365274099</v>
      </c>
      <c r="L304">
        <v>2239</v>
      </c>
      <c r="M304">
        <v>2346</v>
      </c>
      <c r="N304">
        <v>-4.5609548167092901</v>
      </c>
    </row>
    <row r="305" spans="1:14" x14ac:dyDescent="0.25">
      <c r="A305">
        <f t="shared" si="33"/>
        <v>27</v>
      </c>
      <c r="B305">
        <f t="shared" si="34"/>
        <v>837</v>
      </c>
      <c r="C305">
        <v>83</v>
      </c>
      <c r="D305">
        <f>VLOOKUP(C305,'Store Database'!A:C,2,FALSE)</f>
        <v>2</v>
      </c>
      <c r="E305" t="str">
        <f>VLOOKUP(D305,'Store Database'!$B$3:$C$100,2,FALSE)</f>
        <v>West</v>
      </c>
      <c r="F305">
        <v>7</v>
      </c>
      <c r="G305" s="55" t="s">
        <v>303</v>
      </c>
      <c r="H305">
        <v>78472.800000000003</v>
      </c>
      <c r="I305">
        <v>93357.5</v>
      </c>
      <c r="J305">
        <v>-14884.7</v>
      </c>
      <c r="K305">
        <v>-15.943764560961901</v>
      </c>
      <c r="L305">
        <v>4166</v>
      </c>
      <c r="M305">
        <v>2746</v>
      </c>
      <c r="N305">
        <v>51.711580480699205</v>
      </c>
    </row>
    <row r="306" spans="1:14" x14ac:dyDescent="0.25">
      <c r="A306">
        <f t="shared" si="33"/>
        <v>28</v>
      </c>
      <c r="B306">
        <f t="shared" si="34"/>
        <v>838</v>
      </c>
      <c r="C306">
        <v>83</v>
      </c>
      <c r="D306">
        <f>VLOOKUP(C306,'Store Database'!A:C,2,FALSE)</f>
        <v>2</v>
      </c>
      <c r="E306" t="str">
        <f>VLOOKUP(D306,'Store Database'!$B$3:$C$100,2,FALSE)</f>
        <v>West</v>
      </c>
      <c r="F306">
        <v>8</v>
      </c>
      <c r="G306" s="55" t="s">
        <v>304</v>
      </c>
      <c r="H306">
        <v>67629.490000000005</v>
      </c>
      <c r="I306">
        <v>76315.149999999994</v>
      </c>
      <c r="J306">
        <v>-8685.66</v>
      </c>
      <c r="K306">
        <v>-11.3813050226593</v>
      </c>
      <c r="L306">
        <v>1508</v>
      </c>
      <c r="M306">
        <v>1656</v>
      </c>
      <c r="N306">
        <v>-8.9371980676328491</v>
      </c>
    </row>
    <row r="307" spans="1:14" x14ac:dyDescent="0.25">
      <c r="A307">
        <f t="shared" si="33"/>
        <v>29</v>
      </c>
      <c r="B307">
        <f t="shared" si="34"/>
        <v>839</v>
      </c>
      <c r="C307">
        <v>83</v>
      </c>
      <c r="D307">
        <f>VLOOKUP(C307,'Store Database'!A:C,2,FALSE)</f>
        <v>2</v>
      </c>
      <c r="E307" t="str">
        <f>VLOOKUP(D307,'Store Database'!$B$3:$C$100,2,FALSE)</f>
        <v>West</v>
      </c>
      <c r="F307">
        <v>9</v>
      </c>
      <c r="G307" s="55" t="s">
        <v>305</v>
      </c>
      <c r="H307">
        <v>38305.230000000003</v>
      </c>
      <c r="I307">
        <v>46076.57</v>
      </c>
      <c r="J307">
        <v>-7771.34</v>
      </c>
      <c r="K307">
        <v>-16.866142596985799</v>
      </c>
      <c r="L307">
        <v>5288</v>
      </c>
      <c r="M307">
        <v>2646</v>
      </c>
      <c r="N307">
        <v>99.848828420256993</v>
      </c>
    </row>
    <row r="308" spans="1:14" x14ac:dyDescent="0.25">
      <c r="A308">
        <f t="shared" si="33"/>
        <v>31</v>
      </c>
      <c r="B308">
        <f t="shared" si="34"/>
        <v>861</v>
      </c>
      <c r="C308">
        <v>86</v>
      </c>
      <c r="D308">
        <f>VLOOKUP(C308,'Store Database'!A:C,2,FALSE)</f>
        <v>3</v>
      </c>
      <c r="E308" t="str">
        <f>VLOOKUP(D308,'Store Database'!$B$3:$C$100,2,FALSE)</f>
        <v>North</v>
      </c>
      <c r="F308">
        <v>1</v>
      </c>
      <c r="G308" s="55" t="s">
        <v>297</v>
      </c>
      <c r="H308">
        <v>164458.20000000001</v>
      </c>
      <c r="I308">
        <v>180701.48</v>
      </c>
      <c r="J308">
        <v>-16243.28</v>
      </c>
      <c r="K308">
        <v>-8.9890132609871305</v>
      </c>
      <c r="L308">
        <v>6664</v>
      </c>
      <c r="M308">
        <v>5381</v>
      </c>
      <c r="N308">
        <v>23.843151830514799</v>
      </c>
    </row>
    <row r="309" spans="1:14" x14ac:dyDescent="0.25">
      <c r="A309">
        <f t="shared" si="33"/>
        <v>32</v>
      </c>
      <c r="B309">
        <f t="shared" si="34"/>
        <v>862</v>
      </c>
      <c r="C309">
        <v>86</v>
      </c>
      <c r="D309">
        <f>VLOOKUP(C309,'Store Database'!A:C,2,FALSE)</f>
        <v>3</v>
      </c>
      <c r="E309" t="str">
        <f>VLOOKUP(D309,'Store Database'!$B$3:$C$100,2,FALSE)</f>
        <v>North</v>
      </c>
      <c r="F309">
        <v>2</v>
      </c>
      <c r="G309" s="55" t="s">
        <v>298</v>
      </c>
      <c r="H309">
        <v>111207.26</v>
      </c>
      <c r="I309">
        <v>103362.06</v>
      </c>
      <c r="J309">
        <v>7845.2</v>
      </c>
      <c r="K309">
        <v>7.5900190069741296</v>
      </c>
      <c r="L309">
        <v>4657</v>
      </c>
      <c r="M309">
        <v>2804</v>
      </c>
      <c r="N309">
        <v>66.084165477888703</v>
      </c>
    </row>
    <row r="310" spans="1:14" x14ac:dyDescent="0.25">
      <c r="A310">
        <f t="shared" si="33"/>
        <v>33</v>
      </c>
      <c r="B310">
        <f t="shared" si="34"/>
        <v>863</v>
      </c>
      <c r="C310">
        <v>86</v>
      </c>
      <c r="D310">
        <f>VLOOKUP(C310,'Store Database'!A:C,2,FALSE)</f>
        <v>3</v>
      </c>
      <c r="E310" t="str">
        <f>VLOOKUP(D310,'Store Database'!$B$3:$C$100,2,FALSE)</f>
        <v>North</v>
      </c>
      <c r="F310">
        <v>3</v>
      </c>
      <c r="G310" s="55" t="s">
        <v>299</v>
      </c>
      <c r="H310">
        <v>12797.71</v>
      </c>
      <c r="I310">
        <v>14128.21</v>
      </c>
      <c r="J310">
        <v>-1330.5</v>
      </c>
      <c r="K310">
        <v>-9.4173288760571907</v>
      </c>
      <c r="L310">
        <v>1094</v>
      </c>
      <c r="M310">
        <v>858</v>
      </c>
      <c r="N310">
        <v>27.505827505827501</v>
      </c>
    </row>
    <row r="311" spans="1:14" x14ac:dyDescent="0.25">
      <c r="A311">
        <f t="shared" si="33"/>
        <v>34</v>
      </c>
      <c r="B311">
        <f t="shared" si="34"/>
        <v>864</v>
      </c>
      <c r="C311">
        <v>86</v>
      </c>
      <c r="D311">
        <f>VLOOKUP(C311,'Store Database'!A:C,2,FALSE)</f>
        <v>3</v>
      </c>
      <c r="E311" t="str">
        <f>VLOOKUP(D311,'Store Database'!$B$3:$C$100,2,FALSE)</f>
        <v>North</v>
      </c>
      <c r="F311">
        <v>4</v>
      </c>
      <c r="G311" s="55" t="s">
        <v>300</v>
      </c>
      <c r="H311">
        <v>102544.78</v>
      </c>
      <c r="I311">
        <v>101022.47</v>
      </c>
      <c r="J311">
        <v>1522.31</v>
      </c>
      <c r="K311">
        <v>1.5069023752834401</v>
      </c>
      <c r="L311">
        <v>2821</v>
      </c>
      <c r="M311">
        <v>1788</v>
      </c>
      <c r="N311">
        <v>57.774049217002201</v>
      </c>
    </row>
    <row r="312" spans="1:14" x14ac:dyDescent="0.25">
      <c r="A312">
        <f t="shared" si="33"/>
        <v>35</v>
      </c>
      <c r="B312">
        <f t="shared" si="34"/>
        <v>865</v>
      </c>
      <c r="C312">
        <v>86</v>
      </c>
      <c r="D312">
        <f>VLOOKUP(C312,'Store Database'!A:C,2,FALSE)</f>
        <v>3</v>
      </c>
      <c r="E312" t="str">
        <f>VLOOKUP(D312,'Store Database'!$B$3:$C$100,2,FALSE)</f>
        <v>North</v>
      </c>
      <c r="F312">
        <v>5</v>
      </c>
      <c r="G312" s="55" t="s">
        <v>301</v>
      </c>
      <c r="H312">
        <v>160969.32</v>
      </c>
      <c r="I312">
        <v>155621.76000000001</v>
      </c>
      <c r="J312">
        <v>5347.56</v>
      </c>
      <c r="K312">
        <v>3.4362546728683698</v>
      </c>
      <c r="L312">
        <v>3320</v>
      </c>
      <c r="M312">
        <v>2769</v>
      </c>
      <c r="N312">
        <v>19.898880462260703</v>
      </c>
    </row>
    <row r="313" spans="1:14" x14ac:dyDescent="0.25">
      <c r="A313">
        <f t="shared" si="33"/>
        <v>36</v>
      </c>
      <c r="B313">
        <f t="shared" si="34"/>
        <v>866</v>
      </c>
      <c r="C313">
        <v>86</v>
      </c>
      <c r="D313">
        <f>VLOOKUP(C313,'Store Database'!A:C,2,FALSE)</f>
        <v>3</v>
      </c>
      <c r="E313" t="str">
        <f>VLOOKUP(D313,'Store Database'!$B$3:$C$100,2,FALSE)</f>
        <v>North</v>
      </c>
      <c r="F313">
        <v>6</v>
      </c>
      <c r="G313" s="55" t="s">
        <v>302</v>
      </c>
      <c r="H313">
        <v>111377.44</v>
      </c>
      <c r="I313">
        <v>103855.18</v>
      </c>
      <c r="J313">
        <v>7522.26</v>
      </c>
      <c r="K313">
        <v>7.2430282244949202</v>
      </c>
      <c r="L313">
        <v>2175</v>
      </c>
      <c r="M313">
        <v>1506</v>
      </c>
      <c r="N313">
        <v>44.422310756972102</v>
      </c>
    </row>
    <row r="314" spans="1:14" x14ac:dyDescent="0.25">
      <c r="A314">
        <f t="shared" si="33"/>
        <v>37</v>
      </c>
      <c r="B314">
        <f t="shared" si="34"/>
        <v>867</v>
      </c>
      <c r="C314">
        <v>86</v>
      </c>
      <c r="D314">
        <f>VLOOKUP(C314,'Store Database'!A:C,2,FALSE)</f>
        <v>3</v>
      </c>
      <c r="E314" t="str">
        <f>VLOOKUP(D314,'Store Database'!$B$3:$C$100,2,FALSE)</f>
        <v>North</v>
      </c>
      <c r="F314">
        <v>7</v>
      </c>
      <c r="G314" s="55" t="s">
        <v>303</v>
      </c>
      <c r="H314">
        <v>68914.8</v>
      </c>
      <c r="I314">
        <v>61432.31</v>
      </c>
      <c r="J314">
        <v>7482.49</v>
      </c>
      <c r="K314">
        <v>12.1800563905215</v>
      </c>
      <c r="L314">
        <v>3898</v>
      </c>
      <c r="M314">
        <v>2306</v>
      </c>
      <c r="N314">
        <v>69.037294015611494</v>
      </c>
    </row>
    <row r="315" spans="1:14" x14ac:dyDescent="0.25">
      <c r="A315">
        <f t="shared" si="33"/>
        <v>38</v>
      </c>
      <c r="B315">
        <f t="shared" si="34"/>
        <v>868</v>
      </c>
      <c r="C315">
        <v>86</v>
      </c>
      <c r="D315">
        <f>VLOOKUP(C315,'Store Database'!A:C,2,FALSE)</f>
        <v>3</v>
      </c>
      <c r="E315" t="str">
        <f>VLOOKUP(D315,'Store Database'!$B$3:$C$100,2,FALSE)</f>
        <v>North</v>
      </c>
      <c r="F315">
        <v>8</v>
      </c>
      <c r="G315" s="55" t="s">
        <v>304</v>
      </c>
      <c r="H315">
        <v>57243.03</v>
      </c>
      <c r="I315">
        <v>53105.61</v>
      </c>
      <c r="J315">
        <v>4137.42</v>
      </c>
      <c r="K315">
        <v>7.7909283030549901</v>
      </c>
      <c r="L315">
        <v>2219</v>
      </c>
      <c r="M315">
        <v>1403</v>
      </c>
      <c r="N315">
        <v>58.161083392729893</v>
      </c>
    </row>
    <row r="316" spans="1:14" x14ac:dyDescent="0.25">
      <c r="A316">
        <f t="shared" si="33"/>
        <v>39</v>
      </c>
      <c r="B316">
        <f t="shared" si="34"/>
        <v>869</v>
      </c>
      <c r="C316">
        <v>86</v>
      </c>
      <c r="D316">
        <f>VLOOKUP(C316,'Store Database'!A:C,2,FALSE)</f>
        <v>3</v>
      </c>
      <c r="E316" t="str">
        <f>VLOOKUP(D316,'Store Database'!$B$3:$C$100,2,FALSE)</f>
        <v>North</v>
      </c>
      <c r="F316">
        <v>9</v>
      </c>
      <c r="G316" s="55" t="s">
        <v>305</v>
      </c>
      <c r="H316">
        <v>22890.68</v>
      </c>
      <c r="I316">
        <v>22011.87</v>
      </c>
      <c r="J316">
        <v>878.81</v>
      </c>
      <c r="K316">
        <v>3.9924368079586201</v>
      </c>
      <c r="L316">
        <v>4379</v>
      </c>
      <c r="M316">
        <v>2403</v>
      </c>
      <c r="N316">
        <v>82.230545151893494</v>
      </c>
    </row>
    <row r="317" spans="1:14" x14ac:dyDescent="0.25">
      <c r="A317">
        <f t="shared" si="33"/>
        <v>41</v>
      </c>
      <c r="B317">
        <f t="shared" si="34"/>
        <v>891</v>
      </c>
      <c r="C317">
        <v>89</v>
      </c>
      <c r="D317">
        <f>VLOOKUP(C317,'Store Database'!A:C,2,FALSE)</f>
        <v>4</v>
      </c>
      <c r="E317" t="str">
        <f>VLOOKUP(D317,'Store Database'!$B$3:$C$100,2,FALSE)</f>
        <v>South</v>
      </c>
      <c r="F317">
        <v>1</v>
      </c>
      <c r="G317" s="55" t="s">
        <v>297</v>
      </c>
      <c r="H317">
        <v>197666.8</v>
      </c>
      <c r="I317">
        <v>213283.96</v>
      </c>
      <c r="J317">
        <v>-15617.16</v>
      </c>
      <c r="K317">
        <v>-7.3222383905475104</v>
      </c>
      <c r="L317">
        <v>3531</v>
      </c>
      <c r="M317">
        <v>3376</v>
      </c>
      <c r="N317">
        <v>4.5912322274881499</v>
      </c>
    </row>
    <row r="318" spans="1:14" x14ac:dyDescent="0.25">
      <c r="A318">
        <f t="shared" si="33"/>
        <v>42</v>
      </c>
      <c r="B318">
        <f t="shared" si="34"/>
        <v>892</v>
      </c>
      <c r="C318">
        <v>89</v>
      </c>
      <c r="D318">
        <f>VLOOKUP(C318,'Store Database'!A:C,2,FALSE)</f>
        <v>4</v>
      </c>
      <c r="E318" t="str">
        <f>VLOOKUP(D318,'Store Database'!$B$3:$C$100,2,FALSE)</f>
        <v>South</v>
      </c>
      <c r="F318">
        <v>2</v>
      </c>
      <c r="G318" s="55" t="s">
        <v>298</v>
      </c>
      <c r="H318">
        <v>93370.79</v>
      </c>
      <c r="I318">
        <v>116154.39</v>
      </c>
      <c r="J318">
        <v>-22783.599999999999</v>
      </c>
      <c r="K318">
        <v>-19.614928028118399</v>
      </c>
      <c r="L318">
        <v>2533</v>
      </c>
      <c r="M318">
        <v>2101</v>
      </c>
      <c r="N318">
        <v>20.561637315563999</v>
      </c>
    </row>
    <row r="319" spans="1:14" x14ac:dyDescent="0.25">
      <c r="A319">
        <f t="shared" si="33"/>
        <v>43</v>
      </c>
      <c r="B319">
        <f t="shared" si="34"/>
        <v>893</v>
      </c>
      <c r="C319">
        <v>89</v>
      </c>
      <c r="D319">
        <f>VLOOKUP(C319,'Store Database'!A:C,2,FALSE)</f>
        <v>4</v>
      </c>
      <c r="E319" t="str">
        <f>VLOOKUP(D319,'Store Database'!$B$3:$C$100,2,FALSE)</f>
        <v>South</v>
      </c>
      <c r="F319">
        <v>3</v>
      </c>
      <c r="G319" s="55" t="s">
        <v>299</v>
      </c>
      <c r="H319">
        <v>23005.11</v>
      </c>
      <c r="I319">
        <v>28780.23</v>
      </c>
      <c r="J319">
        <v>-5775.12</v>
      </c>
      <c r="K319">
        <v>-20.066274661460302</v>
      </c>
      <c r="L319">
        <v>808</v>
      </c>
      <c r="M319">
        <v>394</v>
      </c>
      <c r="N319">
        <v>105.07614213197999</v>
      </c>
    </row>
    <row r="320" spans="1:14" x14ac:dyDescent="0.25">
      <c r="A320">
        <f t="shared" si="33"/>
        <v>44</v>
      </c>
      <c r="B320">
        <f t="shared" si="34"/>
        <v>894</v>
      </c>
      <c r="C320">
        <v>89</v>
      </c>
      <c r="D320">
        <f>VLOOKUP(C320,'Store Database'!A:C,2,FALSE)</f>
        <v>4</v>
      </c>
      <c r="E320" t="str">
        <f>VLOOKUP(D320,'Store Database'!$B$3:$C$100,2,FALSE)</f>
        <v>South</v>
      </c>
      <c r="F320">
        <v>4</v>
      </c>
      <c r="G320" s="55" t="s">
        <v>300</v>
      </c>
      <c r="H320">
        <v>220405.61</v>
      </c>
      <c r="I320">
        <v>289409.65000000002</v>
      </c>
      <c r="J320">
        <v>-69004.039999999994</v>
      </c>
      <c r="K320">
        <v>-23.843033568507501</v>
      </c>
      <c r="L320">
        <v>3411</v>
      </c>
      <c r="M320">
        <v>2375</v>
      </c>
      <c r="N320">
        <v>43.621052631578998</v>
      </c>
    </row>
    <row r="321" spans="1:14" x14ac:dyDescent="0.25">
      <c r="A321">
        <f t="shared" si="33"/>
        <v>45</v>
      </c>
      <c r="B321">
        <f t="shared" si="34"/>
        <v>895</v>
      </c>
      <c r="C321">
        <v>89</v>
      </c>
      <c r="D321">
        <f>VLOOKUP(C321,'Store Database'!A:C,2,FALSE)</f>
        <v>4</v>
      </c>
      <c r="E321" t="str">
        <f>VLOOKUP(D321,'Store Database'!$B$3:$C$100,2,FALSE)</f>
        <v>South</v>
      </c>
      <c r="F321">
        <v>5</v>
      </c>
      <c r="G321" s="55" t="s">
        <v>301</v>
      </c>
      <c r="H321">
        <v>238585.66</v>
      </c>
      <c r="I321">
        <v>254308.5</v>
      </c>
      <c r="J321">
        <v>-15722.84</v>
      </c>
      <c r="K321">
        <v>-6.1825853245172704</v>
      </c>
      <c r="L321">
        <v>3047</v>
      </c>
      <c r="M321">
        <v>2276</v>
      </c>
      <c r="N321">
        <v>33.875219683655502</v>
      </c>
    </row>
    <row r="322" spans="1:14" x14ac:dyDescent="0.25">
      <c r="A322">
        <f t="shared" si="33"/>
        <v>46</v>
      </c>
      <c r="B322">
        <f t="shared" si="34"/>
        <v>896</v>
      </c>
      <c r="C322">
        <v>89</v>
      </c>
      <c r="D322">
        <f>VLOOKUP(C322,'Store Database'!A:C,2,FALSE)</f>
        <v>4</v>
      </c>
      <c r="E322" t="str">
        <f>VLOOKUP(D322,'Store Database'!$B$3:$C$100,2,FALSE)</f>
        <v>South</v>
      </c>
      <c r="F322">
        <v>6</v>
      </c>
      <c r="G322" s="55" t="s">
        <v>302</v>
      </c>
      <c r="H322">
        <v>247152.69</v>
      </c>
      <c r="I322">
        <v>314375.25</v>
      </c>
      <c r="J322">
        <v>-67222.559999999998</v>
      </c>
      <c r="K322">
        <v>-21.382904665682201</v>
      </c>
      <c r="L322">
        <v>3100</v>
      </c>
      <c r="M322">
        <v>3831</v>
      </c>
      <c r="N322">
        <v>-19.081179848603501</v>
      </c>
    </row>
    <row r="323" spans="1:14" x14ac:dyDescent="0.25">
      <c r="A323">
        <f t="shared" ref="A323:A361" si="35">VALUE(CONCATENATE(D323,F323))</f>
        <v>47</v>
      </c>
      <c r="B323">
        <f t="shared" ref="B323:B361" si="36">VALUE(CONCATENATE(C323,F323))</f>
        <v>897</v>
      </c>
      <c r="C323">
        <v>89</v>
      </c>
      <c r="D323">
        <f>VLOOKUP(C323,'Store Database'!A:C,2,FALSE)</f>
        <v>4</v>
      </c>
      <c r="E323" t="str">
        <f>VLOOKUP(D323,'Store Database'!$B$3:$C$100,2,FALSE)</f>
        <v>South</v>
      </c>
      <c r="F323">
        <v>7</v>
      </c>
      <c r="G323" s="55" t="s">
        <v>303</v>
      </c>
      <c r="H323">
        <v>83619.62</v>
      </c>
      <c r="I323">
        <v>97800.89</v>
      </c>
      <c r="J323">
        <v>-14181.27</v>
      </c>
      <c r="K323">
        <v>-14.500144119342901</v>
      </c>
      <c r="L323">
        <v>2122</v>
      </c>
      <c r="M323">
        <v>1633</v>
      </c>
      <c r="N323">
        <v>29.944886711573798</v>
      </c>
    </row>
    <row r="324" spans="1:14" x14ac:dyDescent="0.25">
      <c r="A324">
        <f t="shared" si="35"/>
        <v>48</v>
      </c>
      <c r="B324">
        <f t="shared" si="36"/>
        <v>898</v>
      </c>
      <c r="C324">
        <v>89</v>
      </c>
      <c r="D324">
        <f>VLOOKUP(C324,'Store Database'!A:C,2,FALSE)</f>
        <v>4</v>
      </c>
      <c r="E324" t="str">
        <f>VLOOKUP(D324,'Store Database'!$B$3:$C$100,2,FALSE)</f>
        <v>South</v>
      </c>
      <c r="F324">
        <v>8</v>
      </c>
      <c r="G324" s="55" t="s">
        <v>304</v>
      </c>
      <c r="H324">
        <v>178887.39</v>
      </c>
      <c r="I324">
        <v>211895.23</v>
      </c>
      <c r="J324">
        <v>-33007.839999999997</v>
      </c>
      <c r="K324">
        <v>-15.5774341876407</v>
      </c>
      <c r="L324">
        <v>2892</v>
      </c>
      <c r="M324">
        <v>2429</v>
      </c>
      <c r="N324">
        <v>19.061342116097197</v>
      </c>
    </row>
    <row r="325" spans="1:14" x14ac:dyDescent="0.25">
      <c r="A325">
        <f t="shared" si="35"/>
        <v>49</v>
      </c>
      <c r="B325">
        <f t="shared" si="36"/>
        <v>899</v>
      </c>
      <c r="C325">
        <v>89</v>
      </c>
      <c r="D325">
        <f>VLOOKUP(C325,'Store Database'!A:C,2,FALSE)</f>
        <v>4</v>
      </c>
      <c r="E325" t="str">
        <f>VLOOKUP(D325,'Store Database'!$B$3:$C$100,2,FALSE)</f>
        <v>South</v>
      </c>
      <c r="F325">
        <v>9</v>
      </c>
      <c r="G325" s="55" t="s">
        <v>305</v>
      </c>
      <c r="H325">
        <v>44734.11</v>
      </c>
      <c r="I325">
        <v>46209.43</v>
      </c>
      <c r="J325">
        <v>-1475.32</v>
      </c>
      <c r="K325">
        <v>-3.1926816669238298</v>
      </c>
      <c r="L325">
        <v>3715</v>
      </c>
      <c r="M325">
        <v>2222</v>
      </c>
      <c r="N325">
        <v>67.1917191719172</v>
      </c>
    </row>
    <row r="326" spans="1:14" x14ac:dyDescent="0.25">
      <c r="A326">
        <f t="shared" si="35"/>
        <v>11</v>
      </c>
      <c r="B326">
        <f t="shared" si="36"/>
        <v>901</v>
      </c>
      <c r="C326">
        <v>90</v>
      </c>
      <c r="D326">
        <f>VLOOKUP(C326,'Store Database'!A:C,2,FALSE)</f>
        <v>1</v>
      </c>
      <c r="E326" t="str">
        <f>VLOOKUP(D326,'Store Database'!$B$3:$C$100,2,FALSE)</f>
        <v>East</v>
      </c>
      <c r="F326">
        <v>1</v>
      </c>
      <c r="G326" s="55" t="s">
        <v>297</v>
      </c>
      <c r="H326">
        <v>269639.34000000003</v>
      </c>
      <c r="I326">
        <v>274188.01</v>
      </c>
      <c r="J326">
        <v>-4548.67</v>
      </c>
      <c r="K326">
        <v>-1.65896021492698</v>
      </c>
      <c r="L326">
        <v>5741</v>
      </c>
      <c r="M326">
        <v>5236</v>
      </c>
      <c r="N326">
        <v>9.6447669977081691</v>
      </c>
    </row>
    <row r="327" spans="1:14" x14ac:dyDescent="0.25">
      <c r="A327">
        <f t="shared" si="35"/>
        <v>12</v>
      </c>
      <c r="B327">
        <f t="shared" si="36"/>
        <v>902</v>
      </c>
      <c r="C327">
        <v>90</v>
      </c>
      <c r="D327">
        <f>VLOOKUP(C327,'Store Database'!A:C,2,FALSE)</f>
        <v>1</v>
      </c>
      <c r="E327" t="str">
        <f>VLOOKUP(D327,'Store Database'!$B$3:$C$100,2,FALSE)</f>
        <v>East</v>
      </c>
      <c r="F327">
        <v>2</v>
      </c>
      <c r="G327" s="55" t="s">
        <v>298</v>
      </c>
      <c r="H327">
        <v>206189.25</v>
      </c>
      <c r="I327">
        <v>213318.6</v>
      </c>
      <c r="J327">
        <v>-7129.35</v>
      </c>
      <c r="K327">
        <v>-3.3421136272223801</v>
      </c>
      <c r="L327">
        <v>4351</v>
      </c>
      <c r="M327">
        <v>3639</v>
      </c>
      <c r="N327">
        <v>19.5658147842814</v>
      </c>
    </row>
    <row r="328" spans="1:14" x14ac:dyDescent="0.25">
      <c r="A328">
        <f t="shared" si="35"/>
        <v>13</v>
      </c>
      <c r="B328">
        <f t="shared" si="36"/>
        <v>903</v>
      </c>
      <c r="C328">
        <v>90</v>
      </c>
      <c r="D328">
        <f>VLOOKUP(C328,'Store Database'!A:C,2,FALSE)</f>
        <v>1</v>
      </c>
      <c r="E328" t="str">
        <f>VLOOKUP(D328,'Store Database'!$B$3:$C$100,2,FALSE)</f>
        <v>East</v>
      </c>
      <c r="F328">
        <v>3</v>
      </c>
      <c r="G328" s="55" t="s">
        <v>299</v>
      </c>
      <c r="H328">
        <v>31542.48</v>
      </c>
      <c r="I328">
        <v>45070.33</v>
      </c>
      <c r="J328">
        <v>-13527.85</v>
      </c>
      <c r="K328">
        <v>-30.014978812003399</v>
      </c>
      <c r="L328">
        <v>1907</v>
      </c>
      <c r="M328">
        <v>1077</v>
      </c>
      <c r="N328">
        <v>77.065923862581201</v>
      </c>
    </row>
    <row r="329" spans="1:14" x14ac:dyDescent="0.25">
      <c r="A329">
        <f t="shared" si="35"/>
        <v>14</v>
      </c>
      <c r="B329">
        <f t="shared" si="36"/>
        <v>904</v>
      </c>
      <c r="C329">
        <v>90</v>
      </c>
      <c r="D329">
        <f>VLOOKUP(C329,'Store Database'!A:C,2,FALSE)</f>
        <v>1</v>
      </c>
      <c r="E329" t="str">
        <f>VLOOKUP(D329,'Store Database'!$B$3:$C$100,2,FALSE)</f>
        <v>East</v>
      </c>
      <c r="F329">
        <v>4</v>
      </c>
      <c r="G329" s="55" t="s">
        <v>300</v>
      </c>
      <c r="H329">
        <v>266589.15999999997</v>
      </c>
      <c r="I329">
        <v>272503.71000000002</v>
      </c>
      <c r="J329">
        <v>-5914.55</v>
      </c>
      <c r="K329">
        <v>-2.1704475142742101</v>
      </c>
      <c r="L329">
        <v>4228</v>
      </c>
      <c r="M329">
        <v>3120</v>
      </c>
      <c r="N329">
        <v>35.512820512820497</v>
      </c>
    </row>
    <row r="330" spans="1:14" x14ac:dyDescent="0.25">
      <c r="A330">
        <f t="shared" si="35"/>
        <v>15</v>
      </c>
      <c r="B330">
        <f t="shared" si="36"/>
        <v>905</v>
      </c>
      <c r="C330">
        <v>90</v>
      </c>
      <c r="D330">
        <f>VLOOKUP(C330,'Store Database'!A:C,2,FALSE)</f>
        <v>1</v>
      </c>
      <c r="E330" t="str">
        <f>VLOOKUP(D330,'Store Database'!$B$3:$C$100,2,FALSE)</f>
        <v>East</v>
      </c>
      <c r="F330">
        <v>5</v>
      </c>
      <c r="G330" s="55" t="s">
        <v>301</v>
      </c>
      <c r="H330">
        <v>293351.34000000003</v>
      </c>
      <c r="I330">
        <v>304074.65999999997</v>
      </c>
      <c r="J330">
        <v>-10723.32</v>
      </c>
      <c r="K330">
        <v>-3.52654180391092</v>
      </c>
      <c r="L330">
        <v>3949</v>
      </c>
      <c r="M330">
        <v>3334</v>
      </c>
      <c r="N330">
        <v>18.4463107378524</v>
      </c>
    </row>
    <row r="331" spans="1:14" x14ac:dyDescent="0.25">
      <c r="A331">
        <f t="shared" si="35"/>
        <v>16</v>
      </c>
      <c r="B331">
        <f t="shared" si="36"/>
        <v>906</v>
      </c>
      <c r="C331">
        <v>90</v>
      </c>
      <c r="D331">
        <f>VLOOKUP(C331,'Store Database'!A:C,2,FALSE)</f>
        <v>1</v>
      </c>
      <c r="E331" t="str">
        <f>VLOOKUP(D331,'Store Database'!$B$3:$C$100,2,FALSE)</f>
        <v>East</v>
      </c>
      <c r="F331">
        <v>6</v>
      </c>
      <c r="G331" s="55" t="s">
        <v>302</v>
      </c>
      <c r="H331">
        <v>213714.39</v>
      </c>
      <c r="I331">
        <v>225962.89</v>
      </c>
      <c r="J331">
        <v>-12248.5</v>
      </c>
      <c r="K331">
        <v>-5.4205803439671003</v>
      </c>
      <c r="L331">
        <v>3256</v>
      </c>
      <c r="M331">
        <v>3599</v>
      </c>
      <c r="N331">
        <v>-9.5304251180883615</v>
      </c>
    </row>
    <row r="332" spans="1:14" x14ac:dyDescent="0.25">
      <c r="A332">
        <f t="shared" si="35"/>
        <v>17</v>
      </c>
      <c r="B332">
        <f t="shared" si="36"/>
        <v>907</v>
      </c>
      <c r="C332">
        <v>90</v>
      </c>
      <c r="D332">
        <f>VLOOKUP(C332,'Store Database'!A:C,2,FALSE)</f>
        <v>1</v>
      </c>
      <c r="E332" t="str">
        <f>VLOOKUP(D332,'Store Database'!$B$3:$C$100,2,FALSE)</f>
        <v>East</v>
      </c>
      <c r="F332">
        <v>7</v>
      </c>
      <c r="G332" s="55" t="s">
        <v>303</v>
      </c>
      <c r="H332">
        <v>106966.99</v>
      </c>
      <c r="I332">
        <v>116122.15</v>
      </c>
      <c r="J332">
        <v>-9155.16</v>
      </c>
      <c r="K332">
        <v>-7.8840772410776099</v>
      </c>
      <c r="L332">
        <v>3242</v>
      </c>
      <c r="M332">
        <v>2332</v>
      </c>
      <c r="N332">
        <v>39.0222984562607</v>
      </c>
    </row>
    <row r="333" spans="1:14" x14ac:dyDescent="0.25">
      <c r="A333">
        <f t="shared" si="35"/>
        <v>18</v>
      </c>
      <c r="B333">
        <f t="shared" si="36"/>
        <v>908</v>
      </c>
      <c r="C333">
        <v>90</v>
      </c>
      <c r="D333">
        <f>VLOOKUP(C333,'Store Database'!A:C,2,FALSE)</f>
        <v>1</v>
      </c>
      <c r="E333" t="str">
        <f>VLOOKUP(D333,'Store Database'!$B$3:$C$100,2,FALSE)</f>
        <v>East</v>
      </c>
      <c r="F333">
        <v>8</v>
      </c>
      <c r="G333" s="55" t="s">
        <v>304</v>
      </c>
      <c r="H333">
        <v>105767.81</v>
      </c>
      <c r="I333">
        <v>105437.33</v>
      </c>
      <c r="J333">
        <v>330.48</v>
      </c>
      <c r="K333">
        <v>0.31343737554811002</v>
      </c>
      <c r="L333">
        <v>2176</v>
      </c>
      <c r="M333">
        <v>1943</v>
      </c>
      <c r="N333">
        <v>11.9917653113742</v>
      </c>
    </row>
    <row r="334" spans="1:14" x14ac:dyDescent="0.25">
      <c r="A334">
        <f t="shared" si="35"/>
        <v>19</v>
      </c>
      <c r="B334">
        <f t="shared" si="36"/>
        <v>909</v>
      </c>
      <c r="C334">
        <v>90</v>
      </c>
      <c r="D334">
        <f>VLOOKUP(C334,'Store Database'!A:C,2,FALSE)</f>
        <v>1</v>
      </c>
      <c r="E334" t="str">
        <f>VLOOKUP(D334,'Store Database'!$B$3:$C$100,2,FALSE)</f>
        <v>East</v>
      </c>
      <c r="F334">
        <v>9</v>
      </c>
      <c r="G334" s="55" t="s">
        <v>305</v>
      </c>
      <c r="H334">
        <v>60998.52</v>
      </c>
      <c r="I334">
        <v>60332.11</v>
      </c>
      <c r="J334">
        <v>666.41</v>
      </c>
      <c r="K334">
        <v>1.10456935784278</v>
      </c>
      <c r="L334">
        <v>7320</v>
      </c>
      <c r="M334">
        <v>2459</v>
      </c>
      <c r="N334">
        <v>197.681984546564</v>
      </c>
    </row>
    <row r="335" spans="1:14" x14ac:dyDescent="0.25">
      <c r="A335">
        <f t="shared" si="35"/>
        <v>21</v>
      </c>
      <c r="B335">
        <f t="shared" si="36"/>
        <v>921</v>
      </c>
      <c r="C335">
        <v>92</v>
      </c>
      <c r="D335">
        <f>VLOOKUP(C335,'Store Database'!A:C,2,FALSE)</f>
        <v>2</v>
      </c>
      <c r="E335" t="str">
        <f>VLOOKUP(D335,'Store Database'!$B$3:$C$100,2,FALSE)</f>
        <v>West</v>
      </c>
      <c r="F335">
        <v>1</v>
      </c>
      <c r="G335" s="55" t="s">
        <v>297</v>
      </c>
      <c r="H335">
        <v>62296.18</v>
      </c>
      <c r="I335">
        <v>79304.73</v>
      </c>
      <c r="J335">
        <v>-17008.55</v>
      </c>
      <c r="K335">
        <v>-21.447081403593501</v>
      </c>
      <c r="L335">
        <v>2247</v>
      </c>
      <c r="M335">
        <v>1573</v>
      </c>
      <c r="N335">
        <v>42.848061029879197</v>
      </c>
    </row>
    <row r="336" spans="1:14" x14ac:dyDescent="0.25">
      <c r="A336">
        <f t="shared" si="35"/>
        <v>22</v>
      </c>
      <c r="B336">
        <f t="shared" si="36"/>
        <v>922</v>
      </c>
      <c r="C336">
        <v>92</v>
      </c>
      <c r="D336">
        <f>VLOOKUP(C336,'Store Database'!A:C,2,FALSE)</f>
        <v>2</v>
      </c>
      <c r="E336" t="str">
        <f>VLOOKUP(D336,'Store Database'!$B$3:$C$100,2,FALSE)</f>
        <v>West</v>
      </c>
      <c r="F336">
        <v>2</v>
      </c>
      <c r="G336" s="55" t="s">
        <v>298</v>
      </c>
      <c r="H336">
        <v>33653.07</v>
      </c>
      <c r="I336">
        <v>37081.54</v>
      </c>
      <c r="J336">
        <v>-3428.47</v>
      </c>
      <c r="K336">
        <v>-9.2457594803236294</v>
      </c>
      <c r="L336">
        <v>2019</v>
      </c>
      <c r="M336">
        <v>1487</v>
      </c>
      <c r="N336">
        <v>35.776731674512405</v>
      </c>
    </row>
    <row r="337" spans="1:14" x14ac:dyDescent="0.25">
      <c r="A337">
        <f t="shared" si="35"/>
        <v>23</v>
      </c>
      <c r="B337">
        <f t="shared" si="36"/>
        <v>923</v>
      </c>
      <c r="C337">
        <v>92</v>
      </c>
      <c r="D337">
        <f>VLOOKUP(C337,'Store Database'!A:C,2,FALSE)</f>
        <v>2</v>
      </c>
      <c r="E337" t="str">
        <f>VLOOKUP(D337,'Store Database'!$B$3:$C$100,2,FALSE)</f>
        <v>West</v>
      </c>
      <c r="F337">
        <v>3</v>
      </c>
      <c r="G337" s="55" t="s">
        <v>299</v>
      </c>
      <c r="H337">
        <v>6482.84</v>
      </c>
      <c r="I337">
        <v>6757.79</v>
      </c>
      <c r="J337">
        <v>-274.95</v>
      </c>
      <c r="K337">
        <v>-4.0686378239039698</v>
      </c>
      <c r="L337">
        <v>377</v>
      </c>
      <c r="M337">
        <v>238</v>
      </c>
      <c r="N337">
        <v>58.403361344537799</v>
      </c>
    </row>
    <row r="338" spans="1:14" x14ac:dyDescent="0.25">
      <c r="A338">
        <f t="shared" si="35"/>
        <v>24</v>
      </c>
      <c r="B338">
        <f t="shared" si="36"/>
        <v>924</v>
      </c>
      <c r="C338">
        <v>92</v>
      </c>
      <c r="D338">
        <f>VLOOKUP(C338,'Store Database'!A:C,2,FALSE)</f>
        <v>2</v>
      </c>
      <c r="E338" t="str">
        <f>VLOOKUP(D338,'Store Database'!$B$3:$C$100,2,FALSE)</f>
        <v>West</v>
      </c>
      <c r="F338">
        <v>4</v>
      </c>
      <c r="G338" s="55" t="s">
        <v>300</v>
      </c>
      <c r="H338">
        <v>88460.76</v>
      </c>
      <c r="I338">
        <v>105782.07</v>
      </c>
      <c r="J338">
        <v>-17321.310000000001</v>
      </c>
      <c r="K338">
        <v>-16.374523584195298</v>
      </c>
      <c r="L338">
        <v>2559</v>
      </c>
      <c r="M338">
        <v>1565</v>
      </c>
      <c r="N338">
        <v>63.514376996805098</v>
      </c>
    </row>
    <row r="339" spans="1:14" x14ac:dyDescent="0.25">
      <c r="A339">
        <f t="shared" si="35"/>
        <v>25</v>
      </c>
      <c r="B339">
        <f t="shared" si="36"/>
        <v>925</v>
      </c>
      <c r="C339">
        <v>92</v>
      </c>
      <c r="D339">
        <f>VLOOKUP(C339,'Store Database'!A:C,2,FALSE)</f>
        <v>2</v>
      </c>
      <c r="E339" t="str">
        <f>VLOOKUP(D339,'Store Database'!$B$3:$C$100,2,FALSE)</f>
        <v>West</v>
      </c>
      <c r="F339">
        <v>5</v>
      </c>
      <c r="G339" s="55" t="s">
        <v>301</v>
      </c>
      <c r="H339">
        <v>82034.64</v>
      </c>
      <c r="I339">
        <v>88884.01</v>
      </c>
      <c r="J339">
        <v>-6849.37</v>
      </c>
      <c r="K339">
        <v>-7.7059642111106399</v>
      </c>
      <c r="L339">
        <v>2334</v>
      </c>
      <c r="M339">
        <v>2042</v>
      </c>
      <c r="N339">
        <v>14.299706170421199</v>
      </c>
    </row>
    <row r="340" spans="1:14" x14ac:dyDescent="0.25">
      <c r="A340">
        <f t="shared" si="35"/>
        <v>26</v>
      </c>
      <c r="B340">
        <f t="shared" si="36"/>
        <v>926</v>
      </c>
      <c r="C340">
        <v>92</v>
      </c>
      <c r="D340">
        <f>VLOOKUP(C340,'Store Database'!A:C,2,FALSE)</f>
        <v>2</v>
      </c>
      <c r="E340" t="str">
        <f>VLOOKUP(D340,'Store Database'!$B$3:$C$100,2,FALSE)</f>
        <v>West</v>
      </c>
      <c r="F340">
        <v>6</v>
      </c>
      <c r="G340" s="55" t="s">
        <v>302</v>
      </c>
      <c r="H340">
        <v>121864.77</v>
      </c>
      <c r="I340">
        <v>134409.57</v>
      </c>
      <c r="J340">
        <v>-12544.8</v>
      </c>
      <c r="K340">
        <v>-9.3332639930326398</v>
      </c>
      <c r="L340">
        <v>1779</v>
      </c>
      <c r="M340">
        <v>1431</v>
      </c>
      <c r="N340">
        <v>24.318658280922399</v>
      </c>
    </row>
    <row r="341" spans="1:14" x14ac:dyDescent="0.25">
      <c r="A341">
        <f t="shared" si="35"/>
        <v>27</v>
      </c>
      <c r="B341">
        <f t="shared" si="36"/>
        <v>927</v>
      </c>
      <c r="C341">
        <v>92</v>
      </c>
      <c r="D341">
        <f>VLOOKUP(C341,'Store Database'!A:C,2,FALSE)</f>
        <v>2</v>
      </c>
      <c r="E341" t="str">
        <f>VLOOKUP(D341,'Store Database'!$B$3:$C$100,2,FALSE)</f>
        <v>West</v>
      </c>
      <c r="F341">
        <v>7</v>
      </c>
      <c r="G341" s="55" t="s">
        <v>303</v>
      </c>
      <c r="H341">
        <v>34489.19</v>
      </c>
      <c r="I341">
        <v>41768.65</v>
      </c>
      <c r="J341">
        <v>-7279.46</v>
      </c>
      <c r="K341">
        <v>-17.428047111888901</v>
      </c>
      <c r="L341">
        <v>1683</v>
      </c>
      <c r="M341">
        <v>993</v>
      </c>
      <c r="N341">
        <v>69.4864048338369</v>
      </c>
    </row>
    <row r="342" spans="1:14" x14ac:dyDescent="0.25">
      <c r="A342">
        <f t="shared" si="35"/>
        <v>28</v>
      </c>
      <c r="B342">
        <f t="shared" si="36"/>
        <v>928</v>
      </c>
      <c r="C342">
        <v>92</v>
      </c>
      <c r="D342">
        <f>VLOOKUP(C342,'Store Database'!A:C,2,FALSE)</f>
        <v>2</v>
      </c>
      <c r="E342" t="str">
        <f>VLOOKUP(D342,'Store Database'!$B$3:$C$100,2,FALSE)</f>
        <v>West</v>
      </c>
      <c r="F342">
        <v>8</v>
      </c>
      <c r="G342" s="55" t="s">
        <v>304</v>
      </c>
      <c r="H342">
        <v>88044.46</v>
      </c>
      <c r="I342">
        <v>101674.18</v>
      </c>
      <c r="J342">
        <v>-13629.72</v>
      </c>
      <c r="K342">
        <v>-13.405291294210601</v>
      </c>
      <c r="L342">
        <v>1741</v>
      </c>
      <c r="M342">
        <v>1407</v>
      </c>
      <c r="N342">
        <v>23.7384506041222</v>
      </c>
    </row>
    <row r="343" spans="1:14" x14ac:dyDescent="0.25">
      <c r="A343">
        <f t="shared" si="35"/>
        <v>29</v>
      </c>
      <c r="B343">
        <f t="shared" si="36"/>
        <v>929</v>
      </c>
      <c r="C343">
        <v>92</v>
      </c>
      <c r="D343">
        <f>VLOOKUP(C343,'Store Database'!A:C,2,FALSE)</f>
        <v>2</v>
      </c>
      <c r="E343" t="str">
        <f>VLOOKUP(D343,'Store Database'!$B$3:$C$100,2,FALSE)</f>
        <v>West</v>
      </c>
      <c r="F343">
        <v>9</v>
      </c>
      <c r="G343" s="55" t="s">
        <v>305</v>
      </c>
      <c r="H343">
        <v>20575.28</v>
      </c>
      <c r="I343">
        <v>20222.900000000001</v>
      </c>
      <c r="J343">
        <v>352.38</v>
      </c>
      <c r="K343">
        <v>1.74248005973426</v>
      </c>
      <c r="L343">
        <v>4124</v>
      </c>
      <c r="M343">
        <v>2376</v>
      </c>
      <c r="N343">
        <v>73.569023569023599</v>
      </c>
    </row>
    <row r="344" spans="1:14" x14ac:dyDescent="0.25">
      <c r="A344">
        <f t="shared" si="35"/>
        <v>31</v>
      </c>
      <c r="B344">
        <f t="shared" si="36"/>
        <v>941</v>
      </c>
      <c r="C344">
        <v>94</v>
      </c>
      <c r="D344">
        <f>VLOOKUP(C344,'Store Database'!A:C,2,FALSE)</f>
        <v>3</v>
      </c>
      <c r="E344" t="str">
        <f>VLOOKUP(D344,'Store Database'!$B$3:$C$100,2,FALSE)</f>
        <v>North</v>
      </c>
      <c r="F344">
        <v>1</v>
      </c>
      <c r="G344" s="55" t="s">
        <v>297</v>
      </c>
      <c r="H344">
        <v>145132.39000000001</v>
      </c>
      <c r="I344">
        <v>117710.59</v>
      </c>
      <c r="J344">
        <v>27421.8</v>
      </c>
      <c r="K344">
        <v>23.295949837648401</v>
      </c>
      <c r="L344">
        <v>2859</v>
      </c>
      <c r="M344">
        <v>3150</v>
      </c>
      <c r="N344">
        <v>-9.238095238095239</v>
      </c>
    </row>
    <row r="345" spans="1:14" x14ac:dyDescent="0.25">
      <c r="A345">
        <f t="shared" si="35"/>
        <v>32</v>
      </c>
      <c r="B345">
        <f t="shared" si="36"/>
        <v>942</v>
      </c>
      <c r="C345">
        <v>94</v>
      </c>
      <c r="D345">
        <f>VLOOKUP(C345,'Store Database'!A:C,2,FALSE)</f>
        <v>3</v>
      </c>
      <c r="E345" t="str">
        <f>VLOOKUP(D345,'Store Database'!$B$3:$C$100,2,FALSE)</f>
        <v>North</v>
      </c>
      <c r="F345">
        <v>2</v>
      </c>
      <c r="G345" s="55" t="s">
        <v>298</v>
      </c>
      <c r="H345">
        <v>99138.48</v>
      </c>
      <c r="I345">
        <v>100097.43</v>
      </c>
      <c r="J345">
        <v>-958.95</v>
      </c>
      <c r="K345">
        <v>-0.95801660442231096</v>
      </c>
      <c r="L345">
        <v>2327</v>
      </c>
      <c r="M345">
        <v>2021</v>
      </c>
      <c r="N345">
        <v>15.1410192973775</v>
      </c>
    </row>
    <row r="346" spans="1:14" x14ac:dyDescent="0.25">
      <c r="A346">
        <f t="shared" si="35"/>
        <v>33</v>
      </c>
      <c r="B346">
        <f t="shared" si="36"/>
        <v>943</v>
      </c>
      <c r="C346">
        <v>94</v>
      </c>
      <c r="D346">
        <f>VLOOKUP(C346,'Store Database'!A:C,2,FALSE)</f>
        <v>3</v>
      </c>
      <c r="E346" t="str">
        <f>VLOOKUP(D346,'Store Database'!$B$3:$C$100,2,FALSE)</f>
        <v>North</v>
      </c>
      <c r="F346">
        <v>3</v>
      </c>
      <c r="G346" s="55" t="s">
        <v>299</v>
      </c>
      <c r="H346">
        <v>25679.360000000001</v>
      </c>
      <c r="I346">
        <v>31190.720000000001</v>
      </c>
      <c r="J346">
        <v>-5511.36</v>
      </c>
      <c r="K346">
        <v>-17.669871038565301</v>
      </c>
      <c r="L346">
        <v>1258</v>
      </c>
      <c r="M346">
        <v>708</v>
      </c>
      <c r="N346">
        <v>77.683615819208995</v>
      </c>
    </row>
    <row r="347" spans="1:14" x14ac:dyDescent="0.25">
      <c r="A347">
        <f t="shared" si="35"/>
        <v>34</v>
      </c>
      <c r="B347">
        <f t="shared" si="36"/>
        <v>944</v>
      </c>
      <c r="C347">
        <v>94</v>
      </c>
      <c r="D347">
        <f>VLOOKUP(C347,'Store Database'!A:C,2,FALSE)</f>
        <v>3</v>
      </c>
      <c r="E347" t="str">
        <f>VLOOKUP(D347,'Store Database'!$B$3:$C$100,2,FALSE)</f>
        <v>North</v>
      </c>
      <c r="F347">
        <v>4</v>
      </c>
      <c r="G347" s="55" t="s">
        <v>300</v>
      </c>
      <c r="H347">
        <v>158442.29</v>
      </c>
      <c r="I347">
        <v>160748.13</v>
      </c>
      <c r="J347">
        <v>-2305.84</v>
      </c>
      <c r="K347">
        <v>-1.4344428143580901</v>
      </c>
      <c r="L347">
        <v>2946</v>
      </c>
      <c r="M347">
        <v>2425</v>
      </c>
      <c r="N347">
        <v>21.4845360824742</v>
      </c>
    </row>
    <row r="348" spans="1:14" x14ac:dyDescent="0.25">
      <c r="A348">
        <f t="shared" si="35"/>
        <v>35</v>
      </c>
      <c r="B348">
        <f t="shared" si="36"/>
        <v>945</v>
      </c>
      <c r="C348">
        <v>94</v>
      </c>
      <c r="D348">
        <f>VLOOKUP(C348,'Store Database'!A:C,2,FALSE)</f>
        <v>3</v>
      </c>
      <c r="E348" t="str">
        <f>VLOOKUP(D348,'Store Database'!$B$3:$C$100,2,FALSE)</f>
        <v>North</v>
      </c>
      <c r="F348">
        <v>5</v>
      </c>
      <c r="G348" s="55" t="s">
        <v>301</v>
      </c>
      <c r="H348">
        <v>167232.95999999999</v>
      </c>
      <c r="I348">
        <v>148074.01</v>
      </c>
      <c r="J348">
        <v>19158.95</v>
      </c>
      <c r="K348">
        <v>12.938766229131</v>
      </c>
      <c r="L348">
        <v>2513</v>
      </c>
      <c r="M348">
        <v>2489</v>
      </c>
      <c r="N348">
        <v>0.96424266773804701</v>
      </c>
    </row>
    <row r="349" spans="1:14" x14ac:dyDescent="0.25">
      <c r="A349">
        <f t="shared" si="35"/>
        <v>36</v>
      </c>
      <c r="B349">
        <f t="shared" si="36"/>
        <v>946</v>
      </c>
      <c r="C349">
        <v>94</v>
      </c>
      <c r="D349">
        <f>VLOOKUP(C349,'Store Database'!A:C,2,FALSE)</f>
        <v>3</v>
      </c>
      <c r="E349" t="str">
        <f>VLOOKUP(D349,'Store Database'!$B$3:$C$100,2,FALSE)</f>
        <v>North</v>
      </c>
      <c r="F349">
        <v>6</v>
      </c>
      <c r="G349" s="55" t="s">
        <v>302</v>
      </c>
      <c r="H349">
        <v>145526.07</v>
      </c>
      <c r="I349">
        <v>138191.88</v>
      </c>
      <c r="J349">
        <v>7334.19</v>
      </c>
      <c r="K349">
        <v>5.3072510483249804</v>
      </c>
      <c r="L349">
        <v>1869</v>
      </c>
      <c r="M349">
        <v>2229</v>
      </c>
      <c r="N349">
        <v>-16.150740242261101</v>
      </c>
    </row>
    <row r="350" spans="1:14" x14ac:dyDescent="0.25">
      <c r="A350">
        <f t="shared" si="35"/>
        <v>37</v>
      </c>
      <c r="B350">
        <f t="shared" si="36"/>
        <v>947</v>
      </c>
      <c r="C350">
        <v>94</v>
      </c>
      <c r="D350">
        <f>VLOOKUP(C350,'Store Database'!A:C,2,FALSE)</f>
        <v>3</v>
      </c>
      <c r="E350" t="str">
        <f>VLOOKUP(D350,'Store Database'!$B$3:$C$100,2,FALSE)</f>
        <v>North</v>
      </c>
      <c r="F350">
        <v>7</v>
      </c>
      <c r="G350" s="55" t="s">
        <v>303</v>
      </c>
      <c r="H350">
        <v>55137.54</v>
      </c>
      <c r="I350">
        <v>50613.85</v>
      </c>
      <c r="J350">
        <v>4523.6899999999996</v>
      </c>
      <c r="K350">
        <v>8.9376524409820597</v>
      </c>
      <c r="L350">
        <v>1975</v>
      </c>
      <c r="M350">
        <v>1373</v>
      </c>
      <c r="N350">
        <v>43.845593590677403</v>
      </c>
    </row>
    <row r="351" spans="1:14" x14ac:dyDescent="0.25">
      <c r="A351">
        <f t="shared" si="35"/>
        <v>38</v>
      </c>
      <c r="B351">
        <f t="shared" si="36"/>
        <v>948</v>
      </c>
      <c r="C351">
        <v>94</v>
      </c>
      <c r="D351">
        <f>VLOOKUP(C351,'Store Database'!A:C,2,FALSE)</f>
        <v>3</v>
      </c>
      <c r="E351" t="str">
        <f>VLOOKUP(D351,'Store Database'!$B$3:$C$100,2,FALSE)</f>
        <v>North</v>
      </c>
      <c r="F351">
        <v>8</v>
      </c>
      <c r="G351" s="55" t="s">
        <v>304</v>
      </c>
      <c r="H351">
        <v>70058.570000000007</v>
      </c>
      <c r="I351">
        <v>65796.89</v>
      </c>
      <c r="J351">
        <v>4261.68</v>
      </c>
      <c r="K351">
        <v>6.4770234580996204</v>
      </c>
      <c r="L351">
        <v>1641</v>
      </c>
      <c r="M351">
        <v>1322</v>
      </c>
      <c r="N351">
        <v>24.1301059001513</v>
      </c>
    </row>
    <row r="352" spans="1:14" x14ac:dyDescent="0.25">
      <c r="A352">
        <f t="shared" si="35"/>
        <v>39</v>
      </c>
      <c r="B352">
        <f t="shared" si="36"/>
        <v>949</v>
      </c>
      <c r="C352">
        <v>94</v>
      </c>
      <c r="D352">
        <f>VLOOKUP(C352,'Store Database'!A:C,2,FALSE)</f>
        <v>3</v>
      </c>
      <c r="E352" t="str">
        <f>VLOOKUP(D352,'Store Database'!$B$3:$C$100,2,FALSE)</f>
        <v>North</v>
      </c>
      <c r="F352">
        <v>9</v>
      </c>
      <c r="G352" s="55" t="s">
        <v>305</v>
      </c>
      <c r="H352">
        <v>25492.81</v>
      </c>
      <c r="I352">
        <v>25978.78</v>
      </c>
      <c r="J352">
        <v>-485.97</v>
      </c>
      <c r="K352">
        <v>-1.8706421163734399</v>
      </c>
      <c r="L352">
        <v>3898</v>
      </c>
      <c r="M352">
        <v>2221</v>
      </c>
      <c r="N352">
        <v>75.506528590724898</v>
      </c>
    </row>
    <row r="353" spans="1:14" x14ac:dyDescent="0.25">
      <c r="A353">
        <f t="shared" si="35"/>
        <v>41</v>
      </c>
      <c r="B353">
        <f t="shared" si="36"/>
        <v>971</v>
      </c>
      <c r="C353">
        <v>97</v>
      </c>
      <c r="D353">
        <f>VLOOKUP(C353,'Store Database'!A:C,2,FALSE)</f>
        <v>4</v>
      </c>
      <c r="E353" t="str">
        <f>VLOOKUP(D353,'Store Database'!$B$3:$C$100,2,FALSE)</f>
        <v>South</v>
      </c>
      <c r="F353">
        <v>1</v>
      </c>
      <c r="G353" s="55" t="s">
        <v>297</v>
      </c>
      <c r="H353">
        <v>120312.54</v>
      </c>
      <c r="I353">
        <v>117722.52</v>
      </c>
      <c r="J353">
        <v>2590.02</v>
      </c>
      <c r="K353">
        <v>2.20010580813255</v>
      </c>
      <c r="L353">
        <v>2866</v>
      </c>
      <c r="M353">
        <v>2176</v>
      </c>
      <c r="N353">
        <v>31.709558823529399</v>
      </c>
    </row>
    <row r="354" spans="1:14" x14ac:dyDescent="0.25">
      <c r="A354">
        <f t="shared" si="35"/>
        <v>42</v>
      </c>
      <c r="B354">
        <f t="shared" si="36"/>
        <v>972</v>
      </c>
      <c r="C354">
        <v>97</v>
      </c>
      <c r="D354">
        <f>VLOOKUP(C354,'Store Database'!A:C,2,FALSE)</f>
        <v>4</v>
      </c>
      <c r="E354" t="str">
        <f>VLOOKUP(D354,'Store Database'!$B$3:$C$100,2,FALSE)</f>
        <v>South</v>
      </c>
      <c r="F354">
        <v>2</v>
      </c>
      <c r="G354" s="55" t="s">
        <v>298</v>
      </c>
      <c r="H354">
        <v>64686.94</v>
      </c>
      <c r="I354">
        <v>74064.740000000005</v>
      </c>
      <c r="J354">
        <v>-9377.7999999999993</v>
      </c>
      <c r="K354">
        <v>-12.6616254914282</v>
      </c>
      <c r="L354">
        <v>2538</v>
      </c>
      <c r="M354">
        <v>1970</v>
      </c>
      <c r="N354">
        <v>28.832487309644701</v>
      </c>
    </row>
    <row r="355" spans="1:14" x14ac:dyDescent="0.25">
      <c r="A355">
        <f t="shared" si="35"/>
        <v>43</v>
      </c>
      <c r="B355">
        <f t="shared" si="36"/>
        <v>973</v>
      </c>
      <c r="C355">
        <v>97</v>
      </c>
      <c r="D355">
        <f>VLOOKUP(C355,'Store Database'!A:C,2,FALSE)</f>
        <v>4</v>
      </c>
      <c r="E355" t="str">
        <f>VLOOKUP(D355,'Store Database'!$B$3:$C$100,2,FALSE)</f>
        <v>South</v>
      </c>
      <c r="F355">
        <v>3</v>
      </c>
      <c r="G355" s="55" t="s">
        <v>299</v>
      </c>
      <c r="H355">
        <v>14210.3</v>
      </c>
      <c r="I355">
        <v>14095.81</v>
      </c>
      <c r="J355">
        <v>114.49</v>
      </c>
      <c r="K355">
        <v>0.812227179566127</v>
      </c>
      <c r="L355">
        <v>717</v>
      </c>
      <c r="M355">
        <v>408</v>
      </c>
      <c r="N355">
        <v>75.735294117647101</v>
      </c>
    </row>
    <row r="356" spans="1:14" x14ac:dyDescent="0.25">
      <c r="A356">
        <f t="shared" si="35"/>
        <v>44</v>
      </c>
      <c r="B356">
        <f t="shared" si="36"/>
        <v>974</v>
      </c>
      <c r="C356">
        <v>97</v>
      </c>
      <c r="D356">
        <f>VLOOKUP(C356,'Store Database'!A:C,2,FALSE)</f>
        <v>4</v>
      </c>
      <c r="E356" t="str">
        <f>VLOOKUP(D356,'Store Database'!$B$3:$C$100,2,FALSE)</f>
        <v>South</v>
      </c>
      <c r="F356">
        <v>4</v>
      </c>
      <c r="G356" s="55" t="s">
        <v>300</v>
      </c>
      <c r="H356">
        <v>114402.54</v>
      </c>
      <c r="I356">
        <v>133386</v>
      </c>
      <c r="J356">
        <v>-18983.46</v>
      </c>
      <c r="K356">
        <v>-14.231973370518601</v>
      </c>
      <c r="L356">
        <v>2186</v>
      </c>
      <c r="M356">
        <v>1732</v>
      </c>
      <c r="N356">
        <v>26.212471131639699</v>
      </c>
    </row>
    <row r="357" spans="1:14" x14ac:dyDescent="0.25">
      <c r="A357">
        <f t="shared" si="35"/>
        <v>45</v>
      </c>
      <c r="B357">
        <f t="shared" si="36"/>
        <v>975</v>
      </c>
      <c r="C357">
        <v>97</v>
      </c>
      <c r="D357">
        <f>VLOOKUP(C357,'Store Database'!A:C,2,FALSE)</f>
        <v>4</v>
      </c>
      <c r="E357" t="str">
        <f>VLOOKUP(D357,'Store Database'!$B$3:$C$100,2,FALSE)</f>
        <v>South</v>
      </c>
      <c r="F357">
        <v>5</v>
      </c>
      <c r="G357" s="55" t="s">
        <v>301</v>
      </c>
      <c r="H357">
        <v>133733.79999999999</v>
      </c>
      <c r="I357">
        <v>147103.28</v>
      </c>
      <c r="J357">
        <v>-13369.48</v>
      </c>
      <c r="K357">
        <v>-9.0884989104253808</v>
      </c>
      <c r="L357">
        <v>2946</v>
      </c>
      <c r="M357">
        <v>2368</v>
      </c>
      <c r="N357">
        <v>24.4087837837838</v>
      </c>
    </row>
    <row r="358" spans="1:14" x14ac:dyDescent="0.25">
      <c r="A358">
        <f t="shared" si="35"/>
        <v>46</v>
      </c>
      <c r="B358">
        <f t="shared" si="36"/>
        <v>976</v>
      </c>
      <c r="C358">
        <v>97</v>
      </c>
      <c r="D358">
        <f>VLOOKUP(C358,'Store Database'!A:C,2,FALSE)</f>
        <v>4</v>
      </c>
      <c r="E358" t="str">
        <f>VLOOKUP(D358,'Store Database'!$B$3:$C$100,2,FALSE)</f>
        <v>South</v>
      </c>
      <c r="F358">
        <v>6</v>
      </c>
      <c r="G358" s="55" t="s">
        <v>302</v>
      </c>
      <c r="H358">
        <v>122506.28</v>
      </c>
      <c r="I358">
        <v>132352.54999999999</v>
      </c>
      <c r="J358">
        <v>-9846.27</v>
      </c>
      <c r="K358">
        <v>-7.4394259876368096</v>
      </c>
      <c r="L358">
        <v>1771</v>
      </c>
      <c r="M358">
        <v>2052</v>
      </c>
      <c r="N358">
        <v>-13.693957115009701</v>
      </c>
    </row>
    <row r="359" spans="1:14" x14ac:dyDescent="0.25">
      <c r="A359">
        <f t="shared" si="35"/>
        <v>47</v>
      </c>
      <c r="B359">
        <f t="shared" si="36"/>
        <v>977</v>
      </c>
      <c r="C359">
        <v>97</v>
      </c>
      <c r="D359">
        <f>VLOOKUP(C359,'Store Database'!A:C,2,FALSE)</f>
        <v>4</v>
      </c>
      <c r="E359" t="str">
        <f>VLOOKUP(D359,'Store Database'!$B$3:$C$100,2,FALSE)</f>
        <v>South</v>
      </c>
      <c r="F359">
        <v>7</v>
      </c>
      <c r="G359" s="55" t="s">
        <v>303</v>
      </c>
      <c r="H359">
        <v>59167.92</v>
      </c>
      <c r="I359">
        <v>60873.31</v>
      </c>
      <c r="J359">
        <v>-1705.39</v>
      </c>
      <c r="K359">
        <v>-2.80153978812718</v>
      </c>
      <c r="L359">
        <v>2394</v>
      </c>
      <c r="M359">
        <v>1979</v>
      </c>
      <c r="N359">
        <v>20.970186963112699</v>
      </c>
    </row>
    <row r="360" spans="1:14" x14ac:dyDescent="0.25">
      <c r="A360">
        <f t="shared" si="35"/>
        <v>48</v>
      </c>
      <c r="B360">
        <f t="shared" si="36"/>
        <v>978</v>
      </c>
      <c r="C360">
        <v>97</v>
      </c>
      <c r="D360">
        <f>VLOOKUP(C360,'Store Database'!A:C,2,FALSE)</f>
        <v>4</v>
      </c>
      <c r="E360" t="str">
        <f>VLOOKUP(D360,'Store Database'!$B$3:$C$100,2,FALSE)</f>
        <v>South</v>
      </c>
      <c r="F360">
        <v>8</v>
      </c>
      <c r="G360" s="55" t="s">
        <v>304</v>
      </c>
      <c r="H360">
        <v>78531</v>
      </c>
      <c r="I360">
        <v>97882.51</v>
      </c>
      <c r="J360">
        <v>-19351.509999999998</v>
      </c>
      <c r="K360">
        <v>-19.77014075344</v>
      </c>
      <c r="L360">
        <v>2156</v>
      </c>
      <c r="M360">
        <v>1761</v>
      </c>
      <c r="N360">
        <v>22.4304372515616</v>
      </c>
    </row>
    <row r="361" spans="1:14" x14ac:dyDescent="0.25">
      <c r="A361">
        <f t="shared" si="35"/>
        <v>49</v>
      </c>
      <c r="B361">
        <f t="shared" si="36"/>
        <v>979</v>
      </c>
      <c r="C361">
        <v>97</v>
      </c>
      <c r="D361">
        <f>VLOOKUP(C361,'Store Database'!A:C,2,FALSE)</f>
        <v>4</v>
      </c>
      <c r="E361" t="str">
        <f>VLOOKUP(D361,'Store Database'!$B$3:$C$100,2,FALSE)</f>
        <v>South</v>
      </c>
      <c r="F361">
        <v>9</v>
      </c>
      <c r="G361" s="55" t="s">
        <v>305</v>
      </c>
      <c r="H361">
        <v>20231.75</v>
      </c>
      <c r="I361">
        <v>23338.46</v>
      </c>
      <c r="J361">
        <v>-3106.71</v>
      </c>
      <c r="K361">
        <v>-13.3115466915983</v>
      </c>
      <c r="L361">
        <v>4646</v>
      </c>
      <c r="M361">
        <v>2353</v>
      </c>
      <c r="N361">
        <v>97.450063748406308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4BE94-98F5-4B31-B025-F0D17D8BEC14}">
  <dimension ref="A1:B9"/>
  <sheetViews>
    <sheetView workbookViewId="0"/>
  </sheetViews>
  <sheetFormatPr defaultRowHeight="15" x14ac:dyDescent="0.25"/>
  <sheetData>
    <row r="1" spans="1:2" x14ac:dyDescent="0.25">
      <c r="A1" t="s">
        <v>35</v>
      </c>
      <c r="B1" t="s">
        <v>223</v>
      </c>
    </row>
    <row r="2" spans="1:2" x14ac:dyDescent="0.25">
      <c r="A2" t="s">
        <v>34</v>
      </c>
      <c r="B2" t="s">
        <v>224</v>
      </c>
    </row>
    <row r="3" spans="1:2" x14ac:dyDescent="0.25">
      <c r="A3" t="s">
        <v>313</v>
      </c>
      <c r="B3" t="s">
        <v>314</v>
      </c>
    </row>
    <row r="4" spans="1:2" x14ac:dyDescent="0.25">
      <c r="A4" t="s">
        <v>280</v>
      </c>
      <c r="B4" t="s">
        <v>315</v>
      </c>
    </row>
    <row r="5" spans="1:2" x14ac:dyDescent="0.25">
      <c r="A5" t="s">
        <v>316</v>
      </c>
      <c r="B5" t="s">
        <v>317</v>
      </c>
    </row>
    <row r="6" spans="1:2" x14ac:dyDescent="0.25">
      <c r="A6" t="s">
        <v>320</v>
      </c>
    </row>
    <row r="7" spans="1:2" x14ac:dyDescent="0.25">
      <c r="A7" t="s">
        <v>318</v>
      </c>
    </row>
    <row r="8" spans="1:2" x14ac:dyDescent="0.25">
      <c r="A8" t="s">
        <v>48</v>
      </c>
    </row>
    <row r="9" spans="1:2" x14ac:dyDescent="0.25">
      <c r="A9" t="s">
        <v>321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Shoe Closet</vt:lpstr>
      <vt:lpstr>Store Database</vt:lpstr>
      <vt:lpstr>Department Charts</vt:lpstr>
      <vt:lpstr>Definitions</vt:lpstr>
      <vt:lpstr>'Shoe Closet'!Print_Area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McClure</dc:creator>
  <cp:lastModifiedBy>Jill McClure</cp:lastModifiedBy>
  <cp:lastPrinted>2024-11-05T19:00:33Z</cp:lastPrinted>
  <dcterms:created xsi:type="dcterms:W3CDTF">2024-10-31T13:47:15Z</dcterms:created>
  <dcterms:modified xsi:type="dcterms:W3CDTF">2024-11-06T12:29:47Z</dcterms:modified>
</cp:coreProperties>
</file>