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tables/table4.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rackroomshoes-my.sharepoint.com/personal/jill_mcclure_rackroom_com/Documents/Desktop/"/>
    </mc:Choice>
  </mc:AlternateContent>
  <xr:revisionPtr revIDLastSave="238" documentId="14_{C53DB3DA-3C71-4D43-B689-859E43FDEA20}" xr6:coauthVersionLast="47" xr6:coauthVersionMax="47" xr10:uidLastSave="{354A2BEC-E891-464E-8410-7608372CAEC2}"/>
  <bookViews>
    <workbookView xWindow="28680" yWindow="-225" windowWidth="29040" windowHeight="15720" xr2:uid="{3F396370-2144-4D01-B693-F4E0D3CB5C02}"/>
  </bookViews>
  <sheets>
    <sheet name="Master" sheetId="1" r:id="rId1"/>
    <sheet name="1" sheetId="2" r:id="rId2"/>
    <sheet name="2.a" sheetId="3" r:id="rId3"/>
    <sheet name="2.b" sheetId="4" r:id="rId4"/>
    <sheet name="3.a" sheetId="5" r:id="rId5"/>
    <sheet name="3.b" sheetId="6" r:id="rId6"/>
    <sheet name="4.a" sheetId="7" r:id="rId7"/>
    <sheet name="4.b" sheetId="8" r:id="rId8"/>
    <sheet name="5" sheetId="10" r:id="rId9"/>
    <sheet name="6" sheetId="11" r:id="rId10"/>
  </sheets>
  <definedNames>
    <definedName name="_xlnm._FilterDatabase" localSheetId="9" hidden="1">'6'!$D$3:$D$53</definedName>
    <definedName name="Slicer_Country">#N/A</definedName>
    <definedName name="Slicer_Country1">#N/A</definedName>
    <definedName name="Slicer_Department">#N/A</definedName>
    <definedName name="Slicer_Department1">#N/A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11" l="1"/>
  <c r="H47" i="11"/>
  <c r="G5" i="11"/>
  <c r="H5" i="11" s="1"/>
  <c r="G6" i="11"/>
  <c r="H6" i="11" s="1"/>
  <c r="G7" i="11"/>
  <c r="H7" i="11" s="1"/>
  <c r="G8" i="11"/>
  <c r="H8" i="11" s="1"/>
  <c r="G9" i="11"/>
  <c r="H9" i="11" s="1"/>
  <c r="G10" i="11"/>
  <c r="H10" i="11" s="1"/>
  <c r="G11" i="11"/>
  <c r="H11" i="11" s="1"/>
  <c r="G12" i="11"/>
  <c r="H12" i="11" s="1"/>
  <c r="G13" i="11"/>
  <c r="H13" i="11" s="1"/>
  <c r="G14" i="11"/>
  <c r="H14" i="11" s="1"/>
  <c r="G15" i="11"/>
  <c r="H15" i="11" s="1"/>
  <c r="G16" i="11"/>
  <c r="H16" i="11" s="1"/>
  <c r="G17" i="11"/>
  <c r="H17" i="11" s="1"/>
  <c r="G18" i="11"/>
  <c r="H18" i="11" s="1"/>
  <c r="G19" i="11"/>
  <c r="H19" i="11" s="1"/>
  <c r="G20" i="11"/>
  <c r="H20" i="11" s="1"/>
  <c r="G21" i="11"/>
  <c r="H21" i="11" s="1"/>
  <c r="G22" i="11"/>
  <c r="H22" i="11" s="1"/>
  <c r="G23" i="11"/>
  <c r="H23" i="11" s="1"/>
  <c r="G24" i="11"/>
  <c r="H24" i="11" s="1"/>
  <c r="G25" i="11"/>
  <c r="H25" i="11" s="1"/>
  <c r="G26" i="11"/>
  <c r="H26" i="11" s="1"/>
  <c r="G27" i="11"/>
  <c r="H27" i="11" s="1"/>
  <c r="G28" i="11"/>
  <c r="H28" i="11" s="1"/>
  <c r="G29" i="11"/>
  <c r="H29" i="11" s="1"/>
  <c r="G30" i="11"/>
  <c r="H30" i="11" s="1"/>
  <c r="G31" i="11"/>
  <c r="H31" i="11" s="1"/>
  <c r="G32" i="11"/>
  <c r="H32" i="11" s="1"/>
  <c r="G33" i="11"/>
  <c r="H33" i="11" s="1"/>
  <c r="G34" i="11"/>
  <c r="H34" i="11" s="1"/>
  <c r="G35" i="11"/>
  <c r="G36" i="11"/>
  <c r="H36" i="11" s="1"/>
  <c r="G37" i="11"/>
  <c r="H37" i="11" s="1"/>
  <c r="G38" i="11"/>
  <c r="H38" i="11" s="1"/>
  <c r="G39" i="11"/>
  <c r="H39" i="11" s="1"/>
  <c r="G40" i="11"/>
  <c r="H40" i="11" s="1"/>
  <c r="G41" i="11"/>
  <c r="H41" i="11" s="1"/>
  <c r="G42" i="11"/>
  <c r="H42" i="11" s="1"/>
  <c r="G43" i="11"/>
  <c r="H43" i="11" s="1"/>
  <c r="G44" i="11"/>
  <c r="H44" i="11" s="1"/>
  <c r="G45" i="11"/>
  <c r="H45" i="11" s="1"/>
  <c r="G46" i="11"/>
  <c r="H46" i="11" s="1"/>
  <c r="G47" i="11"/>
  <c r="G48" i="11"/>
  <c r="H48" i="11" s="1"/>
  <c r="G49" i="11"/>
  <c r="H49" i="11" s="1"/>
  <c r="G50" i="11"/>
  <c r="H50" i="11" s="1"/>
  <c r="G51" i="11"/>
  <c r="H51" i="11" s="1"/>
  <c r="G52" i="11"/>
  <c r="H52" i="11" s="1"/>
  <c r="G53" i="11"/>
  <c r="H53" i="11" s="1"/>
  <c r="G4" i="11"/>
  <c r="H4" i="11" s="1"/>
  <c r="H11" i="10"/>
  <c r="H29" i="10"/>
  <c r="H36" i="10"/>
  <c r="H41" i="10"/>
  <c r="G6" i="10"/>
  <c r="H6" i="10" s="1"/>
  <c r="G7" i="10"/>
  <c r="H7" i="10" s="1"/>
  <c r="G8" i="10"/>
  <c r="H8" i="10" s="1"/>
  <c r="G9" i="10"/>
  <c r="H9" i="10" s="1"/>
  <c r="G10" i="10"/>
  <c r="H10" i="10" s="1"/>
  <c r="G11" i="10"/>
  <c r="G12" i="10"/>
  <c r="H12" i="10" s="1"/>
  <c r="G13" i="10"/>
  <c r="H13" i="10" s="1"/>
  <c r="G14" i="10"/>
  <c r="H14" i="10" s="1"/>
  <c r="G15" i="10"/>
  <c r="H15" i="10" s="1"/>
  <c r="G16" i="10"/>
  <c r="H16" i="10" s="1"/>
  <c r="G17" i="10"/>
  <c r="H17" i="10" s="1"/>
  <c r="G18" i="10"/>
  <c r="H18" i="10" s="1"/>
  <c r="G19" i="10"/>
  <c r="H19" i="10" s="1"/>
  <c r="G20" i="10"/>
  <c r="H20" i="10" s="1"/>
  <c r="G21" i="10"/>
  <c r="H21" i="10" s="1"/>
  <c r="G22" i="10"/>
  <c r="H22" i="10" s="1"/>
  <c r="G23" i="10"/>
  <c r="H23" i="10" s="1"/>
  <c r="G24" i="10"/>
  <c r="H24" i="10" s="1"/>
  <c r="G25" i="10"/>
  <c r="H25" i="10" s="1"/>
  <c r="G26" i="10"/>
  <c r="H26" i="10" s="1"/>
  <c r="G27" i="10"/>
  <c r="H27" i="10" s="1"/>
  <c r="G28" i="10"/>
  <c r="H28" i="10" s="1"/>
  <c r="G29" i="10"/>
  <c r="G30" i="10"/>
  <c r="H30" i="10" s="1"/>
  <c r="G31" i="10"/>
  <c r="H31" i="10" s="1"/>
  <c r="G32" i="10"/>
  <c r="H32" i="10" s="1"/>
  <c r="G33" i="10"/>
  <c r="H33" i="10" s="1"/>
  <c r="G34" i="10"/>
  <c r="H34" i="10" s="1"/>
  <c r="G35" i="10"/>
  <c r="H35" i="10" s="1"/>
  <c r="G36" i="10"/>
  <c r="G37" i="10"/>
  <c r="H37" i="10" s="1"/>
  <c r="G38" i="10"/>
  <c r="H38" i="10" s="1"/>
  <c r="G39" i="10"/>
  <c r="H39" i="10" s="1"/>
  <c r="G40" i="10"/>
  <c r="H40" i="10" s="1"/>
  <c r="G41" i="10"/>
  <c r="G42" i="10"/>
  <c r="H42" i="10" s="1"/>
  <c r="G43" i="10"/>
  <c r="H43" i="10" s="1"/>
  <c r="G44" i="10"/>
  <c r="H44" i="10" s="1"/>
  <c r="G45" i="10"/>
  <c r="H45" i="10" s="1"/>
  <c r="G46" i="10"/>
  <c r="H46" i="10" s="1"/>
  <c r="G47" i="10"/>
  <c r="H47" i="10" s="1"/>
  <c r="G48" i="10"/>
  <c r="H48" i="10" s="1"/>
  <c r="G49" i="10"/>
  <c r="H49" i="10" s="1"/>
  <c r="G50" i="10"/>
  <c r="H50" i="10" s="1"/>
  <c r="G51" i="10"/>
  <c r="H51" i="10" s="1"/>
  <c r="G52" i="10"/>
  <c r="H52" i="10" s="1"/>
  <c r="G53" i="10"/>
  <c r="H53" i="10" s="1"/>
  <c r="G54" i="10"/>
  <c r="H54" i="10" s="1"/>
  <c r="G55" i="10"/>
  <c r="H55" i="10" s="1"/>
  <c r="F56" i="10"/>
  <c r="D4" i="3"/>
  <c r="D5" i="3"/>
  <c r="D3" i="3"/>
  <c r="D8" i="2" l="1"/>
  <c r="D7" i="2"/>
  <c r="D6" i="2"/>
  <c r="D5" i="2"/>
  <c r="D4" i="2"/>
  <c r="D3" i="2"/>
  <c r="E54" i="1"/>
</calcChain>
</file>

<file path=xl/sharedStrings.xml><?xml version="1.0" encoding="utf-8"?>
<sst xmlns="http://schemas.openxmlformats.org/spreadsheetml/2006/main" count="785" uniqueCount="155">
  <si>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</si>
  <si>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</si>
  <si>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</si>
  <si>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</si>
  <si>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</si>
  <si>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</si>
  <si>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</si>
  <si>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</si>
  <si>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</si>
  <si>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</si>
  <si>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</si>
  <si>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</si>
  <si>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</si>
  <si>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</si>
  <si>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</si>
  <si>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</si>
  <si>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</si>
  <si>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</si>
  <si>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</si>
  <si>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</si>
  <si>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</si>
  <si>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</si>
  <si>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</si>
  <si>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</si>
  <si>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</si>
  <si>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</si>
  <si>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</si>
  <si>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</si>
  <si>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</si>
  <si>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</si>
  <si>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</si>
  <si>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</si>
  <si>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</si>
  <si>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</si>
  <si>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</si>
  <si>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</si>
  <si>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</si>
  <si>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</si>
  <si>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</si>
  <si>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</si>
  <si>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</si>
  <si>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</si>
  <si>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</si>
  <si>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</si>
  <si>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</si>
  <si>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</si>
  <si>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</si>
  <si>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</si>
  <si>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</si>
  <si>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</si>
  <si>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</si>
  <si>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</si>
  <si>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</si>
  <si>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</si>
  <si>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</si>
  <si>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</si>
  <si>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</si>
  <si>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</si>
  <si>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</si>
  <si>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</si>
  <si>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</si>
  <si>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</si>
  <si>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</si>
  <si>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</si>
  <si>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</si>
  <si>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</si>
  <si>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</si>
  <si>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</si>
  <si>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</si>
  <si>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</si>
  <si>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</si>
  <si>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</si>
  <si>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</si>
  <si>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</si>
  <si>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</si>
  <si>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</si>
  <si>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</si>
  <si>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</si>
  <si>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</si>
  <si>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</si>
  <si>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</si>
  <si>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</si>
  <si>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</si>
  <si>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</si>
  <si>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</si>
  <si>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</si>
  <si>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</si>
  <si>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</si>
  <si>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</si>
  <si>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</si>
  <si>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</si>
  <si>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</si>
  <si>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</si>
  <si>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</si>
  <si>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</si>
  <si>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</si>
  <si>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</si>
  <si>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</si>
  <si>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</si>
  <si>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</si>
  <si>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</si>
  <si>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</si>
  <si>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</si>
  <si>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</si>
  <si>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</si>
  <si>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</si>
  <si>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</si>
  <si>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</si>
  <si>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</si>
  <si>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</si>
  <si>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</si>
  <si>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</si>
  <si>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</si>
  <si>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</si>
  <si>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</si>
  <si>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</si>
  <si>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</si>
  <si>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</si>
  <si>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</si>
  <si>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</si>
  <si>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</si>
  <si>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</si>
  <si>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</si>
  <si>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</si>
  <si>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</si>
  <si>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</si>
  <si>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</si>
  <si>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</si>
  <si>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</si>
  <si>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</si>
  <si>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</si>
  <si>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</si>
  <si>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</si>
  <si>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</si>
  <si>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</si>
  <si>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</si>
  <si>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</si>
  <si>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</si>
  <si>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</si>
  <si>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</si>
  <si>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</si>
  <si>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like below</t>
  </si>
  <si>
    <t>Output should look like below</t>
  </si>
  <si>
    <t>Output should look like below.</t>
  </si>
  <si>
    <t>Statistical Methods - Emp Salary</t>
  </si>
  <si>
    <t>Tim Watson</t>
  </si>
  <si>
    <t>#</t>
  </si>
  <si>
    <t>EMP Salary</t>
  </si>
  <si>
    <t>Mode</t>
  </si>
  <si>
    <t>Sum Of Salaries</t>
  </si>
  <si>
    <t>Sum of Yearly Sal</t>
  </si>
  <si>
    <t>Salary</t>
  </si>
  <si>
    <t>Bonus $s</t>
  </si>
  <si>
    <t>Sum of Bonus $s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</si>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</sst>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sz val="11"/>
      <color theme="0"/>
      <name val="Calibri"/>
      <family val="2"/>
      <scheme val="minor"/>
    </font>
    <font>
      <sz val="9"/>
      <color theme="1"/>
      <name val="Arial"/>
      <family val="2"/>
    </font>
    <font>
      <sz val="11.5"/>
      <color theme="1"/>
      <name val="Calibri"/>
      <family val="2"/>
      <scheme val="minor"/>
    </font>
    <font>
      <b/>
      <sz val="11"/>
      <color theme="0"/>
      <name val="Calibri"/>
      <family val="2"/>
      <scheme val="minor"/>
    </font>
    <font>
      <b/>
      <sz val="11"/>
      <name val="Calibri"/>
      <family val="2"/>
      <scheme val="minor"/>
    </font>
  </fonts>
  <fills count="11">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theme="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right/>
      <top style="thin">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0" fontId="0" fillId="0" borderId="1" xfId="0" applyBorder="1" applyAlignment="1">
      <alignment horizontal="center"/>
    </xf>
    <xf numFmtId="44" fontId="0" fillId="0" borderId="1" xfId="2" applyFont="1" applyBorder="1"/>
    <xf numFmtId="0" fontId="0" fillId="4" borderId="1" xfId="0" applyFill="1" applyBorder="1" applyAlignment="1">
      <alignment horizontal="center"/>
    </xf>
    <xf numFmtId="0" fontId="0" fillId="0" borderId="0" xfId="0" applyBorder="1"/>
    <xf numFmtId="0" fontId="0" fillId="0" borderId="10" xfId="0" applyBorder="1"/>
    <xf numFmtId="0" fontId="5" fillId="5" borderId="10" xfId="0" applyFont="1" applyFill="1" applyBorder="1"/>
    <xf numFmtId="0" fontId="0" fillId="0" borderId="10" xfId="0" applyFont="1" applyBorder="1"/>
    <xf numFmtId="0" fontId="0" fillId="0" borderId="0" xfId="0" applyAlignment="1">
      <alignment horizontal="left"/>
    </xf>
    <xf numFmtId="44" fontId="0" fillId="0" borderId="0" xfId="0" applyNumberFormat="1"/>
    <xf numFmtId="0" fontId="6" fillId="0" borderId="0" xfId="0" applyFont="1" applyAlignment="1">
      <alignment horizontal="center"/>
    </xf>
    <xf numFmtId="0" fontId="6" fillId="0" borderId="0" xfId="0" pivotButton="1" applyFont="1"/>
    <xf numFmtId="44" fontId="7" fillId="0" borderId="10" xfId="2" applyFont="1" applyBorder="1"/>
    <xf numFmtId="44" fontId="0" fillId="0" borderId="10" xfId="0" applyNumberFormat="1" applyBorder="1"/>
    <xf numFmtId="0" fontId="0" fillId="0" borderId="11" xfId="0" pivotButton="1" applyBorder="1"/>
    <xf numFmtId="0" fontId="0" fillId="0" borderId="11" xfId="0" applyBorder="1" applyAlignment="1">
      <alignment horizontal="left"/>
    </xf>
    <xf numFmtId="0" fontId="0" fillId="0" borderId="11" xfId="0" applyBorder="1" applyAlignment="1">
      <alignment horizontal="center"/>
    </xf>
    <xf numFmtId="44" fontId="0" fillId="0" borderId="11" xfId="0" applyNumberFormat="1" applyBorder="1"/>
    <xf numFmtId="0" fontId="0" fillId="0" borderId="12" xfId="0" applyBorder="1" applyAlignment="1">
      <alignment horizontal="left"/>
    </xf>
    <xf numFmtId="0" fontId="0" fillId="0" borderId="13" xfId="0" applyBorder="1" applyAlignment="1">
      <alignment horizontal="left"/>
    </xf>
    <xf numFmtId="0" fontId="2" fillId="0" borderId="12" xfId="0" pivotButton="1" applyFont="1" applyBorder="1"/>
    <xf numFmtId="0" fontId="2" fillId="0" borderId="5" xfId="0" applyFont="1" applyBorder="1" applyAlignment="1">
      <alignment horizontal="center"/>
    </xf>
    <xf numFmtId="9" fontId="0" fillId="8" borderId="0" xfId="3" applyFont="1" applyFill="1" applyAlignment="1">
      <alignment horizontal="center"/>
    </xf>
    <xf numFmtId="0" fontId="8" fillId="6" borderId="9" xfId="0" applyFont="1" applyFill="1" applyBorder="1"/>
    <xf numFmtId="0" fontId="0" fillId="7" borderId="15" xfId="0" applyFont="1" applyFill="1" applyBorder="1"/>
    <xf numFmtId="0" fontId="0" fillId="7" borderId="9" xfId="0" applyFont="1" applyFill="1" applyBorder="1"/>
    <xf numFmtId="0" fontId="0" fillId="0" borderId="15" xfId="0" applyFont="1" applyBorder="1"/>
    <xf numFmtId="0" fontId="0" fillId="0" borderId="9" xfId="0" applyFont="1" applyBorder="1"/>
    <xf numFmtId="0" fontId="8" fillId="6" borderId="15" xfId="0" applyFont="1" applyFill="1" applyBorder="1"/>
    <xf numFmtId="0" fontId="0" fillId="9" borderId="12" xfId="0" applyFont="1" applyFill="1" applyBorder="1"/>
    <xf numFmtId="0" fontId="0" fillId="9" borderId="19" xfId="0" applyFont="1" applyFill="1" applyBorder="1"/>
    <xf numFmtId="164" fontId="0" fillId="9" borderId="19" xfId="1" applyNumberFormat="1" applyFont="1" applyFill="1" applyBorder="1"/>
    <xf numFmtId="9" fontId="0" fillId="9" borderId="19" xfId="3" applyNumberFormat="1" applyFont="1" applyFill="1" applyBorder="1" applyAlignment="1">
      <alignment horizontal="center"/>
    </xf>
    <xf numFmtId="164" fontId="0" fillId="9" borderId="14" xfId="0" applyNumberFormat="1" applyFont="1" applyFill="1" applyBorder="1"/>
    <xf numFmtId="0" fontId="0" fillId="4" borderId="1" xfId="0" applyFill="1" applyBorder="1" applyAlignment="1">
      <alignment horizontal="center"/>
    </xf>
    <xf numFmtId="0" fontId="5" fillId="5" borderId="0" xfId="0" applyFont="1" applyFill="1" applyBorder="1" applyAlignment="1">
      <alignment horizontal="center"/>
    </xf>
    <xf numFmtId="0" fontId="4" fillId="3" borderId="0" xfId="0" applyFont="1" applyFill="1" applyAlignment="1">
      <alignment horizontal="center"/>
    </xf>
    <xf numFmtId="0" fontId="9" fillId="10" borderId="16" xfId="0" applyFont="1" applyFill="1" applyBorder="1"/>
    <xf numFmtId="0" fontId="9" fillId="10" borderId="17" xfId="0" applyFont="1" applyFill="1" applyBorder="1"/>
    <xf numFmtId="164" fontId="9" fillId="10" borderId="17" xfId="0" applyNumberFormat="1" applyFont="1" applyFill="1" applyBorder="1"/>
    <xf numFmtId="0" fontId="9" fillId="10" borderId="17" xfId="0" applyFont="1" applyFill="1" applyBorder="1" applyAlignment="1">
      <alignment horizontal="center"/>
    </xf>
    <xf numFmtId="0" fontId="9" fillId="10" borderId="18" xfId="0" applyFont="1" applyFill="1" applyBorder="1"/>
    <xf numFmtId="0" fontId="0" fillId="0" borderId="0" xfId="0" pivotButton="1"/>
    <xf numFmtId="0" fontId="2" fillId="0" borderId="11" xfId="0" applyFont="1" applyBorder="1" applyAlignment="1">
      <alignment horizontal="center"/>
    </xf>
    <xf numFmtId="0" fontId="0" fillId="0" borderId="11" xfId="0" applyBorder="1"/>
    <xf numFmtId="0" fontId="4" fillId="3" borderId="0" xfId="0" applyFont="1" applyFill="1" applyBorder="1" applyAlignment="1">
      <alignment horizontal="left"/>
    </xf>
    <xf numFmtId="0" fontId="4" fillId="3" borderId="0" xfId="0" applyFont="1" applyFill="1" applyAlignment="1">
      <alignment horizontal="left"/>
    </xf>
  </cellXfs>
  <cellStyles count="4">
    <cellStyle name="Comma" xfId="1" builtinId="3"/>
    <cellStyle name="Currency" xfId="2" builtinId="4"/>
    <cellStyle name="Normal" xfId="0" builtinId="0"/>
    <cellStyle name="Percent" xfId="3" builtinId="5"/>
  </cellStyles>
  <dxfs count="1061">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alignment horizontal="left"/>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alignment horizontal="left"/>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alignment horizontal="left"/>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alignment horizontal="left"/>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border>
        <right style="hair">
          <color auto="1"/>
        </right>
      </border>
    </dxf>
    <dxf>
      <border>
        <right style="hair">
          <color auto="1"/>
        </right>
        <top style="hair">
          <color auto="1"/>
        </top>
        <bottom style="hair">
          <color auto="1"/>
        </bottom>
      </border>
    </dxf>
    <dxf>
      <border>
        <right style="hair">
          <color auto="1"/>
        </right>
        <top style="hair">
          <color auto="1"/>
        </top>
        <bottom style="hair">
          <color auto="1"/>
        </bottom>
      </border>
    </dxf>
    <dxf>
      <border>
        <top style="hair">
          <color auto="1"/>
        </top>
        <bottom style="hair">
          <color auto="1"/>
        </bottom>
      </border>
    </dxf>
    <dxf>
      <border>
        <top style="hair">
          <color auto="1"/>
        </top>
        <bottom style="hair">
          <color auto="1"/>
        </bottom>
      </border>
    </dxf>
    <dxf>
      <border>
        <left style="hair">
          <color auto="1"/>
        </left>
        <bottom style="hair">
          <color auto="1"/>
        </bottom>
      </border>
    </dxf>
    <dxf>
      <border>
        <left style="hair">
          <color auto="1"/>
        </left>
        <bottom style="hair">
          <color auto="1"/>
        </bottom>
      </border>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border>
        <right style="hair">
          <color auto="1"/>
        </right>
      </border>
    </dxf>
    <dxf>
      <border>
        <right style="hair">
          <color auto="1"/>
        </right>
        <top style="hair">
          <color auto="1"/>
        </top>
        <bottom style="hair">
          <color auto="1"/>
        </bottom>
      </border>
    </dxf>
    <dxf>
      <border>
        <right style="hair">
          <color auto="1"/>
        </right>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top style="hair">
          <color auto="1"/>
        </top>
        <bottom style="hair">
          <color auto="1"/>
        </bottom>
      </border>
    </dxf>
    <dxf>
      <border>
        <right style="hair">
          <color auto="1"/>
        </right>
        <top style="hair">
          <color auto="1"/>
        </top>
        <bottom style="hair">
          <color auto="1"/>
        </bottom>
      </border>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border>
        <right style="hair">
          <color auto="1"/>
        </right>
      </border>
    </dxf>
    <dxf>
      <border>
        <right style="hair">
          <color auto="1"/>
        </right>
      </border>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alignment horizontal="left"/>
    </dxf>
    <dxf>
      <alignment horizontal="center"/>
    </dxf>
    <dxf>
      <numFmt numFmtId="34" formatCode="_(&quot;$&quot;* #,##0.00_);_(&quot;$&quot;* \(#,##0.00\);_(&quot;$&quot;* &quot;-&quot;??_);_(@_)"/>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font>
        <b/>
      </font>
    </dxf>
    <dxf>
      <font>
        <b/>
      </font>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border>
        <bottom style="hair">
          <color auto="1"/>
        </bottom>
      </border>
    </dxf>
    <dxf>
      <alignment horizontal="left"/>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border>
    </dxf>
    <dxf>
      <border>
        <bottom style="hair">
          <color auto="1"/>
        </bottom>
      </border>
    </dxf>
    <dxf>
      <border>
        <bottom style="hair">
          <color auto="1"/>
        </bottom>
      </border>
    </dxf>
    <dxf>
      <border>
        <bottom style="hair">
          <color auto="1"/>
        </bottom>
      </border>
    </dxf>
    <dxf>
      <numFmt numFmtId="34" formatCode="_(&quot;$&quot;* #,##0.00_);_(&quot;$&quot;* \(#,##0.00\);_(&quot;$&quot;* &quot;-&quot;??_);_(@_)"/>
    </dxf>
    <dxf>
      <font>
        <name val="Arial"/>
        <scheme val="none"/>
      </font>
    </dxf>
    <dxf>
      <font>
        <sz val="9"/>
      </font>
    </dxf>
    <dxf>
      <alignment horizontal="center"/>
    </dxf>
    <dxf>
      <font>
        <sz val="9"/>
      </font>
    </dxf>
    <dxf>
      <font>
        <name val="Arial"/>
        <scheme val="none"/>
      </font>
    </dxf>
    <dxf>
      <font>
        <b val="0"/>
      </font>
    </dxf>
    <dxf>
      <font>
        <sz val="9"/>
      </font>
    </dxf>
    <dxf>
      <font>
        <b val="0"/>
        <i val="0"/>
        <strike val="0"/>
        <condense val="0"/>
        <extend val="0"/>
        <outline val="0"/>
        <shadow val="0"/>
        <u val="none"/>
        <vertAlign val="baseline"/>
        <sz val="11"/>
        <color theme="1"/>
        <name val="Calibri"/>
        <family val="2"/>
        <scheme val="minor"/>
      </font>
      <numFmt numFmtId="164" formatCode="_([$$-409]* #,##0.00_);_([$$-409]* \(#,##0.00\);_([$$-409]* &quot;-&quot;??_);_(@_)"/>
      <fill>
        <patternFill patternType="none">
          <fgColor indexed="64"/>
          <bgColor auto="1"/>
        </patternFill>
      </fill>
      <border diagonalUp="0" diagonalDown="0">
        <left style="hair">
          <color auto="1"/>
        </left>
        <right/>
        <top style="hair">
          <color auto="1"/>
        </top>
        <bottom style="hair">
          <color auto="1"/>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auto="1"/>
        </patternFill>
      </fill>
      <alignment horizontal="center"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1"/>
        <color theme="1"/>
        <name val="Calibri"/>
        <family val="2"/>
        <scheme val="minor"/>
      </font>
      <numFmt numFmtId="164" formatCode="_([$$-409]* #,##0.00_);_([$$-409]* \(#,##0.00\);_([$$-409]* &quot;-&quot;??_);_(@_)"/>
      <fill>
        <patternFill patternType="none">
          <fgColor indexed="64"/>
          <bgColor auto="1"/>
        </patternFill>
      </fill>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style="hair">
          <color auto="1"/>
        </right>
        <top style="hair">
          <color auto="1"/>
        </top>
        <bottom style="hair">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indexed="64"/>
        </top>
        <bottom/>
        <vertical/>
        <horizontal/>
      </border>
    </dxf>
    <dxf>
      <border outline="0">
        <left style="thin">
          <color indexed="64"/>
        </left>
      </border>
    </dxf>
    <dxf>
      <border diagonalUp="0" diagonalDown="0" outline="0">
        <left style="thin">
          <color indexed="64"/>
        </left>
        <right style="thin">
          <color indexed="64"/>
        </right>
        <top style="thin">
          <color indexed="64"/>
        </top>
        <bottom/>
      </border>
    </dxf>
    <dxf>
      <numFmt numFmtId="164" formatCode="_([$$-409]* #,##0.00_);_([$$-409]* \(#,##0.00\);_([$$-409]* &quot;-&quot;??_);_(@_)"/>
    </dxf>
    <dxf>
      <border diagonalUp="0" diagonalDown="0" outline="0">
        <left style="thin">
          <color indexed="64"/>
        </left>
        <right style="thin">
          <color indexed="64"/>
        </right>
        <top style="thin">
          <color indexed="64"/>
        </top>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3399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11</xdr:row>
      <xdr:rowOff>38100</xdr:rowOff>
    </xdr:from>
    <xdr:to>
      <xdr:col>7</xdr:col>
      <xdr:colOff>933716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44450" y="1600200"/>
          <a:ext cx="5169166"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10</xdr:col>
      <xdr:colOff>124174</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9</xdr:col>
      <xdr:colOff>505188</xdr:colOff>
      <xdr:row>16</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0</xdr:colOff>
      <xdr:row>0</xdr:row>
      <xdr:rowOff>19050</xdr:rowOff>
    </xdr:from>
    <xdr:to>
      <xdr:col>22</xdr:col>
      <xdr:colOff>187684</xdr:colOff>
      <xdr:row>10</xdr:row>
      <xdr:rowOff>158865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7524750" y="19050"/>
          <a:ext cx="6893284" cy="2311515"/>
        </a:xfrm>
        <a:prstGeom prst="rect">
          <a:avLst/>
        </a:prstGeom>
      </xdr:spPr>
    </xdr:pic>
    <xdr:clientData/>
  </xdr:twoCellAnchor>
  <xdr:twoCellAnchor editAs="oneCell">
    <xdr:from>
      <xdr:col>3</xdr:col>
      <xdr:colOff>190500</xdr:colOff>
      <xdr:row>4</xdr:row>
      <xdr:rowOff>9526</xdr:rowOff>
    </xdr:from>
    <xdr:to>
      <xdr:col>6</xdr:col>
      <xdr:colOff>190500</xdr:colOff>
      <xdr:row>10</xdr:row>
      <xdr:rowOff>47625</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388C7192-D712-6A89-9409-98180A2FC35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257550" y="103822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600075</xdr:colOff>
      <xdr:row>0</xdr:row>
      <xdr:rowOff>0</xdr:rowOff>
    </xdr:from>
    <xdr:to>
      <xdr:col>19</xdr:col>
      <xdr:colOff>28864</xdr:colOff>
      <xdr:row>7</xdr:row>
      <xdr:rowOff>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6753225" y="0"/>
          <a:ext cx="5524789" cy="16002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19050</xdr:colOff>
      <xdr:row>0</xdr:row>
      <xdr:rowOff>0</xdr:rowOff>
    </xdr:from>
    <xdr:to>
      <xdr:col>22</xdr:col>
      <xdr:colOff>413089</xdr:colOff>
      <xdr:row>9</xdr:row>
      <xdr:rowOff>133455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8153400" y="0"/>
          <a:ext cx="6490039" cy="2114655"/>
        </a:xfrm>
        <a:prstGeom prst="rect">
          <a:avLst/>
        </a:prstGeom>
      </xdr:spPr>
    </xdr:pic>
    <xdr:clientData/>
  </xdr:twoCellAnchor>
  <xdr:twoCellAnchor editAs="oneCell">
    <xdr:from>
      <xdr:col>3</xdr:col>
      <xdr:colOff>152400</xdr:colOff>
      <xdr:row>3</xdr:row>
      <xdr:rowOff>28576</xdr:rowOff>
    </xdr:from>
    <xdr:to>
      <xdr:col>6</xdr:col>
      <xdr:colOff>152400</xdr:colOff>
      <xdr:row>9</xdr:row>
      <xdr:rowOff>95250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162D7CF-0873-CC6D-777C-810B20A510E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09900" y="866776"/>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18</xdr:col>
      <xdr:colOff>578135</xdr:colOff>
      <xdr:row>7</xdr:row>
      <xdr:rowOff>76284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6800850" y="0"/>
          <a:ext cx="5454935" cy="16764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600075</xdr:colOff>
      <xdr:row>0</xdr:row>
      <xdr:rowOff>0</xdr:rowOff>
    </xdr:from>
    <xdr:to>
      <xdr:col>25</xdr:col>
      <xdr:colOff>133717</xdr:colOff>
      <xdr:row>17</xdr:row>
      <xdr:rowOff>136707</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8639175" y="0"/>
          <a:ext cx="6848842" cy="36704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19</xdr:col>
      <xdr:colOff>590550</xdr:colOff>
      <xdr:row>0</xdr:row>
      <xdr:rowOff>0</xdr:rowOff>
    </xdr:from>
    <xdr:to>
      <xdr:col>32</xdr:col>
      <xdr:colOff>6732</xdr:colOff>
      <xdr:row>17</xdr:row>
      <xdr:rowOff>139881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10267950" y="0"/>
          <a:ext cx="7340982" cy="3645081"/>
        </a:xfrm>
        <a:prstGeom prst="rect">
          <a:avLst/>
        </a:prstGeom>
      </xdr:spPr>
    </xdr:pic>
    <xdr:clientData/>
  </xdr:twoCellAnchor>
  <xdr:twoCellAnchor editAs="absolute">
    <xdr:from>
      <xdr:col>9</xdr:col>
      <xdr:colOff>76200</xdr:colOff>
      <xdr:row>2</xdr:row>
      <xdr:rowOff>47625</xdr:rowOff>
    </xdr:from>
    <xdr:to>
      <xdr:col>12</xdr:col>
      <xdr:colOff>76200</xdr:colOff>
      <xdr:row>8</xdr:row>
      <xdr:rowOff>123825</xdr:rowOff>
    </xdr:to>
    <mc:AlternateContent xmlns:mc="http://schemas.openxmlformats.org/markup-compatibility/2006">
      <mc:Choice xmlns:sle15="http://schemas.microsoft.com/office/drawing/2012/slicer" Requires="sle15">
        <xdr:graphicFrame macro="">
          <xdr:nvGraphicFramePr>
            <xdr:cNvPr id="6" name="Country 1">
              <a:extLst>
                <a:ext uri="{FF2B5EF4-FFF2-40B4-BE49-F238E27FC236}">
                  <a16:creationId xmlns:a16="http://schemas.microsoft.com/office/drawing/2014/main" id="{9A852128-AD12-476B-A41B-5F338389FA0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676650" y="695325"/>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342900</xdr:colOff>
      <xdr:row>2</xdr:row>
      <xdr:rowOff>28575</xdr:rowOff>
    </xdr:from>
    <xdr:to>
      <xdr:col>15</xdr:col>
      <xdr:colOff>342900</xdr:colOff>
      <xdr:row>8</xdr:row>
      <xdr:rowOff>85725</xdr:rowOff>
    </xdr:to>
    <mc:AlternateContent xmlns:mc="http://schemas.openxmlformats.org/markup-compatibility/2006">
      <mc:Choice xmlns:sle15="http://schemas.microsoft.com/office/drawing/2012/slicer" Requires="sle15">
        <xdr:graphicFrame macro="">
          <xdr:nvGraphicFramePr>
            <xdr:cNvPr id="7" name="Department 1">
              <a:extLst>
                <a:ext uri="{FF2B5EF4-FFF2-40B4-BE49-F238E27FC236}">
                  <a16:creationId xmlns:a16="http://schemas.microsoft.com/office/drawing/2014/main" id="{94F67C39-BFEE-B0E8-B147-D5FBF132E38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5772150" y="67627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ll McClure" refreshedDate="45552.391631944447" createdVersion="8" refreshedVersion="8" minRefreshableVersion="3" recordCount="50" xr:uid="{33E0223C-80DF-4FB0-8C1D-876B21194A8F}">
  <cacheSource type="worksheet">
    <worksheetSource name="EMPData"/>
  </cacheSource>
  <cacheFields count="5">
    <cacheField name="Employee ID" numFmtId="0">
      <sharedItems count="50">
        <s v="ID18"/>
        <s v="ID8"/>
        <s v="ID24"/>
        <s v="ID23"/>
        <s v="ID13"/>
        <s v="ID7"/>
        <s v="ID19"/>
        <s v="ID22"/>
        <s v="ID5"/>
        <s v="ID9"/>
        <s v="ID17"/>
        <s v="ID10"/>
        <s v="ID21"/>
        <s v="ID3"/>
        <s v="ID29"/>
        <s v="ID30"/>
        <s v="ID14"/>
        <s v="ID16"/>
        <s v="ID27"/>
        <s v="ID4"/>
        <s v="ID12"/>
        <s v="ID20"/>
        <s v="ID28"/>
        <s v="ID25"/>
        <s v="ID1"/>
        <s v="ID15"/>
        <s v="ID2"/>
        <s v="ID11"/>
        <s v="ID26"/>
        <s v="ID6"/>
        <s v="ID31"/>
        <s v="ID32"/>
        <s v="ID33"/>
        <s v="ID34"/>
        <s v="ID35"/>
        <s v="ID36"/>
        <s v="ID37"/>
        <s v="ID38"/>
        <s v="ID39"/>
        <s v="ID40"/>
        <s v="ID41"/>
        <s v="ID42"/>
        <s v="ID43"/>
        <s v="ID44"/>
        <s v="ID45"/>
        <s v="ID46"/>
        <s v="ID47"/>
        <s v="ID48"/>
        <s v="ID49"/>
        <s v="ID5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931883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r>
  <r>
    <x v="1"/>
    <x v="0"/>
    <x v="1"/>
    <x v="1"/>
    <x v="1"/>
  </r>
  <r>
    <x v="2"/>
    <x v="0"/>
    <x v="2"/>
    <x v="2"/>
    <x v="2"/>
  </r>
  <r>
    <x v="3"/>
    <x v="0"/>
    <x v="3"/>
    <x v="2"/>
    <x v="3"/>
  </r>
  <r>
    <x v="4"/>
    <x v="0"/>
    <x v="4"/>
    <x v="1"/>
    <x v="4"/>
  </r>
  <r>
    <x v="5"/>
    <x v="0"/>
    <x v="5"/>
    <x v="1"/>
    <x v="5"/>
  </r>
  <r>
    <x v="6"/>
    <x v="0"/>
    <x v="6"/>
    <x v="2"/>
    <x v="6"/>
  </r>
  <r>
    <x v="7"/>
    <x v="0"/>
    <x v="7"/>
    <x v="2"/>
    <x v="7"/>
  </r>
  <r>
    <x v="8"/>
    <x v="0"/>
    <x v="8"/>
    <x v="2"/>
    <x v="8"/>
  </r>
  <r>
    <x v="9"/>
    <x v="0"/>
    <x v="9"/>
    <x v="0"/>
    <x v="9"/>
  </r>
  <r>
    <x v="10"/>
    <x v="0"/>
    <x v="10"/>
    <x v="0"/>
    <x v="10"/>
  </r>
  <r>
    <x v="11"/>
    <x v="0"/>
    <x v="11"/>
    <x v="2"/>
    <x v="11"/>
  </r>
  <r>
    <x v="12"/>
    <x v="0"/>
    <x v="12"/>
    <x v="1"/>
    <x v="12"/>
  </r>
  <r>
    <x v="13"/>
    <x v="1"/>
    <x v="13"/>
    <x v="2"/>
    <x v="13"/>
  </r>
  <r>
    <x v="14"/>
    <x v="1"/>
    <x v="14"/>
    <x v="1"/>
    <x v="14"/>
  </r>
  <r>
    <x v="15"/>
    <x v="1"/>
    <x v="15"/>
    <x v="2"/>
    <x v="15"/>
  </r>
  <r>
    <x v="16"/>
    <x v="1"/>
    <x v="16"/>
    <x v="0"/>
    <x v="16"/>
  </r>
  <r>
    <x v="17"/>
    <x v="1"/>
    <x v="17"/>
    <x v="2"/>
    <x v="17"/>
  </r>
  <r>
    <x v="18"/>
    <x v="1"/>
    <x v="18"/>
    <x v="2"/>
    <x v="7"/>
  </r>
  <r>
    <x v="19"/>
    <x v="2"/>
    <x v="19"/>
    <x v="0"/>
    <x v="8"/>
  </r>
  <r>
    <x v="20"/>
    <x v="2"/>
    <x v="20"/>
    <x v="2"/>
    <x v="18"/>
  </r>
  <r>
    <x v="21"/>
    <x v="2"/>
    <x v="21"/>
    <x v="1"/>
    <x v="10"/>
  </r>
  <r>
    <x v="22"/>
    <x v="2"/>
    <x v="22"/>
    <x v="2"/>
    <x v="19"/>
  </r>
  <r>
    <x v="23"/>
    <x v="2"/>
    <x v="23"/>
    <x v="0"/>
    <x v="20"/>
  </r>
  <r>
    <x v="24"/>
    <x v="2"/>
    <x v="24"/>
    <x v="2"/>
    <x v="21"/>
  </r>
  <r>
    <x v="25"/>
    <x v="2"/>
    <x v="25"/>
    <x v="2"/>
    <x v="11"/>
  </r>
  <r>
    <x v="26"/>
    <x v="2"/>
    <x v="26"/>
    <x v="1"/>
    <x v="12"/>
  </r>
  <r>
    <x v="27"/>
    <x v="2"/>
    <x v="27"/>
    <x v="0"/>
    <x v="13"/>
  </r>
  <r>
    <x v="28"/>
    <x v="2"/>
    <x v="28"/>
    <x v="2"/>
    <x v="22"/>
  </r>
  <r>
    <x v="29"/>
    <x v="2"/>
    <x v="29"/>
    <x v="1"/>
    <x v="23"/>
  </r>
  <r>
    <x v="30"/>
    <x v="2"/>
    <x v="30"/>
    <x v="2"/>
    <x v="24"/>
  </r>
  <r>
    <x v="31"/>
    <x v="2"/>
    <x v="31"/>
    <x v="0"/>
    <x v="17"/>
  </r>
  <r>
    <x v="32"/>
    <x v="2"/>
    <x v="32"/>
    <x v="2"/>
    <x v="15"/>
  </r>
  <r>
    <x v="33"/>
    <x v="2"/>
    <x v="33"/>
    <x v="1"/>
    <x v="16"/>
  </r>
  <r>
    <x v="34"/>
    <x v="2"/>
    <x v="34"/>
    <x v="2"/>
    <x v="17"/>
  </r>
  <r>
    <x v="35"/>
    <x v="2"/>
    <x v="35"/>
    <x v="0"/>
    <x v="7"/>
  </r>
  <r>
    <x v="36"/>
    <x v="1"/>
    <x v="36"/>
    <x v="2"/>
    <x v="8"/>
  </r>
  <r>
    <x v="37"/>
    <x v="1"/>
    <x v="37"/>
    <x v="1"/>
    <x v="18"/>
  </r>
  <r>
    <x v="38"/>
    <x v="1"/>
    <x v="38"/>
    <x v="1"/>
    <x v="10"/>
  </r>
  <r>
    <x v="39"/>
    <x v="1"/>
    <x v="39"/>
    <x v="0"/>
    <x v="19"/>
  </r>
  <r>
    <x v="40"/>
    <x v="0"/>
    <x v="40"/>
    <x v="2"/>
    <x v="20"/>
  </r>
  <r>
    <x v="41"/>
    <x v="0"/>
    <x v="41"/>
    <x v="2"/>
    <x v="21"/>
  </r>
  <r>
    <x v="42"/>
    <x v="1"/>
    <x v="42"/>
    <x v="1"/>
    <x v="25"/>
  </r>
  <r>
    <x v="43"/>
    <x v="1"/>
    <x v="43"/>
    <x v="2"/>
    <x v="8"/>
  </r>
  <r>
    <x v="44"/>
    <x v="1"/>
    <x v="44"/>
    <x v="0"/>
    <x v="26"/>
  </r>
  <r>
    <x v="45"/>
    <x v="1"/>
    <x v="45"/>
    <x v="2"/>
    <x v="10"/>
  </r>
  <r>
    <x v="46"/>
    <x v="0"/>
    <x v="46"/>
    <x v="1"/>
    <x v="19"/>
  </r>
  <r>
    <x v="47"/>
    <x v="0"/>
    <x v="47"/>
    <x v="0"/>
    <x v="27"/>
  </r>
  <r>
    <x v="48"/>
    <x v="0"/>
    <x v="48"/>
    <x v="2"/>
    <x v="28"/>
  </r>
  <r>
    <x v="49"/>
    <x v="0"/>
    <x v="49"/>
    <x v="0"/>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EB0B4-8BC6-496C-A8BF-1EF1832C9717}"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B2:C5"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3">
    <i>
      <x/>
    </i>
    <i>
      <x v="1"/>
    </i>
    <i>
      <x v="2"/>
    </i>
  </rowItems>
  <colItems count="1">
    <i/>
  </colItems>
  <dataFields count="1">
    <dataField name="Sum of Yearly Sal" fld="4" baseField="0" baseItem="0" numFmtId="44"/>
  </dataFields>
  <formats count="8">
    <format dxfId="1006">
      <pivotArea outline="0" collapsedLevelsAreSubtotals="1" fieldPosition="0"/>
    </format>
    <format dxfId="1007">
      <pivotArea dataOnly="0" labelOnly="1" outline="0" axis="axisValues" fieldPosition="0"/>
    </format>
    <format dxfId="1008">
      <pivotArea dataOnly="0" labelOnly="1" outline="0" axis="axisValues" fieldPosition="0"/>
    </format>
    <format dxfId="1009">
      <pivotArea dataOnly="0" labelOnly="1" outline="0" axis="axisValues" fieldPosition="0"/>
    </format>
    <format dxfId="1010">
      <pivotArea dataOnly="0" labelOnly="1" outline="0" axis="axisValues" fieldPosition="0"/>
    </format>
    <format dxfId="1011">
      <pivotArea field="1" type="button" dataOnly="0" labelOnly="1" outline="0" axis="axisRow" fieldPosition="0"/>
    </format>
    <format dxfId="1012">
      <pivotArea field="1" type="button" dataOnly="0" labelOnly="1" outline="0" axis="axisRow" fieldPosition="0"/>
    </format>
    <format dxfId="1013">
      <pivotArea field="1" type="button" dataOnly="0" labelOnly="1" outline="0" axis="axisRow"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EBCB9-87A8-4DBA-8CC9-1CE54FADD5BD}"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5:C7" firstHeaderRow="1" firstDataRow="1" firstDataCol="1"/>
  <pivotFields count="5">
    <pivotField showAll="0"/>
    <pivotField showAll="0">
      <items count="4">
        <item x="2"/>
        <item x="1"/>
        <item x="0"/>
        <item t="default"/>
      </items>
    </pivotField>
    <pivotField axis="axisRow" showAll="0" measureFilter="1" sortType="descending" defaultSubtotal="0">
      <items count="50">
        <item x="10"/>
        <item x="8"/>
        <item x="3"/>
        <item x="32"/>
        <item x="5"/>
        <item x="41"/>
        <item x="42"/>
        <item x="45"/>
        <item x="36"/>
        <item x="49"/>
        <item x="47"/>
        <item x="21"/>
        <item x="1"/>
        <item x="28"/>
        <item x="15"/>
        <item x="29"/>
        <item x="20"/>
        <item x="9"/>
        <item x="6"/>
        <item x="23"/>
        <item x="2"/>
        <item x="13"/>
        <item x="18"/>
        <item x="33"/>
        <item x="12"/>
        <item x="43"/>
        <item x="30"/>
        <item x="48"/>
        <item x="4"/>
        <item x="35"/>
        <item x="39"/>
        <item x="38"/>
        <item x="34"/>
        <item x="0"/>
        <item x="40"/>
        <item x="37"/>
        <item x="19"/>
        <item x="7"/>
        <item x="46"/>
        <item x="26"/>
        <item x="22"/>
        <item x="27"/>
        <item x="24"/>
        <item x="17"/>
        <item x="44"/>
        <item x="11"/>
        <item x="25"/>
        <item x="31"/>
        <item x="16"/>
        <item x="14"/>
      </items>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1"/>
    </i>
    <i>
      <x v="41"/>
    </i>
  </rowItems>
  <colItems count="1">
    <i/>
  </colItems>
  <dataFields count="1">
    <dataField name="Salary" fld="4" baseField="2" baseItem="0" numFmtId="44"/>
  </dataFields>
  <formats count="11">
    <format dxfId="995">
      <pivotArea outline="0" collapsedLevelsAreSubtotals="1" fieldPosition="0"/>
    </format>
    <format dxfId="996">
      <pivotArea dataOnly="0" labelOnly="1" outline="0" axis="axisValues" fieldPosition="0"/>
    </format>
    <format dxfId="997">
      <pivotArea type="all" dataOnly="0" outline="0" fieldPosition="0"/>
    </format>
    <format dxfId="998">
      <pivotArea outline="0" collapsedLevelsAreSubtotals="1" fieldPosition="0"/>
    </format>
    <format dxfId="999">
      <pivotArea field="2" type="button" dataOnly="0" labelOnly="1" outline="0" axis="axisRow" fieldPosition="0"/>
    </format>
    <format dxfId="1000">
      <pivotArea dataOnly="0" labelOnly="1" fieldPosition="0">
        <references count="1">
          <reference field="2" count="2">
            <x v="21"/>
            <x v="41"/>
          </reference>
        </references>
      </pivotArea>
    </format>
    <format dxfId="1001">
      <pivotArea dataOnly="0" labelOnly="1" outline="0" axis="axisValues" fieldPosition="0"/>
    </format>
    <format dxfId="1002">
      <pivotArea dataOnly="0" labelOnly="1" fieldPosition="0">
        <references count="1">
          <reference field="2" count="0"/>
        </references>
      </pivotArea>
    </format>
    <format dxfId="1003">
      <pivotArea dataOnly="0" labelOnly="1" fieldPosition="0">
        <references count="1">
          <reference field="2" count="1">
            <x v="0"/>
          </reference>
        </references>
      </pivotArea>
    </format>
    <format dxfId="1004">
      <pivotArea collapsedLevelsAreSubtotals="1" fieldPosition="0">
        <references count="1">
          <reference field="2" count="1">
            <x v="0"/>
          </reference>
        </references>
      </pivotArea>
    </format>
    <format dxfId="1005">
      <pivotArea dataOnly="0" fieldPosition="0">
        <references count="1">
          <reference field="2" count="1">
            <x v="21"/>
          </reference>
        </references>
      </pivotArea>
    </format>
  </formats>
  <conditionalFormats count="1">
    <conditionalFormat type="all" priority="2">
      <pivotAreas count="1">
        <pivotArea type="data" collapsedLevelsAreSubtotals="1" fieldPosition="0">
          <references count="2">
            <reference field="4294967294" count="1" selected="0">
              <x v="0"/>
            </reference>
            <reference field="2" count="1">
              <x v="0"/>
            </reference>
          </references>
        </pivotArea>
      </pivotAreas>
    </conditionalFormat>
  </conditionalFormats>
  <pivotTableStyleInfo name="PivotStyleLight16" showRowHeaders="1" showColHeaders="1" showRowStripes="0" showColStripes="0" showLastColumn="1"/>
  <filters count="1">
    <filter fld="2" type="count" evalOrder="-1" id="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250E77-F15F-4DCC-80D2-FAA0D57AB2A7}"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4:C6" firstHeaderRow="1" firstDataRow="1" firstDataCol="1" rowPageCount="1" colPageCount="1"/>
  <pivotFields count="5">
    <pivotField showAll="0"/>
    <pivotField axis="axisPage" multipleItemSelectionAllowed="1" showAll="0" defaultSubtotal="0">
      <items count="3">
        <item x="2"/>
        <item x="1"/>
        <item x="0"/>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9"/>
    </i>
    <i>
      <x v="32"/>
    </i>
  </rowItems>
  <colItems count="1">
    <i/>
  </colItems>
  <pageFields count="1">
    <pageField fld="1" hier="-1"/>
  </pageFields>
  <dataFields count="1">
    <dataField name="Salary" fld="4" baseField="2" baseItem="0" numFmtId="44"/>
  </dataFields>
  <formats count="13">
    <format dxfId="982">
      <pivotArea outline="0" collapsedLevelsAreSubtotals="1" fieldPosition="0"/>
    </format>
    <format dxfId="983">
      <pivotArea dataOnly="0" labelOnly="1" outline="0" axis="axisValues" fieldPosition="0"/>
    </format>
    <format dxfId="984">
      <pivotArea type="all" dataOnly="0" outline="0" fieldPosition="0"/>
    </format>
    <format dxfId="985">
      <pivotArea outline="0" collapsedLevelsAreSubtotals="1" fieldPosition="0"/>
    </format>
    <format dxfId="986">
      <pivotArea field="2" type="button" dataOnly="0" labelOnly="1" outline="0" axis="axisRow" fieldPosition="0"/>
    </format>
    <format dxfId="987">
      <pivotArea dataOnly="0" labelOnly="1" fieldPosition="0">
        <references count="1">
          <reference field="2" count="2">
            <x v="8"/>
            <x v="28"/>
          </reference>
        </references>
      </pivotArea>
    </format>
    <format dxfId="988">
      <pivotArea dataOnly="0" labelOnly="1" outline="0" axis="axisValues" fieldPosition="0"/>
    </format>
    <format dxfId="989">
      <pivotArea dataOnly="0" labelOnly="1" fieldPosition="0">
        <references count="1">
          <reference field="2" count="0"/>
        </references>
      </pivotArea>
    </format>
    <format dxfId="990">
      <pivotArea dataOnly="0" labelOnly="1" fieldPosition="0">
        <references count="1">
          <reference field="2" count="1">
            <x v="49"/>
          </reference>
        </references>
      </pivotArea>
    </format>
    <format dxfId="991">
      <pivotArea collapsedLevelsAreSubtotals="1" fieldPosition="0">
        <references count="1">
          <reference field="2" count="1">
            <x v="49"/>
          </reference>
        </references>
      </pivotArea>
    </format>
    <format dxfId="992">
      <pivotArea dataOnly="0" fieldPosition="0">
        <references count="1">
          <reference field="2" count="1">
            <x v="28"/>
          </reference>
        </references>
      </pivotArea>
    </format>
    <format dxfId="993">
      <pivotArea dataOnly="0" fieldPosition="0">
        <references count="1">
          <reference field="2" count="1">
            <x v="29"/>
          </reference>
        </references>
      </pivotArea>
    </format>
    <format dxfId="994">
      <pivotArea dataOnly="0" labelOnly="1" outline="0" axis="axisValues" fieldPosition="0"/>
    </format>
  </formats>
  <conditionalFormats count="1">
    <conditionalFormat scope="data" type="all"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ount" evalOrder="-1" id="6"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27D75-1203-4FAB-9FCF-4A1A7074F415}"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4:C6" firstHeaderRow="1" firstDataRow="1" firstDataCol="1"/>
  <pivotFields count="5">
    <pivotField showAll="0"/>
    <pivotField showAll="0">
      <items count="4">
        <item x="2"/>
        <item x="1"/>
        <item x="0"/>
        <item t="default"/>
      </items>
    </pivotField>
    <pivotField axis="axisRow" showAll="0" measureFilter="1">
      <items count="51">
        <item x="10"/>
        <item x="8"/>
        <item x="3"/>
        <item x="32"/>
        <item x="5"/>
        <item x="41"/>
        <item x="42"/>
        <item x="45"/>
        <item x="36"/>
        <item x="49"/>
        <item x="47"/>
        <item x="21"/>
        <item x="1"/>
        <item x="28"/>
        <item x="15"/>
        <item x="29"/>
        <item x="20"/>
        <item x="9"/>
        <item x="6"/>
        <item x="23"/>
        <item x="2"/>
        <item x="13"/>
        <item x="18"/>
        <item x="33"/>
        <item x="12"/>
        <item x="43"/>
        <item x="30"/>
        <item x="48"/>
        <item x="4"/>
        <item x="35"/>
        <item x="39"/>
        <item x="38"/>
        <item x="34"/>
        <item x="0"/>
        <item x="40"/>
        <item x="37"/>
        <item x="19"/>
        <item x="7"/>
        <item x="46"/>
        <item x="26"/>
        <item x="22"/>
        <item x="27"/>
        <item x="24"/>
        <item x="17"/>
        <item x="44"/>
        <item x="11"/>
        <item x="25"/>
        <item x="31"/>
        <item x="16"/>
        <item x="14"/>
        <item t="default"/>
      </items>
    </pivotField>
    <pivotField showAll="0">
      <items count="4">
        <item x="0"/>
        <item x="1"/>
        <item x="2"/>
        <item t="default"/>
      </items>
    </pivotField>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1"/>
    </i>
    <i>
      <x v="41"/>
    </i>
  </rowItems>
  <colItems count="1">
    <i/>
  </colItems>
  <dataFields count="1">
    <dataField name="Salary" fld="4" baseField="2" baseItem="0" numFmtId="44"/>
  </dataFields>
  <formats count="21">
    <format dxfId="971">
      <pivotArea outline="0" collapsedLevelsAreSubtotals="1" fieldPosition="0"/>
    </format>
    <format dxfId="972">
      <pivotArea dataOnly="0" labelOnly="1" outline="0" axis="axisValues" fieldPosition="0"/>
    </format>
    <format dxfId="973">
      <pivotArea type="all" dataOnly="0" outline="0" fieldPosition="0"/>
    </format>
    <format dxfId="974">
      <pivotArea outline="0" collapsedLevelsAreSubtotals="1" fieldPosition="0"/>
    </format>
    <format dxfId="975">
      <pivotArea field="2" type="button" dataOnly="0" labelOnly="1" outline="0" axis="axisRow" fieldPosition="0"/>
    </format>
    <format dxfId="976">
      <pivotArea dataOnly="0" labelOnly="1" fieldPosition="0">
        <references count="1">
          <reference field="2" count="2">
            <x v="21"/>
            <x v="41"/>
          </reference>
        </references>
      </pivotArea>
    </format>
    <format dxfId="977">
      <pivotArea dataOnly="0" labelOnly="1" outline="0" axis="axisValues" fieldPosition="0"/>
    </format>
    <format dxfId="978">
      <pivotArea dataOnly="0" labelOnly="1" fieldPosition="0">
        <references count="1">
          <reference field="2" count="0"/>
        </references>
      </pivotArea>
    </format>
    <format dxfId="979">
      <pivotArea dataOnly="0" labelOnly="1" fieldPosition="0">
        <references count="1">
          <reference field="2" count="1">
            <x v="0"/>
          </reference>
        </references>
      </pivotArea>
    </format>
    <format dxfId="980">
      <pivotArea collapsedLevelsAreSubtotals="1" fieldPosition="0">
        <references count="1">
          <reference field="2" count="1">
            <x v="0"/>
          </reference>
        </references>
      </pivotArea>
    </format>
    <format dxfId="981">
      <pivotArea dataOnly="0" fieldPosition="0">
        <references count="1">
          <reference field="2" count="1">
            <x v="21"/>
          </reference>
        </references>
      </pivotArea>
    </format>
    <format dxfId="585">
      <pivotArea dataOnly="0" labelOnly="1" fieldPosition="0">
        <references count="1">
          <reference field="2" count="1">
            <x v="1"/>
          </reference>
        </references>
      </pivotArea>
    </format>
    <format dxfId="584">
      <pivotArea collapsedLevelsAreSubtotals="1" fieldPosition="0">
        <references count="1">
          <reference field="2" count="1">
            <x v="1"/>
          </reference>
        </references>
      </pivotArea>
    </format>
    <format dxfId="557">
      <pivotArea collapsedLevelsAreSubtotals="1" fieldPosition="0">
        <references count="1">
          <reference field="2" count="1">
            <x v="41"/>
          </reference>
        </references>
      </pivotArea>
    </format>
    <format dxfId="556">
      <pivotArea collapsedLevelsAreSubtotals="1" fieldPosition="0">
        <references count="1">
          <reference field="2" count="1">
            <x v="47"/>
          </reference>
        </references>
      </pivotArea>
    </format>
    <format dxfId="540">
      <pivotArea collapsedLevelsAreSubtotals="1" fieldPosition="0">
        <references count="1">
          <reference field="2" count="1">
            <x v="28"/>
          </reference>
        </references>
      </pivotArea>
    </format>
    <format dxfId="539">
      <pivotArea collapsedLevelsAreSubtotals="1" fieldPosition="0">
        <references count="1">
          <reference field="2" count="1">
            <x v="49"/>
          </reference>
        </references>
      </pivotArea>
    </format>
    <format dxfId="538">
      <pivotArea dataOnly="0" labelOnly="1" fieldPosition="0">
        <references count="1">
          <reference field="2" count="1">
            <x v="28"/>
          </reference>
        </references>
      </pivotArea>
    </format>
    <format dxfId="537">
      <pivotArea dataOnly="0" labelOnly="1" fieldPosition="0">
        <references count="1">
          <reference field="2" count="1">
            <x v="49"/>
          </reference>
        </references>
      </pivotArea>
    </format>
    <format dxfId="517">
      <pivotArea collapsedLevelsAreSubtotals="1" fieldPosition="0">
        <references count="1">
          <reference field="2" count="1">
            <x v="18"/>
          </reference>
        </references>
      </pivotArea>
    </format>
    <format dxfId="516">
      <pivotArea collapsedLevelsAreSubtotals="1" fieldPosition="0">
        <references count="1">
          <reference field="2" count="1">
            <x v="21"/>
          </reference>
        </references>
      </pivotArea>
    </format>
  </formats>
  <conditionalFormats count="1">
    <conditionalFormat type="all" priority="1">
      <pivotAreas count="1">
        <pivotArea type="data" collapsedLevelsAreSubtotals="1" fieldPosition="0">
          <references count="2">
            <reference field="4294967294" count="1" selected="0">
              <x v="0"/>
            </reference>
            <reference field="2" count="1">
              <x v="0"/>
            </reference>
          </references>
        </pivotArea>
      </pivotAreas>
    </conditionalFormat>
  </conditionalFormats>
  <pivotTableStyleInfo name="PivotStyleLight16" showRowHeaders="1" showColHeaders="1" showRowStripes="0" showColStripes="0" showLastColumn="1"/>
  <filters count="1">
    <filter fld="2" type="count" evalOrder="-1" id="7"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1213F1-F5D3-43F2-9BD9-A93D815B410B}" name="PivotTable1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Employee">
  <location ref="B4:C6" firstHeaderRow="1" firstDataRow="1" firstDataCol="1" rowPageCount="1" colPageCount="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axis="axisPage" multipleItemSelectionAllowed="1" showAll="0">
      <items count="4">
        <item x="0"/>
        <item x="1"/>
        <item x="2"/>
        <item t="default"/>
      </items>
    </pivotField>
    <pivotField dataField="1" numFmtId="164" showAll="0"/>
  </pivotFields>
  <rowFields count="1">
    <field x="2"/>
  </rowFields>
  <rowItems count="2">
    <i>
      <x v="29"/>
    </i>
    <i>
      <x v="32"/>
    </i>
  </rowItems>
  <colItems count="1">
    <i/>
  </colItems>
  <pageFields count="1">
    <pageField fld="3" hier="-1"/>
  </pageFields>
  <dataFields count="1">
    <dataField name="Salary" fld="4" baseField="2" baseItem="0" numFmtId="44"/>
  </dataFields>
  <formats count="15">
    <format dxfId="962">
      <pivotArea dataOnly="0" labelOnly="1" outline="0" axis="axisValues" fieldPosition="0"/>
    </format>
    <format dxfId="963">
      <pivotArea outline="0" collapsedLevelsAreSubtotals="1" fieldPosition="0"/>
    </format>
    <format dxfId="964">
      <pivotArea field="2" type="button" dataOnly="0" labelOnly="1" outline="0" axis="axisRow" fieldPosition="0"/>
    </format>
    <format dxfId="965">
      <pivotArea dataOnly="0" labelOnly="1" fieldPosition="0">
        <references count="1">
          <reference field="2" count="2">
            <x v="29"/>
            <x v="32"/>
          </reference>
        </references>
      </pivotArea>
    </format>
    <format dxfId="966">
      <pivotArea dataOnly="0" labelOnly="1" outline="0" axis="axisValues" fieldPosition="0"/>
    </format>
    <format dxfId="967">
      <pivotArea collapsedLevelsAreSubtotals="1" fieldPosition="0">
        <references count="1">
          <reference field="2" count="1">
            <x v="29"/>
          </reference>
        </references>
      </pivotArea>
    </format>
    <format dxfId="968">
      <pivotArea collapsedLevelsAreSubtotals="1" fieldPosition="0">
        <references count="1">
          <reference field="2" count="1">
            <x v="32"/>
          </reference>
        </references>
      </pivotArea>
    </format>
    <format dxfId="969">
      <pivotArea dataOnly="0" labelOnly="1" outline="0" axis="axisValues" fieldPosition="0"/>
    </format>
    <format dxfId="970">
      <pivotArea field="2" type="button" dataOnly="0" labelOnly="1" outline="0" axis="axisRow" fieldPosition="0"/>
    </format>
    <format dxfId="329">
      <pivotArea dataOnly="0" labelOnly="1" fieldPosition="0">
        <references count="1">
          <reference field="2" count="1">
            <x v="20"/>
          </reference>
        </references>
      </pivotArea>
    </format>
    <format dxfId="318">
      <pivotArea dataOnly="0" labelOnly="1" fieldPosition="0">
        <references count="1">
          <reference field="2" count="1">
            <x v="14"/>
          </reference>
        </references>
      </pivotArea>
    </format>
    <format dxfId="317">
      <pivotArea dataOnly="0" labelOnly="1" fieldPosition="0">
        <references count="1">
          <reference field="2" count="1">
            <x v="45"/>
          </reference>
        </references>
      </pivotArea>
    </format>
    <format dxfId="316">
      <pivotArea collapsedLevelsAreSubtotals="1" fieldPosition="0">
        <references count="1">
          <reference field="2" count="1">
            <x v="14"/>
          </reference>
        </references>
      </pivotArea>
    </format>
    <format dxfId="315">
      <pivotArea collapsedLevelsAreSubtotals="1" fieldPosition="0">
        <references count="1">
          <reference field="2" count="1">
            <x v="45"/>
          </reference>
        </references>
      </pivotArea>
    </format>
    <format dxfId="300">
      <pivotArea collapsedLevelsAreSubtotals="1" fieldPosition="0">
        <references count="1">
          <reference field="2" count="1">
            <x v="33"/>
          </reference>
        </references>
      </pivotArea>
    </format>
  </formats>
  <pivotTableStyleInfo name="PivotStyleLight16" showRowHeaders="1" showColHeaders="1" showRowStripes="0" showColStripes="0" showLastColumn="1"/>
  <filters count="1">
    <filter fld="2" type="count" evalOrder="-1" id="2"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9F27EBF-F25A-4758-B50D-AFA51D03B99B}" sourceName="Department">
  <pivotTables>
    <pivotTable tabId="5" name="PivotTable7"/>
    <pivotTable tabId="6" name="PivotTable11"/>
    <pivotTable tabId="7" name="PivotTable13"/>
  </pivotTables>
  <data>
    <tabular pivotCacheId="9318830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C79BC3B-5F91-4E5B-ABF6-693ADFF5F70D}" sourceName="Country">
  <pivotTables>
    <pivotTable tabId="7" name="PivotTable13"/>
  </pivotTables>
  <data>
    <tabular pivotCacheId="93188304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8DB17B8A-CA16-48EB-B36D-F00C36F42E69}" sourceName="Country">
  <extLst>
    <x:ext xmlns:x15="http://schemas.microsoft.com/office/spreadsheetml/2010/11/main" uri="{2F2917AC-EB37-4324-AD4E-5DD8C200BD13}">
      <x15:tableSlicerCache tableId="7"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F37AF097-C667-4A08-A4E0-D056A3DA9C8B}" sourceName="Department">
  <extLst>
    <x:ext xmlns:x15="http://schemas.microsoft.com/office/spreadsheetml/2010/11/main" uri="{2F2917AC-EB37-4324-AD4E-5DD8C200BD13}">
      <x15:tableSlicerCache tableId="7"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9667523-C965-4D98-9D63-1F7B250170BB}"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A417056-789A-4E6B-BE46-CAC0894EBC0F}" cache="Slicer_Country"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B58A771-0F10-4500-9DB5-06C02F5CB813}" cache="Slicer_Country1" caption="Country" rowHeight="241300"/>
  <slicer name="Department 1" xr10:uid="{13AC1115-D6E3-4A06-8F7E-406B8C3AFACE}" cache="Slicer_Department1"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1060" headerRowBorderDxfId="1059" tableBorderDxfId="1058" totalsRowBorderDxfId="1057">
  <autoFilter ref="A3:E53" xr:uid="{639A0B6B-6E58-4D92-8D16-18CA1495B923}"/>
  <sortState xmlns:xlrd2="http://schemas.microsoft.com/office/spreadsheetml/2017/richdata2" ref="A23:E39">
    <sortCondition ref="E4:E53"/>
  </sortState>
  <tableColumns count="5">
    <tableColumn id="1" xr3:uid="{10D75C25-E46F-46DC-B77B-6A24CBC96659}" name="Employee ID" totalsRowLabel="Total" dataDxfId="1056" totalsRowDxfId="1055"/>
    <tableColumn id="2" xr3:uid="{A9A1B7BF-B67F-4E3D-B05D-1CA5084E6220}" name="Department" dataDxfId="1054" totalsRowDxfId="1053"/>
    <tableColumn id="3" xr3:uid="{1D69A06F-FBE8-4CD9-B408-A67965E2C5A9}" name="Employee" dataDxfId="1052" totalsRowDxfId="1051"/>
    <tableColumn id="4" xr3:uid="{045F1C44-E03F-4B14-B0C4-5F1F2D740C6F}" name="Country" dataDxfId="1050" totalsRowDxfId="1049"/>
    <tableColumn id="5" xr3:uid="{4CA34F10-A491-4D0F-A008-9A622A58741E}" name="Yearly Sal" totalsRowFunction="sum" dataDxfId="1048" totalsRowDxfId="1047"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1046" headerRowBorderDxfId="1045" tableBorderDxfId="1044" totalsRowBorderDxfId="1043">
  <autoFilter ref="H3:J47" xr:uid="{7D32404A-711D-42A0-B943-BEC4B7997172}"/>
  <tableColumns count="3">
    <tableColumn id="1" xr3:uid="{3A445AE6-0460-4262-B97F-11D049E0AA42}" name="EmployeID" dataDxfId="1042"/>
    <tableColumn id="2" xr3:uid="{8ACCE417-C3B1-4070-8842-52BB9F3BF8D1}" name="Bonus %" dataDxfId="1041"/>
    <tableColumn id="3" xr3:uid="{57087C48-7625-4AFB-8DDB-2F22CEBA3E30}" name="Employee Name" dataDxfId="104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72537C-C572-41FC-B787-C20DCE1893CF}" name="EMPData4" displayName="EMPData4" ref="B5:H56" totalsRowCount="1" headerRowDxfId="1039" headerRowBorderDxfId="1038" tableBorderDxfId="1037" totalsRowBorderDxfId="1036">
  <autoFilter ref="B5:H55" xr:uid="{9772537C-C572-41FC-B787-C20DCE1893CF}"/>
  <tableColumns count="7">
    <tableColumn id="1" xr3:uid="{1381A29F-7277-4A9A-A305-1DD83051898C}" name="Employee ID" totalsRowLabel="Total" dataDxfId="1035" totalsRowDxfId="1034"/>
    <tableColumn id="2" xr3:uid="{F761085A-F699-4FC8-B4FD-719EB5645256}" name="Department" dataDxfId="1033" totalsRowDxfId="1032"/>
    <tableColumn id="3" xr3:uid="{6A695811-267D-45DF-9EB1-C4CC47112AC2}" name="Employee" dataDxfId="1031" totalsRowDxfId="1030"/>
    <tableColumn id="4" xr3:uid="{4AAFFACC-9C0F-4F93-BAA5-C24AE0830416}" name="Country" dataDxfId="1029" totalsRowDxfId="1028"/>
    <tableColumn id="5" xr3:uid="{347669DE-7C61-4DAF-AE94-59EE55E3A408}" name="Yearly Sal" totalsRowFunction="sum" dataDxfId="1027" totalsRowDxfId="1026" dataCellStyle="Comma"/>
    <tableColumn id="6" xr3:uid="{DED3A979-D436-40C9-9C34-E0FEF7C67BB2}" name="Bonus %" dataDxfId="1025" totalsRowDxfId="1024">
      <calculatedColumnFormula>_xlfn.XLOOKUP(EMPData4[[#This Row],[Employee ID]],Master!H:H,Master!I:I,0)</calculatedColumnFormula>
    </tableColumn>
    <tableColumn id="7" xr3:uid="{0EA40240-7941-483E-8BF9-EA9F41478F29}" name="Bonus $s" dataDxfId="1023" totalsRowDxfId="1022">
      <calculatedColumnFormula>EMPData4[[#This Row],[Bonus %]]*EMPData4[[#This Row],[Yearly Sal]]</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2A24996-8BB8-458D-BA32-E08AD239E348}" name="Table7" displayName="Table7" ref="B3:H53" totalsRowShown="0" tableBorderDxfId="1021">
  <autoFilter ref="B3:H53" xr:uid="{D2A24996-8BB8-458D-BA32-E08AD239E348}"/>
  <tableColumns count="7">
    <tableColumn id="1" xr3:uid="{1BEB0BEE-F1E1-479F-AB84-D4B0F7582066}" name="Employee ID" dataDxfId="1020"/>
    <tableColumn id="2" xr3:uid="{A9A39151-922C-4318-A75F-A24CBA48B213}" name="Department" dataDxfId="1019"/>
    <tableColumn id="3" xr3:uid="{31C0E8D9-F1CC-48A6-A389-08A8F9983AB7}" name="Employee" dataDxfId="1018"/>
    <tableColumn id="4" xr3:uid="{5BE634D5-EBEC-4CCF-A008-57FE04F2FA00}" name="Country" dataDxfId="1017"/>
    <tableColumn id="5" xr3:uid="{B91970D7-CF6D-4F70-9F86-B7BA5892F185}" name="Yearly Sal" dataDxfId="1016" dataCellStyle="Comma"/>
    <tableColumn id="6" xr3:uid="{1DFBC474-A1B3-408F-8978-BF5F189A47CC}" name="Bonus %" dataDxfId="1015" dataCellStyle="Percent">
      <calculatedColumnFormula>_xlfn.XLOOKUP('6'!$B4,Master!H:H,Master!I:I,0)</calculatedColumnFormula>
    </tableColumn>
    <tableColumn id="7" xr3:uid="{102ED381-02B6-467A-A190-A83F43C59610}" name="Sum of Bonus $s" dataDxfId="1014">
      <calculatedColumnFormula>'6'!$G4*'6'!$F4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9.xml"/><Relationship Id="rId1" Type="http://schemas.openxmlformats.org/officeDocument/2006/relationships/printerSettings" Target="../printerSettings/printerSettings5.bin"/><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R54"/>
  <sheetViews>
    <sheetView tabSelected="1" workbookViewId="0">
      <selection activeCell="A24" sqref="A24"/>
    </sheetView>
  </sheetViews>
  <sheetFormatPr defaultRowHeight="15" x14ac:dyDescent="0.25"/>
  <cols>
    <col min="1" max="1" width="12.5703125" customWidth="1"/>
    <col min="2" max="2" width="13.140625" customWidth="1"/>
    <col min="3" max="3" width="16.28515625" bestFit="1" customWidth="1"/>
    <col min="4" max="4" width="11" bestFit="1" customWidth="1"/>
    <col min="5" max="5" width="14.42578125" style="15" customWidth="1"/>
    <col min="8" max="8" width="11.85546875" customWidth="1"/>
    <col min="9" max="9" width="9.85546875" customWidth="1"/>
    <col min="10" max="10" width="16.42578125" customWidth="1"/>
    <col min="12" max="12" width="52.140625" bestFit="1" customWidth="1"/>
  </cols>
  <sheetData>
    <row r="1" spans="1:18" ht="36" x14ac:dyDescent="0.55000000000000004">
      <c r="A1" s="18"/>
      <c r="B1" s="19" t="s">
        <v>133</v>
      </c>
      <c r="C1" s="19"/>
      <c r="D1" s="19"/>
      <c r="E1" s="19"/>
      <c r="F1" s="19"/>
      <c r="G1" s="19"/>
      <c r="H1" s="19"/>
      <c r="I1" s="19"/>
      <c r="J1" s="19"/>
      <c r="K1" s="19"/>
      <c r="L1" s="19"/>
      <c r="M1" s="19"/>
      <c r="N1" s="19"/>
      <c r="O1" s="19"/>
      <c r="P1" s="19"/>
      <c r="Q1" s="19"/>
      <c r="R1" s="19"/>
    </row>
    <row r="2" spans="1:18" ht="14.45" customHeight="1" x14ac:dyDescent="0.5">
      <c r="A2" s="22"/>
      <c r="B2" s="22"/>
      <c r="C2" s="22"/>
      <c r="D2" s="22"/>
      <c r="E2" s="22"/>
      <c r="F2" s="22"/>
      <c r="G2" s="22"/>
      <c r="H2" s="22"/>
      <c r="I2" s="22"/>
      <c r="J2" s="22"/>
      <c r="K2" s="22"/>
      <c r="L2" s="22"/>
      <c r="M2" s="22"/>
      <c r="N2" s="22"/>
      <c r="O2" s="22"/>
      <c r="P2" s="22"/>
      <c r="Q2" s="22"/>
    </row>
    <row r="3" spans="1:18" x14ac:dyDescent="0.25">
      <c r="A3" s="4" t="s">
        <v>0</v>
      </c>
      <c r="B3" s="5" t="s">
        <v>1</v>
      </c>
      <c r="C3" s="5" t="s">
        <v>2</v>
      </c>
      <c r="D3" s="5" t="s">
        <v>117</v>
      </c>
      <c r="E3" s="12" t="s">
        <v>108</v>
      </c>
      <c r="H3" s="4" t="s">
        <v>67</v>
      </c>
      <c r="I3" s="5" t="s">
        <v>68</v>
      </c>
      <c r="J3" s="9" t="s">
        <v>69</v>
      </c>
    </row>
    <row r="4" spans="1:18" x14ac:dyDescent="0.25">
      <c r="A4" s="3" t="s">
        <v>3</v>
      </c>
      <c r="B4" s="1" t="s">
        <v>4</v>
      </c>
      <c r="C4" s="1" t="s">
        <v>5</v>
      </c>
      <c r="D4" s="1" t="s">
        <v>118</v>
      </c>
      <c r="E4" s="13">
        <v>60270</v>
      </c>
      <c r="H4" s="3" t="s">
        <v>13</v>
      </c>
      <c r="I4" s="2">
        <v>0.27</v>
      </c>
      <c r="J4" s="8" t="s">
        <v>14</v>
      </c>
      <c r="K4">
        <v>1</v>
      </c>
      <c r="L4" t="s">
        <v>144</v>
      </c>
    </row>
    <row r="5" spans="1:18" x14ac:dyDescent="0.25">
      <c r="A5" s="3" t="s">
        <v>6</v>
      </c>
      <c r="B5" s="1" t="s">
        <v>4</v>
      </c>
      <c r="C5" s="1" t="s">
        <v>7</v>
      </c>
      <c r="D5" s="1" t="s">
        <v>119</v>
      </c>
      <c r="E5" s="13">
        <v>39627</v>
      </c>
      <c r="H5" s="3" t="s">
        <v>47</v>
      </c>
      <c r="I5" s="2">
        <v>0.25</v>
      </c>
      <c r="J5" s="8" t="s">
        <v>48</v>
      </c>
      <c r="L5" t="s">
        <v>110</v>
      </c>
    </row>
    <row r="6" spans="1:18" x14ac:dyDescent="0.25">
      <c r="A6" s="3" t="s">
        <v>8</v>
      </c>
      <c r="B6" s="1" t="s">
        <v>4</v>
      </c>
      <c r="C6" s="1" t="s">
        <v>9</v>
      </c>
      <c r="D6" s="1" t="s">
        <v>120</v>
      </c>
      <c r="E6" s="13">
        <v>29726</v>
      </c>
      <c r="H6" s="3" t="s">
        <v>51</v>
      </c>
      <c r="I6" s="2">
        <v>0.25</v>
      </c>
      <c r="J6" s="8" t="s">
        <v>52</v>
      </c>
      <c r="L6" t="s">
        <v>111</v>
      </c>
    </row>
    <row r="7" spans="1:18" x14ac:dyDescent="0.25">
      <c r="A7" s="3" t="s">
        <v>10</v>
      </c>
      <c r="B7" s="1" t="s">
        <v>4</v>
      </c>
      <c r="C7" s="1" t="s">
        <v>73</v>
      </c>
      <c r="D7" s="1" t="s">
        <v>120</v>
      </c>
      <c r="E7" s="13">
        <v>93668</v>
      </c>
      <c r="H7" s="3" t="s">
        <v>61</v>
      </c>
      <c r="I7" s="2">
        <v>0.25</v>
      </c>
      <c r="J7" s="8" t="s">
        <v>62</v>
      </c>
      <c r="L7" t="s">
        <v>112</v>
      </c>
    </row>
    <row r="8" spans="1:18" x14ac:dyDescent="0.25">
      <c r="A8" s="3" t="s">
        <v>11</v>
      </c>
      <c r="B8" s="1" t="s">
        <v>4</v>
      </c>
      <c r="C8" s="1" t="s">
        <v>12</v>
      </c>
      <c r="D8" s="1" t="s">
        <v>119</v>
      </c>
      <c r="E8" s="13">
        <v>134000</v>
      </c>
      <c r="H8" s="3" t="s">
        <v>27</v>
      </c>
      <c r="I8" s="2">
        <v>0.25</v>
      </c>
      <c r="J8" s="8" t="s">
        <v>28</v>
      </c>
      <c r="L8" t="s">
        <v>113</v>
      </c>
    </row>
    <row r="9" spans="1:18" x14ac:dyDescent="0.25">
      <c r="A9" s="3" t="s">
        <v>13</v>
      </c>
      <c r="B9" s="1" t="s">
        <v>4</v>
      </c>
      <c r="C9" s="1" t="s">
        <v>14</v>
      </c>
      <c r="D9" s="1" t="s">
        <v>119</v>
      </c>
      <c r="E9" s="13">
        <v>34808</v>
      </c>
      <c r="H9" s="3" t="s">
        <v>42</v>
      </c>
      <c r="I9" s="2">
        <v>0.24</v>
      </c>
      <c r="J9" s="8" t="s">
        <v>44</v>
      </c>
      <c r="L9" t="s">
        <v>114</v>
      </c>
    </row>
    <row r="10" spans="1:18" x14ac:dyDescent="0.25">
      <c r="A10" s="3" t="s">
        <v>15</v>
      </c>
      <c r="B10" s="1" t="s">
        <v>4</v>
      </c>
      <c r="C10" s="1" t="s">
        <v>16</v>
      </c>
      <c r="D10" s="1" t="s">
        <v>120</v>
      </c>
      <c r="E10" s="13">
        <v>135000</v>
      </c>
      <c r="H10" s="3" t="s">
        <v>25</v>
      </c>
      <c r="I10" s="2">
        <v>0.24</v>
      </c>
      <c r="J10" s="8" t="s">
        <v>26</v>
      </c>
      <c r="L10" t="s">
        <v>115</v>
      </c>
    </row>
    <row r="11" spans="1:18" x14ac:dyDescent="0.25">
      <c r="A11" s="3" t="s">
        <v>17</v>
      </c>
      <c r="B11" s="1" t="s">
        <v>4</v>
      </c>
      <c r="C11" s="1" t="s">
        <v>18</v>
      </c>
      <c r="D11" s="1" t="s">
        <v>120</v>
      </c>
      <c r="E11" s="13">
        <v>45000</v>
      </c>
      <c r="H11" s="3" t="s">
        <v>6</v>
      </c>
      <c r="I11" s="2">
        <v>0.23</v>
      </c>
      <c r="J11" s="8" t="s">
        <v>7</v>
      </c>
      <c r="K11">
        <v>2</v>
      </c>
      <c r="L11" t="s">
        <v>116</v>
      </c>
    </row>
    <row r="12" spans="1:18" x14ac:dyDescent="0.25">
      <c r="A12" s="3" t="s">
        <v>19</v>
      </c>
      <c r="B12" s="1" t="s">
        <v>4</v>
      </c>
      <c r="C12" s="1" t="s">
        <v>20</v>
      </c>
      <c r="D12" s="1" t="s">
        <v>120</v>
      </c>
      <c r="E12" s="13">
        <v>89500</v>
      </c>
      <c r="H12" s="3" t="s">
        <v>21</v>
      </c>
      <c r="I12" s="2">
        <v>0.23</v>
      </c>
      <c r="J12" s="8" t="s">
        <v>22</v>
      </c>
      <c r="L12" t="s">
        <v>122</v>
      </c>
    </row>
    <row r="13" spans="1:18" x14ac:dyDescent="0.25">
      <c r="A13" s="3" t="s">
        <v>21</v>
      </c>
      <c r="B13" s="1" t="s">
        <v>4</v>
      </c>
      <c r="C13" s="1" t="s">
        <v>22</v>
      </c>
      <c r="D13" s="1" t="s">
        <v>118</v>
      </c>
      <c r="E13" s="13">
        <v>21971</v>
      </c>
      <c r="H13" s="3" t="s">
        <v>53</v>
      </c>
      <c r="I13" s="2">
        <v>0.21</v>
      </c>
      <c r="J13" s="8" t="s">
        <v>54</v>
      </c>
      <c r="L13" t="s">
        <v>123</v>
      </c>
    </row>
    <row r="14" spans="1:18" x14ac:dyDescent="0.25">
      <c r="A14" s="3" t="s">
        <v>23</v>
      </c>
      <c r="B14" s="1" t="s">
        <v>4</v>
      </c>
      <c r="C14" s="1" t="s">
        <v>24</v>
      </c>
      <c r="D14" s="1" t="s">
        <v>118</v>
      </c>
      <c r="E14" s="13">
        <v>80000</v>
      </c>
      <c r="H14" s="3" t="s">
        <v>59</v>
      </c>
      <c r="I14" s="2">
        <v>0.2</v>
      </c>
      <c r="J14" s="8" t="s">
        <v>60</v>
      </c>
      <c r="K14">
        <v>3</v>
      </c>
      <c r="L14" t="s">
        <v>126</v>
      </c>
    </row>
    <row r="15" spans="1:18" x14ac:dyDescent="0.25">
      <c r="A15" s="3" t="s">
        <v>25</v>
      </c>
      <c r="B15" s="1" t="s">
        <v>4</v>
      </c>
      <c r="C15" s="1" t="s">
        <v>26</v>
      </c>
      <c r="D15" s="1" t="s">
        <v>120</v>
      </c>
      <c r="E15" s="13">
        <v>45117</v>
      </c>
      <c r="H15" s="3" t="s">
        <v>38</v>
      </c>
      <c r="I15" s="2">
        <v>0.19</v>
      </c>
      <c r="J15" s="8" t="s">
        <v>39</v>
      </c>
      <c r="L15" t="s">
        <v>124</v>
      </c>
    </row>
    <row r="16" spans="1:18" x14ac:dyDescent="0.25">
      <c r="A16" s="3" t="s">
        <v>27</v>
      </c>
      <c r="B16" s="1" t="s">
        <v>4</v>
      </c>
      <c r="C16" s="1" t="s">
        <v>28</v>
      </c>
      <c r="D16" s="1" t="s">
        <v>119</v>
      </c>
      <c r="E16" s="13">
        <v>50545</v>
      </c>
      <c r="H16" s="3" t="s">
        <v>32</v>
      </c>
      <c r="I16" s="2">
        <v>0.18</v>
      </c>
      <c r="J16" s="8" t="s">
        <v>33</v>
      </c>
      <c r="K16">
        <v>4</v>
      </c>
      <c r="L16" t="s">
        <v>121</v>
      </c>
    </row>
    <row r="17" spans="1:12" x14ac:dyDescent="0.25">
      <c r="A17" s="3" t="s">
        <v>29</v>
      </c>
      <c r="B17" s="1" t="s">
        <v>30</v>
      </c>
      <c r="C17" s="1" t="s">
        <v>31</v>
      </c>
      <c r="D17" s="1" t="s">
        <v>120</v>
      </c>
      <c r="E17" s="13">
        <v>140000</v>
      </c>
      <c r="H17" s="3" t="s">
        <v>40</v>
      </c>
      <c r="I17" s="2">
        <v>0.18</v>
      </c>
      <c r="J17" s="8" t="s">
        <v>41</v>
      </c>
      <c r="L17" t="s">
        <v>127</v>
      </c>
    </row>
    <row r="18" spans="1:12" x14ac:dyDescent="0.25">
      <c r="A18" s="3" t="s">
        <v>32</v>
      </c>
      <c r="B18" s="1" t="s">
        <v>30</v>
      </c>
      <c r="C18" s="1" t="s">
        <v>33</v>
      </c>
      <c r="D18" s="1" t="s">
        <v>119</v>
      </c>
      <c r="E18" s="13">
        <v>110000</v>
      </c>
      <c r="H18" s="3" t="s">
        <v>55</v>
      </c>
      <c r="I18" s="2">
        <v>0.17</v>
      </c>
      <c r="J18" s="8" t="s">
        <v>56</v>
      </c>
      <c r="L18" t="s">
        <v>125</v>
      </c>
    </row>
    <row r="19" spans="1:12" x14ac:dyDescent="0.25">
      <c r="A19" s="3" t="s">
        <v>34</v>
      </c>
      <c r="B19" s="1" t="s">
        <v>30</v>
      </c>
      <c r="C19" s="1" t="s">
        <v>35</v>
      </c>
      <c r="D19" s="1" t="s">
        <v>120</v>
      </c>
      <c r="E19" s="13">
        <v>68357</v>
      </c>
      <c r="H19" s="3" t="s">
        <v>45</v>
      </c>
      <c r="I19" s="2">
        <v>0.14000000000000001</v>
      </c>
      <c r="J19" s="8" t="s">
        <v>46</v>
      </c>
      <c r="K19">
        <v>5</v>
      </c>
      <c r="L19" t="s">
        <v>132</v>
      </c>
    </row>
    <row r="20" spans="1:12" x14ac:dyDescent="0.25">
      <c r="A20" s="3" t="s">
        <v>36</v>
      </c>
      <c r="B20" s="1" t="s">
        <v>30</v>
      </c>
      <c r="C20" s="1" t="s">
        <v>37</v>
      </c>
      <c r="D20" s="1" t="s">
        <v>118</v>
      </c>
      <c r="E20" s="13">
        <v>51800</v>
      </c>
      <c r="H20" s="3" t="s">
        <v>15</v>
      </c>
      <c r="I20" s="2">
        <v>0.14000000000000001</v>
      </c>
      <c r="J20" s="8" t="s">
        <v>16</v>
      </c>
      <c r="K20">
        <v>6</v>
      </c>
      <c r="L20" t="s">
        <v>131</v>
      </c>
    </row>
    <row r="21" spans="1:12" x14ac:dyDescent="0.25">
      <c r="A21" s="3" t="s">
        <v>38</v>
      </c>
      <c r="B21" s="1" t="s">
        <v>30</v>
      </c>
      <c r="C21" s="1" t="s">
        <v>39</v>
      </c>
      <c r="D21" s="1" t="s">
        <v>120</v>
      </c>
      <c r="E21" s="13">
        <v>97000</v>
      </c>
      <c r="H21" s="3" t="s">
        <v>8</v>
      </c>
      <c r="I21" s="2">
        <v>0.1</v>
      </c>
      <c r="J21" s="8" t="s">
        <v>9</v>
      </c>
    </row>
    <row r="22" spans="1:12" x14ac:dyDescent="0.25">
      <c r="A22" s="3" t="s">
        <v>40</v>
      </c>
      <c r="B22" s="1" t="s">
        <v>30</v>
      </c>
      <c r="C22" s="1" t="s">
        <v>41</v>
      </c>
      <c r="D22" s="1" t="s">
        <v>120</v>
      </c>
      <c r="E22" s="13">
        <v>45000</v>
      </c>
      <c r="H22" s="3" t="s">
        <v>29</v>
      </c>
      <c r="I22" s="2">
        <v>0.1</v>
      </c>
      <c r="J22" s="8" t="s">
        <v>31</v>
      </c>
    </row>
    <row r="23" spans="1:12" x14ac:dyDescent="0.25">
      <c r="A23" s="3" t="s">
        <v>45</v>
      </c>
      <c r="B23" s="1" t="s">
        <v>43</v>
      </c>
      <c r="C23" s="1" t="s">
        <v>46</v>
      </c>
      <c r="D23" s="1" t="s">
        <v>120</v>
      </c>
      <c r="E23" s="13">
        <v>35971</v>
      </c>
      <c r="H23" s="3" t="s">
        <v>36</v>
      </c>
      <c r="I23" s="2">
        <v>0.09</v>
      </c>
      <c r="J23" s="8" t="s">
        <v>37</v>
      </c>
    </row>
    <row r="24" spans="1:12" x14ac:dyDescent="0.25">
      <c r="A24" s="3" t="s">
        <v>78</v>
      </c>
      <c r="B24" s="1" t="s">
        <v>43</v>
      </c>
      <c r="C24" s="1" t="s">
        <v>79</v>
      </c>
      <c r="D24" s="1" t="s">
        <v>118</v>
      </c>
      <c r="E24" s="13">
        <v>45000</v>
      </c>
      <c r="H24" s="3" t="s">
        <v>17</v>
      </c>
      <c r="I24" s="2">
        <v>0.09</v>
      </c>
      <c r="J24" s="8" t="s">
        <v>18</v>
      </c>
    </row>
    <row r="25" spans="1:12" x14ac:dyDescent="0.25">
      <c r="A25" s="3" t="s">
        <v>55</v>
      </c>
      <c r="B25" s="1" t="s">
        <v>43</v>
      </c>
      <c r="C25" s="1" t="s">
        <v>56</v>
      </c>
      <c r="D25" s="1" t="s">
        <v>120</v>
      </c>
      <c r="E25" s="13">
        <v>45117</v>
      </c>
      <c r="H25" s="3" t="s">
        <v>11</v>
      </c>
      <c r="I25" s="2">
        <v>0.08</v>
      </c>
      <c r="J25" s="8" t="s">
        <v>12</v>
      </c>
    </row>
    <row r="26" spans="1:12" x14ac:dyDescent="0.25">
      <c r="A26" s="3" t="s">
        <v>57</v>
      </c>
      <c r="B26" s="1" t="s">
        <v>43</v>
      </c>
      <c r="C26" s="1" t="s">
        <v>58</v>
      </c>
      <c r="D26" s="1" t="s">
        <v>119</v>
      </c>
      <c r="E26" s="13">
        <v>50545</v>
      </c>
      <c r="H26" s="3" t="s">
        <v>19</v>
      </c>
      <c r="I26" s="2">
        <v>0.06</v>
      </c>
      <c r="J26" s="8" t="s">
        <v>20</v>
      </c>
    </row>
    <row r="27" spans="1:12" x14ac:dyDescent="0.25">
      <c r="A27" s="3" t="s">
        <v>74</v>
      </c>
      <c r="B27" s="1" t="s">
        <v>43</v>
      </c>
      <c r="C27" s="1" t="s">
        <v>75</v>
      </c>
      <c r="D27" s="1" t="s">
        <v>119</v>
      </c>
      <c r="E27" s="13">
        <v>51800</v>
      </c>
      <c r="H27" s="3" t="s">
        <v>23</v>
      </c>
      <c r="I27" s="2">
        <v>0.06</v>
      </c>
      <c r="J27" s="8" t="s">
        <v>24</v>
      </c>
    </row>
    <row r="28" spans="1:12" x14ac:dyDescent="0.25">
      <c r="A28" s="3" t="s">
        <v>49</v>
      </c>
      <c r="B28" s="1" t="s">
        <v>43</v>
      </c>
      <c r="C28" s="1" t="s">
        <v>50</v>
      </c>
      <c r="D28" s="1" t="s">
        <v>120</v>
      </c>
      <c r="E28" s="13">
        <v>55117</v>
      </c>
      <c r="H28" s="3" t="s">
        <v>65</v>
      </c>
      <c r="I28" s="2">
        <v>0.06</v>
      </c>
      <c r="J28" s="8" t="s">
        <v>66</v>
      </c>
    </row>
    <row r="29" spans="1:12" x14ac:dyDescent="0.25">
      <c r="A29" s="3" t="s">
        <v>51</v>
      </c>
      <c r="B29" s="1" t="s">
        <v>43</v>
      </c>
      <c r="C29" s="1" t="s">
        <v>52</v>
      </c>
      <c r="D29" s="1" t="s">
        <v>118</v>
      </c>
      <c r="E29" s="13">
        <v>58445</v>
      </c>
      <c r="H29" s="3" t="s">
        <v>70</v>
      </c>
      <c r="I29" s="2">
        <v>0.15</v>
      </c>
      <c r="J29" s="8" t="s">
        <v>71</v>
      </c>
    </row>
    <row r="30" spans="1:12" x14ac:dyDescent="0.25">
      <c r="A30" s="3" t="s">
        <v>65</v>
      </c>
      <c r="B30" s="1" t="s">
        <v>43</v>
      </c>
      <c r="C30" s="1" t="s">
        <v>66</v>
      </c>
      <c r="D30" s="1" t="s">
        <v>120</v>
      </c>
      <c r="E30" s="13">
        <v>59200</v>
      </c>
      <c r="H30" s="3" t="s">
        <v>72</v>
      </c>
      <c r="I30" s="2">
        <v>0.15</v>
      </c>
      <c r="J30" s="8" t="s">
        <v>73</v>
      </c>
    </row>
    <row r="31" spans="1:12" x14ac:dyDescent="0.25">
      <c r="A31" s="3" t="s">
        <v>72</v>
      </c>
      <c r="B31" s="1" t="s">
        <v>43</v>
      </c>
      <c r="C31" s="1" t="s">
        <v>145</v>
      </c>
      <c r="D31" s="1" t="s">
        <v>120</v>
      </c>
      <c r="E31" s="13">
        <v>68357</v>
      </c>
      <c r="H31" s="3" t="s">
        <v>74</v>
      </c>
      <c r="I31" s="2">
        <v>0.19</v>
      </c>
      <c r="J31" s="8" t="s">
        <v>75</v>
      </c>
    </row>
    <row r="32" spans="1:12" x14ac:dyDescent="0.25">
      <c r="A32" s="3" t="s">
        <v>47</v>
      </c>
      <c r="B32" s="1" t="s">
        <v>43</v>
      </c>
      <c r="C32" s="1" t="s">
        <v>48</v>
      </c>
      <c r="D32" s="1" t="s">
        <v>119</v>
      </c>
      <c r="E32" s="13">
        <v>80000</v>
      </c>
      <c r="H32" s="3" t="s">
        <v>76</v>
      </c>
      <c r="I32" s="2">
        <v>0.18</v>
      </c>
      <c r="J32" s="8" t="s">
        <v>77</v>
      </c>
    </row>
    <row r="33" spans="1:10" x14ac:dyDescent="0.25">
      <c r="A33" s="3" t="s">
        <v>63</v>
      </c>
      <c r="B33" s="1" t="s">
        <v>43</v>
      </c>
      <c r="C33" s="1" t="s">
        <v>64</v>
      </c>
      <c r="D33" s="1" t="s">
        <v>119</v>
      </c>
      <c r="E33" s="13">
        <v>88357</v>
      </c>
      <c r="H33" s="3" t="s">
        <v>78</v>
      </c>
      <c r="I33" s="2">
        <v>0.18</v>
      </c>
      <c r="J33" s="8" t="s">
        <v>79</v>
      </c>
    </row>
    <row r="34" spans="1:10" x14ac:dyDescent="0.25">
      <c r="A34" s="3" t="s">
        <v>42</v>
      </c>
      <c r="B34" s="1" t="s">
        <v>43</v>
      </c>
      <c r="C34" s="1" t="s">
        <v>44</v>
      </c>
      <c r="D34" s="1" t="s">
        <v>118</v>
      </c>
      <c r="E34" s="13">
        <v>89500</v>
      </c>
      <c r="H34" s="3" t="s">
        <v>80</v>
      </c>
      <c r="I34" s="2">
        <v>0.21</v>
      </c>
      <c r="J34" s="8" t="s">
        <v>81</v>
      </c>
    </row>
    <row r="35" spans="1:10" x14ac:dyDescent="0.25">
      <c r="A35" s="3" t="s">
        <v>61</v>
      </c>
      <c r="B35" s="1" t="s">
        <v>43</v>
      </c>
      <c r="C35" s="1" t="s">
        <v>62</v>
      </c>
      <c r="D35" s="1" t="s">
        <v>120</v>
      </c>
      <c r="E35" s="13">
        <v>90000</v>
      </c>
      <c r="H35" s="3" t="s">
        <v>82</v>
      </c>
      <c r="I35" s="2">
        <v>0.14000000000000001</v>
      </c>
      <c r="J35" s="8" t="s">
        <v>83</v>
      </c>
    </row>
    <row r="36" spans="1:10" x14ac:dyDescent="0.25">
      <c r="A36" s="3" t="s">
        <v>70</v>
      </c>
      <c r="B36" s="1" t="s">
        <v>43</v>
      </c>
      <c r="C36" s="1" t="s">
        <v>71</v>
      </c>
      <c r="D36" s="1" t="s">
        <v>118</v>
      </c>
      <c r="E36" s="13">
        <v>97000</v>
      </c>
      <c r="H36" s="3" t="s">
        <v>84</v>
      </c>
      <c r="I36" s="2">
        <v>0.16</v>
      </c>
      <c r="J36" s="8" t="s">
        <v>85</v>
      </c>
    </row>
    <row r="37" spans="1:10" x14ac:dyDescent="0.25">
      <c r="A37" s="3" t="s">
        <v>76</v>
      </c>
      <c r="B37" s="1" t="s">
        <v>43</v>
      </c>
      <c r="C37" s="1" t="s">
        <v>77</v>
      </c>
      <c r="D37" s="1" t="s">
        <v>120</v>
      </c>
      <c r="E37" s="13">
        <v>97000</v>
      </c>
      <c r="H37" s="3" t="s">
        <v>86</v>
      </c>
      <c r="I37" s="2">
        <v>0.14000000000000001</v>
      </c>
      <c r="J37" s="8" t="s">
        <v>87</v>
      </c>
    </row>
    <row r="38" spans="1:10" x14ac:dyDescent="0.25">
      <c r="A38" s="3" t="s">
        <v>53</v>
      </c>
      <c r="B38" s="1" t="s">
        <v>43</v>
      </c>
      <c r="C38" s="1" t="s">
        <v>54</v>
      </c>
      <c r="D38" s="1" t="s">
        <v>120</v>
      </c>
      <c r="E38" s="13">
        <v>120000</v>
      </c>
      <c r="H38" s="3" t="s">
        <v>88</v>
      </c>
      <c r="I38" s="2">
        <v>0.22</v>
      </c>
      <c r="J38" s="8" t="s">
        <v>89</v>
      </c>
    </row>
    <row r="39" spans="1:10" x14ac:dyDescent="0.25">
      <c r="A39" s="3" t="s">
        <v>59</v>
      </c>
      <c r="B39" s="1" t="s">
        <v>43</v>
      </c>
      <c r="C39" s="1" t="s">
        <v>60</v>
      </c>
      <c r="D39" s="1" t="s">
        <v>118</v>
      </c>
      <c r="E39" s="13">
        <v>140000</v>
      </c>
      <c r="H39" s="3" t="s">
        <v>90</v>
      </c>
      <c r="I39" s="2">
        <v>0.13</v>
      </c>
      <c r="J39" s="8" t="s">
        <v>91</v>
      </c>
    </row>
    <row r="40" spans="1:10" x14ac:dyDescent="0.25">
      <c r="A40" s="3" t="s">
        <v>80</v>
      </c>
      <c r="B40" s="1" t="s">
        <v>30</v>
      </c>
      <c r="C40" s="1" t="s">
        <v>81</v>
      </c>
      <c r="D40" s="1" t="s">
        <v>120</v>
      </c>
      <c r="E40" s="13">
        <v>89500</v>
      </c>
      <c r="H40" s="3" t="s">
        <v>92</v>
      </c>
      <c r="I40" s="2">
        <v>0.16</v>
      </c>
      <c r="J40" s="8" t="s">
        <v>93</v>
      </c>
    </row>
    <row r="41" spans="1:10" x14ac:dyDescent="0.25">
      <c r="A41" s="3" t="s">
        <v>82</v>
      </c>
      <c r="B41" s="1" t="s">
        <v>30</v>
      </c>
      <c r="C41" s="1" t="s">
        <v>83</v>
      </c>
      <c r="D41" s="1" t="s">
        <v>119</v>
      </c>
      <c r="E41" s="13">
        <v>35971</v>
      </c>
      <c r="H41" s="3" t="s">
        <v>94</v>
      </c>
      <c r="I41" s="2">
        <v>0.09</v>
      </c>
      <c r="J41" s="8" t="s">
        <v>95</v>
      </c>
    </row>
    <row r="42" spans="1:10" x14ac:dyDescent="0.25">
      <c r="A42" s="3" t="s">
        <v>84</v>
      </c>
      <c r="B42" s="1" t="s">
        <v>30</v>
      </c>
      <c r="C42" s="1" t="s">
        <v>85</v>
      </c>
      <c r="D42" s="1" t="s">
        <v>119</v>
      </c>
      <c r="E42" s="13">
        <v>80000</v>
      </c>
      <c r="H42" s="3" t="s">
        <v>96</v>
      </c>
      <c r="I42" s="2">
        <v>0.1</v>
      </c>
      <c r="J42" s="8" t="s">
        <v>97</v>
      </c>
    </row>
    <row r="43" spans="1:10" x14ac:dyDescent="0.25">
      <c r="A43" s="3" t="s">
        <v>86</v>
      </c>
      <c r="B43" s="1" t="s">
        <v>30</v>
      </c>
      <c r="C43" s="1" t="s">
        <v>87</v>
      </c>
      <c r="D43" s="1" t="s">
        <v>118</v>
      </c>
      <c r="E43" s="13">
        <v>55117</v>
      </c>
      <c r="H43" s="3" t="s">
        <v>98</v>
      </c>
      <c r="I43" s="2">
        <v>0.18</v>
      </c>
      <c r="J43" s="8" t="s">
        <v>99</v>
      </c>
    </row>
    <row r="44" spans="1:10" x14ac:dyDescent="0.25">
      <c r="A44" s="3" t="s">
        <v>88</v>
      </c>
      <c r="B44" s="1" t="s">
        <v>4</v>
      </c>
      <c r="C44" s="1" t="s">
        <v>89</v>
      </c>
      <c r="D44" s="1" t="s">
        <v>120</v>
      </c>
      <c r="E44" s="13">
        <v>58445</v>
      </c>
      <c r="H44" s="3" t="s">
        <v>100</v>
      </c>
      <c r="I44" s="2">
        <v>0.13</v>
      </c>
      <c r="J44" s="8" t="s">
        <v>101</v>
      </c>
    </row>
    <row r="45" spans="1:10" x14ac:dyDescent="0.25">
      <c r="A45" s="3" t="s">
        <v>90</v>
      </c>
      <c r="B45" s="1" t="s">
        <v>4</v>
      </c>
      <c r="C45" s="1" t="s">
        <v>91</v>
      </c>
      <c r="D45" s="1" t="s">
        <v>120</v>
      </c>
      <c r="E45" s="13">
        <v>120000</v>
      </c>
      <c r="H45" s="3" t="s">
        <v>102</v>
      </c>
      <c r="I45" s="2">
        <v>0.19</v>
      </c>
      <c r="J45" s="8" t="s">
        <v>103</v>
      </c>
    </row>
    <row r="46" spans="1:10" x14ac:dyDescent="0.25">
      <c r="A46" s="3" t="s">
        <v>92</v>
      </c>
      <c r="B46" s="1" t="s">
        <v>30</v>
      </c>
      <c r="C46" s="1" t="s">
        <v>93</v>
      </c>
      <c r="D46" s="1" t="s">
        <v>119</v>
      </c>
      <c r="E46" s="13">
        <v>45450</v>
      </c>
      <c r="H46" s="3" t="s">
        <v>104</v>
      </c>
      <c r="I46" s="2">
        <v>0.2</v>
      </c>
      <c r="J46" s="8" t="s">
        <v>105</v>
      </c>
    </row>
    <row r="47" spans="1:10" x14ac:dyDescent="0.25">
      <c r="A47" s="3" t="s">
        <v>94</v>
      </c>
      <c r="B47" s="1" t="s">
        <v>30</v>
      </c>
      <c r="C47" s="1" t="s">
        <v>95</v>
      </c>
      <c r="D47" s="1" t="s">
        <v>120</v>
      </c>
      <c r="E47" s="13">
        <v>89500</v>
      </c>
      <c r="H47" s="6" t="s">
        <v>106</v>
      </c>
      <c r="I47" s="10">
        <v>0.11</v>
      </c>
      <c r="J47" s="11" t="s">
        <v>107</v>
      </c>
    </row>
    <row r="48" spans="1:10" x14ac:dyDescent="0.25">
      <c r="A48" s="3" t="s">
        <v>96</v>
      </c>
      <c r="B48" s="1" t="s">
        <v>30</v>
      </c>
      <c r="C48" s="1" t="s">
        <v>97</v>
      </c>
      <c r="D48" s="1" t="s">
        <v>118</v>
      </c>
      <c r="E48" s="13">
        <v>65971</v>
      </c>
    </row>
    <row r="49" spans="1:5" x14ac:dyDescent="0.25">
      <c r="A49" s="3" t="s">
        <v>98</v>
      </c>
      <c r="B49" s="1" t="s">
        <v>30</v>
      </c>
      <c r="C49" s="1" t="s">
        <v>99</v>
      </c>
      <c r="D49" s="1" t="s">
        <v>120</v>
      </c>
      <c r="E49" s="13">
        <v>80000</v>
      </c>
    </row>
    <row r="50" spans="1:5" x14ac:dyDescent="0.25">
      <c r="A50" s="3" t="s">
        <v>100</v>
      </c>
      <c r="B50" s="1" t="s">
        <v>4</v>
      </c>
      <c r="C50" s="1" t="s">
        <v>101</v>
      </c>
      <c r="D50" s="1" t="s">
        <v>119</v>
      </c>
      <c r="E50" s="13">
        <v>55117</v>
      </c>
    </row>
    <row r="51" spans="1:5" x14ac:dyDescent="0.25">
      <c r="A51" s="3" t="s">
        <v>102</v>
      </c>
      <c r="B51" s="1" t="s">
        <v>4</v>
      </c>
      <c r="C51" s="1" t="s">
        <v>103</v>
      </c>
      <c r="D51" s="1" t="s">
        <v>118</v>
      </c>
      <c r="E51" s="13">
        <v>60445</v>
      </c>
    </row>
    <row r="52" spans="1:5" x14ac:dyDescent="0.25">
      <c r="A52" s="3" t="s">
        <v>104</v>
      </c>
      <c r="B52" s="1" t="s">
        <v>4</v>
      </c>
      <c r="C52" s="1" t="s">
        <v>105</v>
      </c>
      <c r="D52" s="1" t="s">
        <v>120</v>
      </c>
      <c r="E52" s="13">
        <v>83117</v>
      </c>
    </row>
    <row r="53" spans="1:5" x14ac:dyDescent="0.25">
      <c r="A53" s="6" t="s">
        <v>106</v>
      </c>
      <c r="B53" s="7" t="s">
        <v>4</v>
      </c>
      <c r="C53" s="7" t="s">
        <v>107</v>
      </c>
      <c r="D53" s="7" t="s">
        <v>118</v>
      </c>
      <c r="E53" s="14">
        <v>58445</v>
      </c>
    </row>
    <row r="54" spans="1:5" x14ac:dyDescent="0.25">
      <c r="A54" s="6" t="s">
        <v>128</v>
      </c>
      <c r="B54" s="7"/>
      <c r="C54" s="7"/>
      <c r="D54" s="7"/>
      <c r="E54" s="21">
        <f>SUBTOTAL(109,EMPData[Yearly Sal])</f>
        <v>3619876</v>
      </c>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dimension ref="A1:T53"/>
  <sheetViews>
    <sheetView showGridLines="0" workbookViewId="0">
      <selection activeCell="T3" sqref="T3"/>
    </sheetView>
  </sheetViews>
  <sheetFormatPr defaultRowHeight="15" x14ac:dyDescent="0.25"/>
  <cols>
    <col min="2" max="2" width="18.140625" hidden="1" customWidth="1"/>
    <col min="3" max="3" width="13.85546875" style="20" hidden="1" customWidth="1"/>
    <col min="4" max="4" width="18" bestFit="1" customWidth="1"/>
    <col min="5" max="5" width="10.140625" hidden="1" customWidth="1"/>
    <col min="6" max="6" width="13.140625" hidden="1" customWidth="1"/>
    <col min="7" max="7" width="10.5703125" hidden="1" customWidth="1"/>
    <col min="8" max="8" width="17.7109375" bestFit="1" customWidth="1"/>
  </cols>
  <sheetData>
    <row r="1" spans="1:20" ht="36" x14ac:dyDescent="0.55000000000000004">
      <c r="A1" s="18"/>
      <c r="B1" s="58" t="s">
        <v>130</v>
      </c>
      <c r="C1" s="58"/>
      <c r="D1" s="58"/>
      <c r="E1" s="58"/>
      <c r="F1" s="58"/>
      <c r="G1" s="58"/>
      <c r="H1" s="58"/>
      <c r="I1" s="58"/>
      <c r="J1" s="58"/>
      <c r="K1" s="19"/>
      <c r="L1" s="19"/>
      <c r="M1" s="19"/>
      <c r="N1" s="19"/>
      <c r="O1" s="19"/>
      <c r="P1" s="19"/>
      <c r="Q1" s="19"/>
      <c r="R1" s="19"/>
    </row>
    <row r="3" spans="1:20" x14ac:dyDescent="0.25">
      <c r="B3" s="50" t="s">
        <v>0</v>
      </c>
      <c r="C3" s="45" t="s">
        <v>1</v>
      </c>
      <c r="D3" s="59" t="s">
        <v>2</v>
      </c>
      <c r="E3" s="60" t="s">
        <v>117</v>
      </c>
      <c r="F3" s="61" t="s">
        <v>108</v>
      </c>
      <c r="G3" s="62" t="s">
        <v>68</v>
      </c>
      <c r="H3" s="63" t="s">
        <v>153</v>
      </c>
      <c r="T3" t="s">
        <v>143</v>
      </c>
    </row>
    <row r="4" spans="1:20" x14ac:dyDescent="0.25">
      <c r="B4" s="46" t="s">
        <v>32</v>
      </c>
      <c r="C4" s="47" t="s">
        <v>30</v>
      </c>
      <c r="D4" s="51" t="s">
        <v>33</v>
      </c>
      <c r="E4" s="52" t="s">
        <v>119</v>
      </c>
      <c r="F4" s="53">
        <v>110000</v>
      </c>
      <c r="G4" s="54">
        <f>_xlfn.XLOOKUP('6'!$B4,Master!H:H,Master!I:I,0)</f>
        <v>0.18</v>
      </c>
      <c r="H4" s="55">
        <f>'6'!$G4*'6'!$F4</f>
        <v>19800</v>
      </c>
    </row>
    <row r="5" spans="1:20" x14ac:dyDescent="0.25">
      <c r="B5" s="46" t="s">
        <v>36</v>
      </c>
      <c r="C5" s="47" t="s">
        <v>30</v>
      </c>
      <c r="D5" s="51" t="s">
        <v>37</v>
      </c>
      <c r="E5" s="52" t="s">
        <v>118</v>
      </c>
      <c r="F5" s="53">
        <v>51800</v>
      </c>
      <c r="G5" s="54">
        <f>_xlfn.XLOOKUP('6'!$B5,Master!H:H,Master!I:I,0)</f>
        <v>0.09</v>
      </c>
      <c r="H5" s="55">
        <f>'6'!$G5*'6'!$F5</f>
        <v>4662</v>
      </c>
    </row>
    <row r="6" spans="1:20" x14ac:dyDescent="0.25">
      <c r="B6" s="48" t="s">
        <v>70</v>
      </c>
      <c r="C6" s="49" t="s">
        <v>43</v>
      </c>
      <c r="D6" s="51" t="s">
        <v>71</v>
      </c>
      <c r="E6" s="52" t="s">
        <v>118</v>
      </c>
      <c r="F6" s="53">
        <v>97000</v>
      </c>
      <c r="G6" s="54">
        <f>_xlfn.XLOOKUP('6'!$B6,Master!H:H,Master!I:I,0)</f>
        <v>0.15</v>
      </c>
      <c r="H6" s="55">
        <f>'6'!$G6*'6'!$F6</f>
        <v>14550</v>
      </c>
    </row>
    <row r="7" spans="1:20" x14ac:dyDescent="0.25">
      <c r="B7" s="48" t="s">
        <v>55</v>
      </c>
      <c r="C7" s="49" t="s">
        <v>43</v>
      </c>
      <c r="D7" s="51" t="s">
        <v>56</v>
      </c>
      <c r="E7" s="52" t="s">
        <v>120</v>
      </c>
      <c r="F7" s="53">
        <v>45117</v>
      </c>
      <c r="G7" s="54">
        <f>_xlfn.XLOOKUP('6'!$B7,Master!H:H,Master!I:I,0)</f>
        <v>0.17</v>
      </c>
      <c r="H7" s="55">
        <f>'6'!$G7*'6'!$F7</f>
        <v>7669.89</v>
      </c>
    </row>
    <row r="8" spans="1:20" x14ac:dyDescent="0.25">
      <c r="B8" s="48" t="s">
        <v>25</v>
      </c>
      <c r="C8" s="49" t="s">
        <v>4</v>
      </c>
      <c r="D8" s="51" t="s">
        <v>26</v>
      </c>
      <c r="E8" s="52" t="s">
        <v>120</v>
      </c>
      <c r="F8" s="53">
        <v>45117</v>
      </c>
      <c r="G8" s="54">
        <f>_xlfn.XLOOKUP('6'!$B8,Master!H:H,Master!I:I,0)</f>
        <v>0.24</v>
      </c>
      <c r="H8" s="55">
        <f>'6'!$G8*'6'!$F8</f>
        <v>10828.08</v>
      </c>
    </row>
    <row r="9" spans="1:20" x14ac:dyDescent="0.25">
      <c r="B9" s="46" t="s">
        <v>96</v>
      </c>
      <c r="C9" s="47" t="s">
        <v>30</v>
      </c>
      <c r="D9" s="51" t="s">
        <v>97</v>
      </c>
      <c r="E9" s="52" t="s">
        <v>118</v>
      </c>
      <c r="F9" s="53">
        <v>65971</v>
      </c>
      <c r="G9" s="54">
        <f>_xlfn.XLOOKUP('6'!$B9,Master!H:H,Master!I:I,0)</f>
        <v>0.1</v>
      </c>
      <c r="H9" s="55">
        <f>'6'!$G9*'6'!$F9</f>
        <v>6597.1</v>
      </c>
    </row>
    <row r="10" spans="1:20" x14ac:dyDescent="0.25">
      <c r="B10" s="48" t="s">
        <v>38</v>
      </c>
      <c r="C10" s="49" t="s">
        <v>30</v>
      </c>
      <c r="D10" s="51" t="s">
        <v>39</v>
      </c>
      <c r="E10" s="52" t="s">
        <v>120</v>
      </c>
      <c r="F10" s="53">
        <v>97000</v>
      </c>
      <c r="G10" s="54">
        <f>_xlfn.XLOOKUP('6'!$B10,Master!H:H,Master!I:I,0)</f>
        <v>0.19</v>
      </c>
      <c r="H10" s="55">
        <f>'6'!$G10*'6'!$F10</f>
        <v>18430</v>
      </c>
    </row>
    <row r="11" spans="1:20" x14ac:dyDescent="0.25">
      <c r="B11" s="46" t="s">
        <v>53</v>
      </c>
      <c r="C11" s="47" t="s">
        <v>43</v>
      </c>
      <c r="D11" s="51" t="s">
        <v>54</v>
      </c>
      <c r="E11" s="52" t="s">
        <v>120</v>
      </c>
      <c r="F11" s="53">
        <v>120000</v>
      </c>
      <c r="G11" s="54">
        <f>_xlfn.XLOOKUP('6'!$B11,Master!H:H,Master!I:I,0)</f>
        <v>0.21</v>
      </c>
      <c r="H11" s="55">
        <f>'6'!$G11*'6'!$F11</f>
        <v>25200</v>
      </c>
    </row>
    <row r="12" spans="1:20" x14ac:dyDescent="0.25">
      <c r="B12" s="48" t="s">
        <v>59</v>
      </c>
      <c r="C12" s="49" t="s">
        <v>43</v>
      </c>
      <c r="D12" s="51" t="s">
        <v>60</v>
      </c>
      <c r="E12" s="52" t="s">
        <v>118</v>
      </c>
      <c r="F12" s="53">
        <v>140000</v>
      </c>
      <c r="G12" s="54">
        <f>_xlfn.XLOOKUP('6'!$B12,Master!H:H,Master!I:I,0)</f>
        <v>0.2</v>
      </c>
      <c r="H12" s="55">
        <f>'6'!$G12*'6'!$F12</f>
        <v>28000</v>
      </c>
    </row>
    <row r="13" spans="1:20" x14ac:dyDescent="0.25">
      <c r="B13" s="46" t="s">
        <v>49</v>
      </c>
      <c r="C13" s="47" t="s">
        <v>43</v>
      </c>
      <c r="D13" s="51" t="s">
        <v>50</v>
      </c>
      <c r="E13" s="52" t="s">
        <v>120</v>
      </c>
      <c r="F13" s="53">
        <v>55117</v>
      </c>
      <c r="G13" s="54">
        <f>_xlfn.XLOOKUP('6'!$B13,Master!H:H,Master!I:I,0)</f>
        <v>0</v>
      </c>
      <c r="H13" s="55">
        <f>'6'!$G13*'6'!$F13</f>
        <v>0</v>
      </c>
    </row>
    <row r="14" spans="1:20" x14ac:dyDescent="0.25">
      <c r="B14" s="46" t="s">
        <v>57</v>
      </c>
      <c r="C14" s="47" t="s">
        <v>43</v>
      </c>
      <c r="D14" s="51" t="s">
        <v>58</v>
      </c>
      <c r="E14" s="52" t="s">
        <v>119</v>
      </c>
      <c r="F14" s="53">
        <v>50545</v>
      </c>
      <c r="G14" s="54">
        <f>_xlfn.XLOOKUP('6'!$B14,Master!H:H,Master!I:I,0)</f>
        <v>0</v>
      </c>
      <c r="H14" s="55">
        <f>'6'!$G14*'6'!$F14</f>
        <v>0</v>
      </c>
    </row>
    <row r="15" spans="1:20" x14ac:dyDescent="0.25">
      <c r="B15" s="46" t="s">
        <v>100</v>
      </c>
      <c r="C15" s="47" t="s">
        <v>4</v>
      </c>
      <c r="D15" s="51" t="s">
        <v>101</v>
      </c>
      <c r="E15" s="52" t="s">
        <v>119</v>
      </c>
      <c r="F15" s="53">
        <v>55117</v>
      </c>
      <c r="G15" s="54">
        <f>_xlfn.XLOOKUP('6'!$B15,Master!H:H,Master!I:I,0)</f>
        <v>0.13</v>
      </c>
      <c r="H15" s="55">
        <f>'6'!$G15*'6'!$F15</f>
        <v>7165.21</v>
      </c>
    </row>
    <row r="16" spans="1:20" x14ac:dyDescent="0.25">
      <c r="B16" s="48" t="s">
        <v>17</v>
      </c>
      <c r="C16" s="49" t="s">
        <v>4</v>
      </c>
      <c r="D16" s="51" t="s">
        <v>18</v>
      </c>
      <c r="E16" s="52" t="s">
        <v>120</v>
      </c>
      <c r="F16" s="53">
        <v>45000</v>
      </c>
      <c r="G16" s="54">
        <f>_xlfn.XLOOKUP('6'!$B16,Master!H:H,Master!I:I,0)</f>
        <v>0.09</v>
      </c>
      <c r="H16" s="55">
        <f>'6'!$G16*'6'!$F16</f>
        <v>4050</v>
      </c>
    </row>
    <row r="17" spans="2:8" x14ac:dyDescent="0.25">
      <c r="B17" s="48" t="s">
        <v>42</v>
      </c>
      <c r="C17" s="49" t="s">
        <v>43</v>
      </c>
      <c r="D17" s="51" t="s">
        <v>44</v>
      </c>
      <c r="E17" s="52" t="s">
        <v>118</v>
      </c>
      <c r="F17" s="53">
        <v>89500</v>
      </c>
      <c r="G17" s="54">
        <f>_xlfn.XLOOKUP('6'!$B17,Master!H:H,Master!I:I,0)</f>
        <v>0.24</v>
      </c>
      <c r="H17" s="55">
        <f>'6'!$G17*'6'!$F17</f>
        <v>21480</v>
      </c>
    </row>
    <row r="18" spans="2:8" x14ac:dyDescent="0.25">
      <c r="B18" s="48" t="s">
        <v>82</v>
      </c>
      <c r="C18" s="49" t="s">
        <v>30</v>
      </c>
      <c r="D18" s="51" t="s">
        <v>83</v>
      </c>
      <c r="E18" s="52" t="s">
        <v>119</v>
      </c>
      <c r="F18" s="53">
        <v>35971</v>
      </c>
      <c r="G18" s="54">
        <f>_xlfn.XLOOKUP('6'!$B18,Master!H:H,Master!I:I,0)</f>
        <v>0.14000000000000001</v>
      </c>
      <c r="H18" s="55">
        <f>'6'!$G18*'6'!$F18</f>
        <v>5035.9400000000005</v>
      </c>
    </row>
    <row r="19" spans="2:8" x14ac:dyDescent="0.25">
      <c r="B19" s="46" t="s">
        <v>88</v>
      </c>
      <c r="C19" s="47" t="s">
        <v>4</v>
      </c>
      <c r="D19" s="51" t="s">
        <v>89</v>
      </c>
      <c r="E19" s="52" t="s">
        <v>120</v>
      </c>
      <c r="F19" s="53">
        <v>58445</v>
      </c>
      <c r="G19" s="54">
        <f>_xlfn.XLOOKUP('6'!$B19,Master!H:H,Master!I:I,0)</f>
        <v>0.22</v>
      </c>
      <c r="H19" s="55">
        <f>'6'!$G19*'6'!$F19</f>
        <v>12857.9</v>
      </c>
    </row>
    <row r="20" spans="2:8" x14ac:dyDescent="0.25">
      <c r="B20" s="46" t="s">
        <v>3</v>
      </c>
      <c r="C20" s="47" t="s">
        <v>4</v>
      </c>
      <c r="D20" s="51" t="s">
        <v>5</v>
      </c>
      <c r="E20" s="52" t="s">
        <v>118</v>
      </c>
      <c r="F20" s="53">
        <v>60270</v>
      </c>
      <c r="G20" s="54">
        <f>_xlfn.XLOOKUP('6'!$B20,Master!H:H,Master!I:I,0)</f>
        <v>0</v>
      </c>
      <c r="H20" s="55">
        <f>'6'!$G20*'6'!$F20</f>
        <v>0</v>
      </c>
    </row>
    <row r="21" spans="2:8" x14ac:dyDescent="0.25">
      <c r="B21" s="46" t="s">
        <v>76</v>
      </c>
      <c r="C21" s="47" t="s">
        <v>43</v>
      </c>
      <c r="D21" s="51" t="s">
        <v>77</v>
      </c>
      <c r="E21" s="52" t="s">
        <v>120</v>
      </c>
      <c r="F21" s="53">
        <v>97000</v>
      </c>
      <c r="G21" s="54">
        <f>_xlfn.XLOOKUP('6'!$B21,Master!H:H,Master!I:I,0)</f>
        <v>0.18</v>
      </c>
      <c r="H21" s="55">
        <f>'6'!$G21*'6'!$F21</f>
        <v>17460</v>
      </c>
    </row>
    <row r="22" spans="2:8" x14ac:dyDescent="0.25">
      <c r="B22" s="46" t="s">
        <v>84</v>
      </c>
      <c r="C22" s="47" t="s">
        <v>30</v>
      </c>
      <c r="D22" s="51" t="s">
        <v>85</v>
      </c>
      <c r="E22" s="52" t="s">
        <v>119</v>
      </c>
      <c r="F22" s="53">
        <v>80000</v>
      </c>
      <c r="G22" s="54">
        <f>_xlfn.XLOOKUP('6'!$B22,Master!H:H,Master!I:I,0)</f>
        <v>0.16</v>
      </c>
      <c r="H22" s="55">
        <f>'6'!$G22*'6'!$F22</f>
        <v>12800</v>
      </c>
    </row>
    <row r="23" spans="2:8" x14ac:dyDescent="0.25">
      <c r="B23" s="48" t="s">
        <v>86</v>
      </c>
      <c r="C23" s="49" t="s">
        <v>30</v>
      </c>
      <c r="D23" s="51" t="s">
        <v>87</v>
      </c>
      <c r="E23" s="52" t="s">
        <v>118</v>
      </c>
      <c r="F23" s="53">
        <v>55117</v>
      </c>
      <c r="G23" s="54">
        <f>_xlfn.XLOOKUP('6'!$B23,Master!H:H,Master!I:I,0)</f>
        <v>0.14000000000000001</v>
      </c>
      <c r="H23" s="55">
        <f>'6'!$G23*'6'!$F23</f>
        <v>7716.380000000001</v>
      </c>
    </row>
    <row r="24" spans="2:8" x14ac:dyDescent="0.25">
      <c r="B24" s="48" t="s">
        <v>78</v>
      </c>
      <c r="C24" s="49" t="s">
        <v>43</v>
      </c>
      <c r="D24" s="51" t="s">
        <v>79</v>
      </c>
      <c r="E24" s="52" t="s">
        <v>118</v>
      </c>
      <c r="F24" s="53">
        <v>45000</v>
      </c>
      <c r="G24" s="54">
        <f>_xlfn.XLOOKUP('6'!$B24,Master!H:H,Master!I:I,0)</f>
        <v>0.18</v>
      </c>
      <c r="H24" s="55">
        <f>'6'!$G24*'6'!$F24</f>
        <v>8100</v>
      </c>
    </row>
    <row r="25" spans="2:8" x14ac:dyDescent="0.25">
      <c r="B25" s="46" t="s">
        <v>11</v>
      </c>
      <c r="C25" s="47" t="s">
        <v>4</v>
      </c>
      <c r="D25" s="51" t="s">
        <v>12</v>
      </c>
      <c r="E25" s="52" t="s">
        <v>119</v>
      </c>
      <c r="F25" s="53">
        <v>134000</v>
      </c>
      <c r="G25" s="54">
        <f>_xlfn.XLOOKUP('6'!$B25,Master!H:H,Master!I:I,0)</f>
        <v>0.08</v>
      </c>
      <c r="H25" s="55">
        <f>'6'!$G25*'6'!$F25</f>
        <v>10720</v>
      </c>
    </row>
    <row r="26" spans="2:8" x14ac:dyDescent="0.25">
      <c r="B26" s="46" t="s">
        <v>104</v>
      </c>
      <c r="C26" s="47" t="s">
        <v>4</v>
      </c>
      <c r="D26" s="51" t="s">
        <v>105</v>
      </c>
      <c r="E26" s="52" t="s">
        <v>120</v>
      </c>
      <c r="F26" s="53">
        <v>83117</v>
      </c>
      <c r="G26" s="54">
        <f>_xlfn.XLOOKUP('6'!$B26,Master!H:H,Master!I:I,0)</f>
        <v>0.2</v>
      </c>
      <c r="H26" s="55">
        <f>'6'!$G26*'6'!$F26</f>
        <v>16623.400000000001</v>
      </c>
    </row>
    <row r="27" spans="2:8" x14ac:dyDescent="0.25">
      <c r="B27" s="46" t="s">
        <v>65</v>
      </c>
      <c r="C27" s="47" t="s">
        <v>43</v>
      </c>
      <c r="D27" s="51" t="s">
        <v>66</v>
      </c>
      <c r="E27" s="52" t="s">
        <v>120</v>
      </c>
      <c r="F27" s="53">
        <v>59200</v>
      </c>
      <c r="G27" s="54">
        <f>_xlfn.XLOOKUP('6'!$B27,Master!H:H,Master!I:I,0)</f>
        <v>0.06</v>
      </c>
      <c r="H27" s="55">
        <f>'6'!$G27*'6'!$F27</f>
        <v>3552</v>
      </c>
    </row>
    <row r="28" spans="2:8" x14ac:dyDescent="0.25">
      <c r="B28" s="48" t="s">
        <v>94</v>
      </c>
      <c r="C28" s="49" t="s">
        <v>30</v>
      </c>
      <c r="D28" s="51" t="s">
        <v>95</v>
      </c>
      <c r="E28" s="52" t="s">
        <v>120</v>
      </c>
      <c r="F28" s="53">
        <v>89500</v>
      </c>
      <c r="G28" s="54">
        <f>_xlfn.XLOOKUP('6'!$B28,Master!H:H,Master!I:I,0)</f>
        <v>0.09</v>
      </c>
      <c r="H28" s="55">
        <f>'6'!$G28*'6'!$F28</f>
        <v>8055</v>
      </c>
    </row>
    <row r="29" spans="2:8" x14ac:dyDescent="0.25">
      <c r="B29" s="46" t="s">
        <v>27</v>
      </c>
      <c r="C29" s="47" t="s">
        <v>4</v>
      </c>
      <c r="D29" s="51" t="s">
        <v>28</v>
      </c>
      <c r="E29" s="52" t="s">
        <v>119</v>
      </c>
      <c r="F29" s="53">
        <v>50545</v>
      </c>
      <c r="G29" s="54">
        <f>_xlfn.XLOOKUP('6'!$B29,Master!H:H,Master!I:I,0)</f>
        <v>0.25</v>
      </c>
      <c r="H29" s="55">
        <f>'6'!$G29*'6'!$F29</f>
        <v>12636.25</v>
      </c>
    </row>
    <row r="30" spans="2:8" x14ac:dyDescent="0.25">
      <c r="B30" s="48" t="s">
        <v>74</v>
      </c>
      <c r="C30" s="49" t="s">
        <v>43</v>
      </c>
      <c r="D30" s="51" t="s">
        <v>75</v>
      </c>
      <c r="E30" s="52" t="s">
        <v>119</v>
      </c>
      <c r="F30" s="53">
        <v>51800</v>
      </c>
      <c r="G30" s="54">
        <f>_xlfn.XLOOKUP('6'!$B30,Master!H:H,Master!I:I,0)</f>
        <v>0.19</v>
      </c>
      <c r="H30" s="55">
        <f>'6'!$G30*'6'!$F30</f>
        <v>9842</v>
      </c>
    </row>
    <row r="31" spans="2:8" x14ac:dyDescent="0.25">
      <c r="B31" s="46" t="s">
        <v>40</v>
      </c>
      <c r="C31" s="47" t="s">
        <v>30</v>
      </c>
      <c r="D31" s="51" t="s">
        <v>41</v>
      </c>
      <c r="E31" s="52" t="s">
        <v>120</v>
      </c>
      <c r="F31" s="53">
        <v>45000</v>
      </c>
      <c r="G31" s="54">
        <f>_xlfn.XLOOKUP('6'!$B31,Master!H:H,Master!I:I,0)</f>
        <v>0.18</v>
      </c>
      <c r="H31" s="55">
        <f>'6'!$G31*'6'!$F31</f>
        <v>8100</v>
      </c>
    </row>
    <row r="32" spans="2:8" x14ac:dyDescent="0.25">
      <c r="B32" s="48" t="s">
        <v>29</v>
      </c>
      <c r="C32" s="49" t="s">
        <v>30</v>
      </c>
      <c r="D32" s="51" t="s">
        <v>31</v>
      </c>
      <c r="E32" s="52" t="s">
        <v>120</v>
      </c>
      <c r="F32" s="53">
        <v>140000</v>
      </c>
      <c r="G32" s="54">
        <f>_xlfn.XLOOKUP('6'!$B32,Master!H:H,Master!I:I,0)</f>
        <v>0.1</v>
      </c>
      <c r="H32" s="55">
        <f>'6'!$G32*'6'!$F32</f>
        <v>14000</v>
      </c>
    </row>
    <row r="33" spans="2:8" x14ac:dyDescent="0.25">
      <c r="B33" s="46" t="s">
        <v>8</v>
      </c>
      <c r="C33" s="47" t="s">
        <v>4</v>
      </c>
      <c r="D33" s="51" t="s">
        <v>9</v>
      </c>
      <c r="E33" s="52" t="s">
        <v>120</v>
      </c>
      <c r="F33" s="53">
        <v>29726</v>
      </c>
      <c r="G33" s="54">
        <f>_xlfn.XLOOKUP('6'!$B33,Master!H:H,Master!I:I,0)</f>
        <v>0.1</v>
      </c>
      <c r="H33" s="55">
        <f>'6'!$G33*'6'!$F33</f>
        <v>2972.6000000000004</v>
      </c>
    </row>
    <row r="34" spans="2:8" x14ac:dyDescent="0.25">
      <c r="B34" s="48" t="s">
        <v>51</v>
      </c>
      <c r="C34" s="49" t="s">
        <v>43</v>
      </c>
      <c r="D34" s="51" t="s">
        <v>52</v>
      </c>
      <c r="E34" s="52" t="s">
        <v>118</v>
      </c>
      <c r="F34" s="53">
        <v>58445</v>
      </c>
      <c r="G34" s="54">
        <f>_xlfn.XLOOKUP('6'!$B34,Master!H:H,Master!I:I,0)</f>
        <v>0.25</v>
      </c>
      <c r="H34" s="55">
        <f>'6'!$G34*'6'!$F34</f>
        <v>14611.25</v>
      </c>
    </row>
    <row r="35" spans="2:8" x14ac:dyDescent="0.25">
      <c r="B35" s="46" t="s">
        <v>15</v>
      </c>
      <c r="C35" s="47" t="s">
        <v>4</v>
      </c>
      <c r="D35" s="51" t="s">
        <v>16</v>
      </c>
      <c r="E35" s="52" t="s">
        <v>120</v>
      </c>
      <c r="F35" s="53">
        <v>135000</v>
      </c>
      <c r="G35" s="54">
        <f>_xlfn.XLOOKUP('6'!$B35,Master!H:H,Master!I:I,0)</f>
        <v>0.14000000000000001</v>
      </c>
      <c r="H35" s="55">
        <f>'6'!$G35*'6'!$F35</f>
        <v>18900</v>
      </c>
    </row>
    <row r="36" spans="2:8" x14ac:dyDescent="0.25">
      <c r="B36" s="48" t="s">
        <v>21</v>
      </c>
      <c r="C36" s="49" t="s">
        <v>4</v>
      </c>
      <c r="D36" s="51" t="s">
        <v>22</v>
      </c>
      <c r="E36" s="52" t="s">
        <v>118</v>
      </c>
      <c r="F36" s="53">
        <v>21971</v>
      </c>
      <c r="G36" s="54">
        <f>_xlfn.XLOOKUP('6'!$B36,Master!H:H,Master!I:I,0)</f>
        <v>0.23</v>
      </c>
      <c r="H36" s="55">
        <f>'6'!$G36*'6'!$F36</f>
        <v>5053.33</v>
      </c>
    </row>
    <row r="37" spans="2:8" x14ac:dyDescent="0.25">
      <c r="B37" s="46" t="s">
        <v>45</v>
      </c>
      <c r="C37" s="47" t="s">
        <v>43</v>
      </c>
      <c r="D37" s="51" t="s">
        <v>46</v>
      </c>
      <c r="E37" s="52" t="s">
        <v>120</v>
      </c>
      <c r="F37" s="53">
        <v>35971</v>
      </c>
      <c r="G37" s="54">
        <f>_xlfn.XLOOKUP('6'!$B37,Master!H:H,Master!I:I,0)</f>
        <v>0.14000000000000001</v>
      </c>
      <c r="H37" s="55">
        <f>'6'!$G37*'6'!$F37</f>
        <v>5035.9400000000005</v>
      </c>
    </row>
    <row r="38" spans="2:8" x14ac:dyDescent="0.25">
      <c r="B38" s="48" t="s">
        <v>63</v>
      </c>
      <c r="C38" s="49" t="s">
        <v>43</v>
      </c>
      <c r="D38" s="51" t="s">
        <v>64</v>
      </c>
      <c r="E38" s="52" t="s">
        <v>119</v>
      </c>
      <c r="F38" s="53">
        <v>88357</v>
      </c>
      <c r="G38" s="54">
        <f>_xlfn.XLOOKUP('6'!$B38,Master!H:H,Master!I:I,0)</f>
        <v>0</v>
      </c>
      <c r="H38" s="55">
        <f>'6'!$G38*'6'!$F38</f>
        <v>0</v>
      </c>
    </row>
    <row r="39" spans="2:8" x14ac:dyDescent="0.25">
      <c r="B39" s="48" t="s">
        <v>34</v>
      </c>
      <c r="C39" s="49" t="s">
        <v>30</v>
      </c>
      <c r="D39" s="51" t="s">
        <v>35</v>
      </c>
      <c r="E39" s="52" t="s">
        <v>120</v>
      </c>
      <c r="F39" s="53">
        <v>68357</v>
      </c>
      <c r="G39" s="54">
        <f>_xlfn.XLOOKUP('6'!$B39,Master!H:H,Master!I:I,0)</f>
        <v>0</v>
      </c>
      <c r="H39" s="55">
        <f>'6'!$G39*'6'!$F39</f>
        <v>0</v>
      </c>
    </row>
    <row r="40" spans="2:8" x14ac:dyDescent="0.25">
      <c r="B40" s="46" t="s">
        <v>61</v>
      </c>
      <c r="C40" s="47" t="s">
        <v>43</v>
      </c>
      <c r="D40" s="51" t="s">
        <v>62</v>
      </c>
      <c r="E40" s="52" t="s">
        <v>120</v>
      </c>
      <c r="F40" s="53">
        <v>90000</v>
      </c>
      <c r="G40" s="54">
        <f>_xlfn.XLOOKUP('6'!$B40,Master!H:H,Master!I:I,0)</f>
        <v>0.25</v>
      </c>
      <c r="H40" s="55">
        <f>'6'!$G40*'6'!$F40</f>
        <v>22500</v>
      </c>
    </row>
    <row r="41" spans="2:8" x14ac:dyDescent="0.25">
      <c r="B41" s="48" t="s">
        <v>6</v>
      </c>
      <c r="C41" s="49" t="s">
        <v>4</v>
      </c>
      <c r="D41" s="51" t="s">
        <v>7</v>
      </c>
      <c r="E41" s="52" t="s">
        <v>119</v>
      </c>
      <c r="F41" s="53">
        <v>39627</v>
      </c>
      <c r="G41" s="54">
        <f>_xlfn.XLOOKUP('6'!$B41,Master!H:H,Master!I:I,0)</f>
        <v>0.23</v>
      </c>
      <c r="H41" s="55">
        <f>'6'!$G41*'6'!$F41</f>
        <v>9114.2100000000009</v>
      </c>
    </row>
    <row r="42" spans="2:8" x14ac:dyDescent="0.25">
      <c r="B42" s="48" t="s">
        <v>47</v>
      </c>
      <c r="C42" s="49" t="s">
        <v>43</v>
      </c>
      <c r="D42" s="51" t="s">
        <v>48</v>
      </c>
      <c r="E42" s="52" t="s">
        <v>119</v>
      </c>
      <c r="F42" s="53">
        <v>80000</v>
      </c>
      <c r="G42" s="54">
        <f>_xlfn.XLOOKUP('6'!$B42,Master!H:H,Master!I:I,0)</f>
        <v>0.25</v>
      </c>
      <c r="H42" s="55">
        <f>'6'!$G42*'6'!$F42</f>
        <v>20000</v>
      </c>
    </row>
    <row r="43" spans="2:8" x14ac:dyDescent="0.25">
      <c r="B43" s="48" t="s">
        <v>102</v>
      </c>
      <c r="C43" s="49" t="s">
        <v>4</v>
      </c>
      <c r="D43" s="51" t="s">
        <v>103</v>
      </c>
      <c r="E43" s="52" t="s">
        <v>118</v>
      </c>
      <c r="F43" s="53">
        <v>60445</v>
      </c>
      <c r="G43" s="54">
        <f>_xlfn.XLOOKUP('6'!$B43,Master!H:H,Master!I:I,0)</f>
        <v>0.19</v>
      </c>
      <c r="H43" s="55">
        <f>'6'!$G43*'6'!$F43</f>
        <v>11484.55</v>
      </c>
    </row>
    <row r="44" spans="2:8" x14ac:dyDescent="0.25">
      <c r="B44" s="48" t="s">
        <v>106</v>
      </c>
      <c r="C44" s="49" t="s">
        <v>4</v>
      </c>
      <c r="D44" s="51" t="s">
        <v>107</v>
      </c>
      <c r="E44" s="52" t="s">
        <v>118</v>
      </c>
      <c r="F44" s="53">
        <v>58445</v>
      </c>
      <c r="G44" s="54">
        <f>_xlfn.XLOOKUP('6'!$B44,Master!H:H,Master!I:I,0)</f>
        <v>0.11</v>
      </c>
      <c r="H44" s="55">
        <f>'6'!$G44*'6'!$F44</f>
        <v>6428.95</v>
      </c>
    </row>
    <row r="45" spans="2:8" x14ac:dyDescent="0.25">
      <c r="B45" s="46" t="s">
        <v>80</v>
      </c>
      <c r="C45" s="47" t="s">
        <v>30</v>
      </c>
      <c r="D45" s="51" t="s">
        <v>81</v>
      </c>
      <c r="E45" s="52" t="s">
        <v>120</v>
      </c>
      <c r="F45" s="53">
        <v>89500</v>
      </c>
      <c r="G45" s="54">
        <f>_xlfn.XLOOKUP('6'!$B45,Master!H:H,Master!I:I,0)</f>
        <v>0.21</v>
      </c>
      <c r="H45" s="55">
        <f>'6'!$G45*'6'!$F45</f>
        <v>18795</v>
      </c>
    </row>
    <row r="46" spans="2:8" x14ac:dyDescent="0.25">
      <c r="B46" s="48" t="s">
        <v>98</v>
      </c>
      <c r="C46" s="49" t="s">
        <v>30</v>
      </c>
      <c r="D46" s="51" t="s">
        <v>99</v>
      </c>
      <c r="E46" s="52" t="s">
        <v>120</v>
      </c>
      <c r="F46" s="53">
        <v>80000</v>
      </c>
      <c r="G46" s="54">
        <f>_xlfn.XLOOKUP('6'!$B46,Master!H:H,Master!I:I,0)</f>
        <v>0.18</v>
      </c>
      <c r="H46" s="55">
        <f>'6'!$G46*'6'!$F46</f>
        <v>14400</v>
      </c>
    </row>
    <row r="47" spans="2:8" x14ac:dyDescent="0.25">
      <c r="B47" s="46" t="s">
        <v>92</v>
      </c>
      <c r="C47" s="47" t="s">
        <v>30</v>
      </c>
      <c r="D47" s="51" t="s">
        <v>93</v>
      </c>
      <c r="E47" s="52" t="s">
        <v>119</v>
      </c>
      <c r="F47" s="53">
        <v>45450</v>
      </c>
      <c r="G47" s="54">
        <f>_xlfn.XLOOKUP('6'!$B47,Master!H:H,Master!I:I,0)</f>
        <v>0.16</v>
      </c>
      <c r="H47" s="55">
        <f>'6'!$G47*'6'!$F47</f>
        <v>7272</v>
      </c>
    </row>
    <row r="48" spans="2:8" x14ac:dyDescent="0.25">
      <c r="B48" s="48" t="s">
        <v>90</v>
      </c>
      <c r="C48" s="49" t="s">
        <v>4</v>
      </c>
      <c r="D48" s="51" t="s">
        <v>91</v>
      </c>
      <c r="E48" s="52" t="s">
        <v>120</v>
      </c>
      <c r="F48" s="53">
        <v>120000</v>
      </c>
      <c r="G48" s="54">
        <f>_xlfn.XLOOKUP('6'!$B48,Master!H:H,Master!I:I,0)</f>
        <v>0.13</v>
      </c>
      <c r="H48" s="55">
        <f>'6'!$G48*'6'!$F48</f>
        <v>15600</v>
      </c>
    </row>
    <row r="49" spans="2:8" x14ac:dyDescent="0.25">
      <c r="B49" s="48" t="s">
        <v>13</v>
      </c>
      <c r="C49" s="49" t="s">
        <v>4</v>
      </c>
      <c r="D49" s="51" t="s">
        <v>14</v>
      </c>
      <c r="E49" s="52" t="s">
        <v>119</v>
      </c>
      <c r="F49" s="53">
        <v>34808</v>
      </c>
      <c r="G49" s="54">
        <f>_xlfn.XLOOKUP('6'!$B49,Master!H:H,Master!I:I,0)</f>
        <v>0.27</v>
      </c>
      <c r="H49" s="55">
        <f>'6'!$G49*'6'!$F49</f>
        <v>9398.16</v>
      </c>
    </row>
    <row r="50" spans="2:8" x14ac:dyDescent="0.25">
      <c r="B50" s="46" t="s">
        <v>72</v>
      </c>
      <c r="C50" s="47" t="s">
        <v>43</v>
      </c>
      <c r="D50" s="51" t="s">
        <v>145</v>
      </c>
      <c r="E50" s="52" t="s">
        <v>120</v>
      </c>
      <c r="F50" s="53">
        <v>68357</v>
      </c>
      <c r="G50" s="54">
        <f>_xlfn.XLOOKUP('6'!$B50,Master!H:H,Master!I:I,0)</f>
        <v>0.15</v>
      </c>
      <c r="H50" s="55">
        <f>'6'!$G50*'6'!$F50</f>
        <v>10253.549999999999</v>
      </c>
    </row>
    <row r="51" spans="2:8" x14ac:dyDescent="0.25">
      <c r="B51" s="48" t="s">
        <v>10</v>
      </c>
      <c r="C51" s="49" t="s">
        <v>4</v>
      </c>
      <c r="D51" s="51" t="s">
        <v>73</v>
      </c>
      <c r="E51" s="52" t="s">
        <v>120</v>
      </c>
      <c r="F51" s="53">
        <v>93668</v>
      </c>
      <c r="G51" s="54">
        <f>_xlfn.XLOOKUP('6'!$B51,Master!H:H,Master!I:I,0)</f>
        <v>0</v>
      </c>
      <c r="H51" s="55">
        <f>'6'!$G51*'6'!$F51</f>
        <v>0</v>
      </c>
    </row>
    <row r="52" spans="2:8" x14ac:dyDescent="0.25">
      <c r="B52" s="46" t="s">
        <v>19</v>
      </c>
      <c r="C52" s="47" t="s">
        <v>4</v>
      </c>
      <c r="D52" s="51" t="s">
        <v>20</v>
      </c>
      <c r="E52" s="52" t="s">
        <v>120</v>
      </c>
      <c r="F52" s="53">
        <v>89500</v>
      </c>
      <c r="G52" s="54">
        <f>_xlfn.XLOOKUP('6'!$B52,Master!H:H,Master!I:I,0)</f>
        <v>0.06</v>
      </c>
      <c r="H52" s="55">
        <f>'6'!$G52*'6'!$F52</f>
        <v>5370</v>
      </c>
    </row>
    <row r="53" spans="2:8" x14ac:dyDescent="0.25">
      <c r="B53" s="46" t="s">
        <v>23</v>
      </c>
      <c r="C53" s="47" t="s">
        <v>4</v>
      </c>
      <c r="D53" s="51" t="s">
        <v>24</v>
      </c>
      <c r="E53" s="52" t="s">
        <v>118</v>
      </c>
      <c r="F53" s="53">
        <v>80000</v>
      </c>
      <c r="G53" s="54">
        <f>_xlfn.XLOOKUP('6'!$B53,Master!H:H,Master!I:I,0)</f>
        <v>0.06</v>
      </c>
      <c r="H53" s="55">
        <f>'6'!$G53*'6'!$F53</f>
        <v>4800</v>
      </c>
    </row>
  </sheetData>
  <sortState xmlns:xlrd2="http://schemas.microsoft.com/office/spreadsheetml/2017/richdata2" ref="B4:H53">
    <sortCondition ref="D4:D53"/>
  </sortState>
  <mergeCells count="1">
    <mergeCell ref="B1:J1"/>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11"/>
  <sheetViews>
    <sheetView workbookViewId="0">
      <selection activeCell="D8" sqref="D8"/>
    </sheetView>
  </sheetViews>
  <sheetFormatPr defaultRowHeight="15" x14ac:dyDescent="0.25"/>
  <cols>
    <col min="2" max="2" width="4.85546875" style="17" customWidth="1"/>
    <col min="3" max="3" width="8.28515625" bestFit="1" customWidth="1"/>
    <col min="4" max="4" width="14.28515625" bestFit="1" customWidth="1"/>
    <col min="7" max="7" width="7.85546875" customWidth="1"/>
    <col min="8" max="8" width="16.5703125" bestFit="1" customWidth="1"/>
  </cols>
  <sheetData>
    <row r="1" spans="1:17" ht="36" x14ac:dyDescent="0.55000000000000004">
      <c r="A1" s="18"/>
      <c r="B1" s="19" t="s">
        <v>109</v>
      </c>
      <c r="C1" s="19"/>
      <c r="D1" s="19"/>
      <c r="E1" s="19"/>
      <c r="F1" s="19"/>
      <c r="G1" s="19"/>
      <c r="H1" s="19"/>
      <c r="I1" s="19"/>
      <c r="J1" s="19"/>
      <c r="K1" s="19"/>
      <c r="L1" s="19"/>
      <c r="M1" s="19"/>
      <c r="N1" s="19"/>
      <c r="O1" s="19"/>
      <c r="P1" s="19"/>
      <c r="Q1" s="19"/>
    </row>
    <row r="2" spans="1:17" x14ac:dyDescent="0.25">
      <c r="B2" s="25" t="s">
        <v>146</v>
      </c>
      <c r="C2" s="56" t="s">
        <v>147</v>
      </c>
      <c r="D2" s="56"/>
    </row>
    <row r="3" spans="1:17" x14ac:dyDescent="0.25">
      <c r="B3" s="23">
        <v>1</v>
      </c>
      <c r="C3" s="1" t="s">
        <v>110</v>
      </c>
      <c r="D3" s="24">
        <f>AVERAGE(EMPData[Yearly Sal])</f>
        <v>72397.52</v>
      </c>
    </row>
    <row r="4" spans="1:17" x14ac:dyDescent="0.25">
      <c r="B4" s="23">
        <v>2</v>
      </c>
      <c r="C4" s="1" t="s">
        <v>111</v>
      </c>
      <c r="D4" s="24">
        <f>MEDIAN(EMPData[Yearly Sal])</f>
        <v>63208</v>
      </c>
    </row>
    <row r="5" spans="1:17" x14ac:dyDescent="0.25">
      <c r="B5" s="23">
        <v>3</v>
      </c>
      <c r="C5" s="1" t="s">
        <v>148</v>
      </c>
      <c r="D5" s="24">
        <f>MODE(EMPData[Yearly Sal])</f>
        <v>89500</v>
      </c>
    </row>
    <row r="6" spans="1:17" x14ac:dyDescent="0.25">
      <c r="B6" s="23">
        <v>4</v>
      </c>
      <c r="C6" s="1" t="s">
        <v>113</v>
      </c>
      <c r="D6" s="24">
        <f>MAX(EMPData[Yearly Sal])</f>
        <v>140000</v>
      </c>
    </row>
    <row r="7" spans="1:17" x14ac:dyDescent="0.25">
      <c r="B7" s="23">
        <v>5</v>
      </c>
      <c r="C7" s="1" t="s">
        <v>114</v>
      </c>
      <c r="D7" s="24">
        <f>MIN(EMPData[Yearly Sal])</f>
        <v>21971</v>
      </c>
    </row>
    <row r="8" spans="1:17" x14ac:dyDescent="0.25">
      <c r="B8" s="23">
        <v>6</v>
      </c>
      <c r="C8" s="1" t="s">
        <v>115</v>
      </c>
      <c r="D8" s="24">
        <f>SUM(EMPData[Yearly Sal])</f>
        <v>3619876</v>
      </c>
    </row>
    <row r="11" spans="1:17" x14ac:dyDescent="0.25">
      <c r="A11" t="s">
        <v>140</v>
      </c>
    </row>
  </sheetData>
  <mergeCells count="1">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workbookViewId="0">
      <selection activeCell="D5" sqref="D5"/>
    </sheetView>
  </sheetViews>
  <sheetFormatPr defaultRowHeight="15" x14ac:dyDescent="0.25"/>
  <cols>
    <col min="1" max="1" width="9.42578125" customWidth="1"/>
    <col min="3" max="3" width="12.5703125" bestFit="1" customWidth="1"/>
    <col min="4" max="4" width="16.42578125" customWidth="1"/>
    <col min="5" max="5" width="5.28515625" customWidth="1"/>
    <col min="12" max="12" width="2.140625" customWidth="1"/>
  </cols>
  <sheetData>
    <row r="1" spans="1:18" ht="36" x14ac:dyDescent="0.55000000000000004">
      <c r="A1" s="18"/>
      <c r="B1" s="19" t="s">
        <v>134</v>
      </c>
      <c r="C1" s="19"/>
      <c r="D1" s="19"/>
      <c r="E1" s="19"/>
      <c r="F1" s="19"/>
      <c r="G1" s="19"/>
      <c r="H1" s="19"/>
      <c r="I1" s="19"/>
      <c r="J1" s="19"/>
      <c r="K1" s="19"/>
      <c r="L1" s="19"/>
      <c r="M1" s="19"/>
      <c r="N1" s="19"/>
      <c r="O1" s="19"/>
      <c r="P1" s="19"/>
      <c r="Q1" s="19"/>
      <c r="R1" s="19"/>
    </row>
    <row r="2" spans="1:18" x14ac:dyDescent="0.25">
      <c r="C2" s="28" t="s">
        <v>1</v>
      </c>
      <c r="D2" s="57" t="s">
        <v>149</v>
      </c>
      <c r="E2" s="57"/>
    </row>
    <row r="3" spans="1:18" x14ac:dyDescent="0.25">
      <c r="C3" s="29" t="s">
        <v>4</v>
      </c>
      <c r="D3" s="34">
        <f>SUMIF(EMPData[Department],"="&amp;'2.a'!C3,(EMPData[Yearly Sal]))</f>
        <v>1294801</v>
      </c>
      <c r="E3" s="26">
        <v>1294801</v>
      </c>
    </row>
    <row r="4" spans="1:18" x14ac:dyDescent="0.25">
      <c r="C4" s="29" t="s">
        <v>30</v>
      </c>
      <c r="D4" s="34">
        <f>SUMIF(EMPData[Department],"="&amp;'2.a'!C4,(EMPData[Yearly Sal]))</f>
        <v>1053666</v>
      </c>
      <c r="E4" s="26">
        <v>1053666</v>
      </c>
    </row>
    <row r="5" spans="1:18" x14ac:dyDescent="0.25">
      <c r="C5" s="29" t="s">
        <v>43</v>
      </c>
      <c r="D5" s="34">
        <f>SUMIF(EMPData[Department],"="&amp;'2.a'!C5,(EMPData[Yearly Sal]))</f>
        <v>1271409</v>
      </c>
      <c r="E5" s="27">
        <v>1271409</v>
      </c>
    </row>
    <row r="9" spans="1:18" x14ac:dyDescent="0.25">
      <c r="A9" t="s">
        <v>140</v>
      </c>
    </row>
  </sheetData>
  <mergeCells count="1">
    <mergeCell ref="D2:E2"/>
  </mergeCells>
  <conditionalFormatting sqref="E3:E5">
    <cfRule type="dataBar" priority="1">
      <dataBar showValue="0">
        <cfvo type="min"/>
        <cfvo type="max"/>
        <color rgb="FF3399FF"/>
      </dataBar>
      <extLst>
        <ext xmlns:x14="http://schemas.microsoft.com/office/spreadsheetml/2009/9/main" uri="{B025F937-C7B1-47D3-B67F-A62EFF666E3E}">
          <x14:id>{03F123A1-D828-4EA2-B387-D11017C222B4}</x14:id>
        </ext>
      </extLst>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03F123A1-D828-4EA2-B387-D11017C222B4}">
            <x14:dataBar minLength="0" maxLength="100" border="1" negativeBarBorderColorSameAsPositive="0">
              <x14:cfvo type="autoMin"/>
              <x14:cfvo type="autoMax"/>
              <x14:borderColor rgb="FF3399FF"/>
              <x14:negativeFillColor rgb="FFFF0000"/>
              <x14:negativeBorderColor rgb="FFFF0000"/>
              <x14:axisColor rgb="FF000000"/>
            </x14:dataBar>
          </x14:cfRule>
          <xm:sqref>E3:E5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19"/>
  <sheetViews>
    <sheetView workbookViewId="0">
      <selection activeCell="B3" sqref="B3"/>
    </sheetView>
  </sheetViews>
  <sheetFormatPr defaultRowHeight="15" x14ac:dyDescent="0.25"/>
  <cols>
    <col min="2" max="2" width="15.140625" customWidth="1"/>
    <col min="3" max="3" width="17.5703125" style="16" bestFit="1" customWidth="1"/>
  </cols>
  <sheetData>
    <row r="1" spans="1:18" ht="36" x14ac:dyDescent="0.55000000000000004">
      <c r="A1" s="18"/>
      <c r="B1" s="19" t="s">
        <v>135</v>
      </c>
      <c r="C1" s="19"/>
      <c r="D1" s="19"/>
      <c r="E1" s="19"/>
      <c r="F1" s="19"/>
      <c r="G1" s="19"/>
      <c r="H1" s="19"/>
      <c r="I1" s="19"/>
      <c r="J1" s="19"/>
      <c r="K1" s="19"/>
      <c r="L1" s="19"/>
      <c r="M1" s="19"/>
      <c r="N1" s="19"/>
      <c r="O1" s="19"/>
      <c r="P1" s="19"/>
      <c r="Q1" s="19"/>
      <c r="R1" s="19"/>
    </row>
    <row r="2" spans="1:18" x14ac:dyDescent="0.25">
      <c r="B2" s="33" t="s">
        <v>1</v>
      </c>
      <c r="C2" s="32" t="s">
        <v>150</v>
      </c>
    </row>
    <row r="3" spans="1:18" x14ac:dyDescent="0.25">
      <c r="B3" s="30" t="s">
        <v>43</v>
      </c>
      <c r="C3" s="31">
        <v>1271409</v>
      </c>
    </row>
    <row r="4" spans="1:18" x14ac:dyDescent="0.25">
      <c r="B4" s="30" t="s">
        <v>30</v>
      </c>
      <c r="C4" s="31">
        <v>1053666</v>
      </c>
    </row>
    <row r="5" spans="1:18" x14ac:dyDescent="0.25">
      <c r="B5" s="30" t="s">
        <v>4</v>
      </c>
      <c r="C5" s="31">
        <v>1294801</v>
      </c>
    </row>
    <row r="6" spans="1:18" x14ac:dyDescent="0.25">
      <c r="C6"/>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sheetData>
  <conditionalFormatting pivot="1" sqref="C3:C5">
    <cfRule type="dataBar" priority="1">
      <dataBar>
        <cfvo type="min"/>
        <cfvo type="max"/>
        <color rgb="FF63C384"/>
      </dataBar>
      <extLst>
        <ext xmlns:x14="http://schemas.microsoft.com/office/spreadsheetml/2009/9/main" uri="{B025F937-C7B1-47D3-B67F-A62EFF666E3E}">
          <x14:id>{6848B81E-CA82-4984-9A62-60FEF30D3850}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848B81E-CA82-4984-9A62-60FEF30D3850}">
            <x14:dataBar minLength="0" maxLength="100" border="1" negativeBarBorderColorSameAsPositive="0">
              <x14:cfvo type="autoMin"/>
              <x14:cfvo type="autoMax"/>
              <x14:borderColor rgb="FF63C384"/>
              <x14:negativeFillColor rgb="FFFF0000"/>
              <x14:negativeBorderColor rgb="FFFF0000"/>
              <x14:axisColor rgb="FF000000"/>
            </x14:dataBar>
          </x14:cfRule>
          <xm:sqref>C3:C5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R56"/>
  <sheetViews>
    <sheetView workbookViewId="0">
      <selection activeCell="B6" sqref="B6"/>
    </sheetView>
  </sheetViews>
  <sheetFormatPr defaultRowHeight="15" x14ac:dyDescent="0.25"/>
  <cols>
    <col min="2" max="2" width="13.5703125" bestFit="1" customWidth="1"/>
    <col min="3" max="3" width="12.5703125" style="16" bestFit="1" customWidth="1"/>
  </cols>
  <sheetData>
    <row r="1" spans="1:18" ht="36" x14ac:dyDescent="0.55000000000000004">
      <c r="A1" s="18"/>
      <c r="B1" s="19" t="s">
        <v>136</v>
      </c>
      <c r="C1" s="19"/>
      <c r="D1" s="19"/>
      <c r="E1" s="19"/>
      <c r="F1" s="19"/>
      <c r="G1" s="19"/>
      <c r="H1" s="19"/>
      <c r="I1" s="19"/>
      <c r="J1" s="19"/>
      <c r="K1" s="19"/>
      <c r="L1" s="19"/>
      <c r="M1" s="19"/>
      <c r="N1" s="19"/>
      <c r="O1" s="19"/>
      <c r="P1" s="19"/>
      <c r="Q1" s="19"/>
      <c r="R1" s="19"/>
    </row>
    <row r="3" spans="1:18" x14ac:dyDescent="0.25">
      <c r="C3"/>
    </row>
    <row r="4" spans="1:18" x14ac:dyDescent="0.25">
      <c r="K4" t="s">
        <v>141</v>
      </c>
    </row>
    <row r="5" spans="1:18" x14ac:dyDescent="0.25">
      <c r="B5" s="36" t="s">
        <v>2</v>
      </c>
      <c r="C5" s="38" t="s">
        <v>151</v>
      </c>
    </row>
    <row r="6" spans="1:18" x14ac:dyDescent="0.25">
      <c r="B6" s="40" t="s">
        <v>31</v>
      </c>
      <c r="C6" s="39">
        <v>140000</v>
      </c>
    </row>
    <row r="7" spans="1:18" x14ac:dyDescent="0.25">
      <c r="B7" s="41" t="s">
        <v>60</v>
      </c>
      <c r="C7" s="35">
        <v>140000</v>
      </c>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sheetData>
  <conditionalFormatting pivot="1">
    <cfRule type="top10" priority="2"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dimension ref="A1:R54"/>
  <sheetViews>
    <sheetView workbookViewId="0">
      <selection activeCell="B5" sqref="B5:C5"/>
      <pivotSelection pane="bottomRight" showHeader="1" extendable="1" axis="axisRow" max="2" activeRow="4" activeCol="1" previousRow="4" previousCol="1" click="1" r:id="rId1">
        <pivotArea dataOnly="0" fieldPosition="0">
          <references count="1">
            <reference field="2" count="1">
              <x v="29"/>
            </reference>
          </references>
        </pivotArea>
      </pivotSelection>
    </sheetView>
  </sheetViews>
  <sheetFormatPr defaultRowHeight="15" x14ac:dyDescent="0.25"/>
  <cols>
    <col min="2" max="2" width="12.140625" bestFit="1" customWidth="1"/>
    <col min="3" max="3" width="11.5703125" style="16" bestFit="1" customWidth="1"/>
    <col min="4" max="4" width="12.5703125" bestFit="1" customWidth="1"/>
    <col min="5" max="5" width="11.5703125" bestFit="1" customWidth="1"/>
  </cols>
  <sheetData>
    <row r="1" spans="1:18" ht="36" x14ac:dyDescent="0.55000000000000004">
      <c r="A1" s="18"/>
      <c r="B1" s="67" t="s">
        <v>137</v>
      </c>
      <c r="C1" s="67"/>
      <c r="D1" s="67"/>
      <c r="E1" s="67"/>
      <c r="F1" s="67"/>
      <c r="G1" s="68"/>
      <c r="H1" s="68"/>
      <c r="I1" s="68"/>
      <c r="J1" s="68"/>
      <c r="K1" s="19"/>
      <c r="L1" s="19"/>
      <c r="M1" s="19"/>
      <c r="N1" s="19"/>
      <c r="O1" s="19"/>
      <c r="P1" s="19"/>
      <c r="Q1" s="19"/>
      <c r="R1" s="19"/>
    </row>
    <row r="2" spans="1:18" x14ac:dyDescent="0.25">
      <c r="B2" s="36" t="s">
        <v>1</v>
      </c>
      <c r="C2" s="66" t="s">
        <v>154</v>
      </c>
      <c r="I2" t="s">
        <v>141</v>
      </c>
    </row>
    <row r="4" spans="1:18" x14ac:dyDescent="0.25">
      <c r="B4" s="36" t="s">
        <v>2</v>
      </c>
      <c r="C4" s="37" t="s">
        <v>151</v>
      </c>
    </row>
    <row r="5" spans="1:18" x14ac:dyDescent="0.25">
      <c r="B5" s="41" t="s">
        <v>9</v>
      </c>
      <c r="C5" s="39">
        <v>29726</v>
      </c>
    </row>
    <row r="6" spans="1:18" x14ac:dyDescent="0.25">
      <c r="B6" s="41" t="s">
        <v>22</v>
      </c>
      <c r="C6" s="35">
        <v>21971</v>
      </c>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sheetData>
  <conditionalFormatting pivot="1" sqref="C5:C6">
    <cfRule type="top10" priority="1" bottom="1" rank="2"/>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54"/>
  <sheetViews>
    <sheetView workbookViewId="0">
      <selection activeCell="C12" sqref="C12"/>
    </sheetView>
  </sheetViews>
  <sheetFormatPr defaultRowHeight="15" x14ac:dyDescent="0.25"/>
  <cols>
    <col min="2" max="2" width="13.5703125" bestFit="1" customWidth="1"/>
    <col min="3" max="3" width="12.5703125" style="16" bestFit="1" customWidth="1"/>
  </cols>
  <sheetData>
    <row r="1" spans="1:18" ht="36" x14ac:dyDescent="0.55000000000000004">
      <c r="A1" s="18"/>
      <c r="B1" s="19" t="s">
        <v>138</v>
      </c>
      <c r="C1" s="19"/>
      <c r="D1" s="19"/>
      <c r="E1" s="19"/>
      <c r="F1" s="19"/>
      <c r="G1" s="19"/>
      <c r="H1" s="19"/>
      <c r="I1" s="19"/>
      <c r="J1" s="19"/>
      <c r="K1" s="19"/>
      <c r="L1" s="19"/>
      <c r="M1" s="19"/>
      <c r="N1" s="19"/>
      <c r="O1" s="19"/>
      <c r="P1" s="19"/>
      <c r="Q1" s="19"/>
      <c r="R1" s="19"/>
    </row>
    <row r="2" spans="1:18" x14ac:dyDescent="0.25">
      <c r="C2"/>
    </row>
    <row r="3" spans="1:18" x14ac:dyDescent="0.25">
      <c r="C3"/>
      <c r="K3" t="s">
        <v>141</v>
      </c>
    </row>
    <row r="4" spans="1:18" x14ac:dyDescent="0.25">
      <c r="B4" s="36" t="s">
        <v>2</v>
      </c>
      <c r="C4" s="38" t="s">
        <v>151</v>
      </c>
    </row>
    <row r="5" spans="1:18" x14ac:dyDescent="0.25">
      <c r="B5" s="40" t="s">
        <v>31</v>
      </c>
      <c r="C5" s="39">
        <v>140000</v>
      </c>
    </row>
    <row r="6" spans="1:18" x14ac:dyDescent="0.25">
      <c r="B6" s="41" t="s">
        <v>60</v>
      </c>
      <c r="C6" s="39">
        <v>140000</v>
      </c>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sheetData>
  <conditionalFormatting pivot="1">
    <cfRule type="top10" priority="1" rank="1"/>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dimension ref="A1:R6"/>
  <sheetViews>
    <sheetView workbookViewId="0">
      <selection activeCell="E21" sqref="E21"/>
    </sheetView>
  </sheetViews>
  <sheetFormatPr defaultRowHeight="15" x14ac:dyDescent="0.25"/>
  <cols>
    <col min="2" max="2" width="12.140625" bestFit="1" customWidth="1"/>
    <col min="3" max="3" width="11.5703125" bestFit="1" customWidth="1"/>
  </cols>
  <sheetData>
    <row r="1" spans="1:18" ht="36" x14ac:dyDescent="0.55000000000000004">
      <c r="A1" s="18"/>
      <c r="B1" s="19" t="s">
        <v>139</v>
      </c>
      <c r="C1" s="19"/>
      <c r="D1" s="19"/>
      <c r="E1" s="19"/>
      <c r="F1" s="19"/>
      <c r="G1" s="19"/>
      <c r="H1" s="19"/>
      <c r="I1" s="19"/>
      <c r="J1" s="19"/>
      <c r="K1" s="19"/>
      <c r="L1" s="19"/>
      <c r="M1" s="19"/>
      <c r="N1" s="19"/>
      <c r="O1" s="19"/>
      <c r="P1" s="19"/>
      <c r="Q1" s="19"/>
      <c r="R1" s="19"/>
    </row>
    <row r="2" spans="1:18" x14ac:dyDescent="0.25">
      <c r="B2" s="64" t="s">
        <v>117</v>
      </c>
      <c r="C2" t="s">
        <v>154</v>
      </c>
    </row>
    <row r="4" spans="1:18" x14ac:dyDescent="0.25">
      <c r="B4" s="42" t="s">
        <v>2</v>
      </c>
      <c r="C4" s="65" t="s">
        <v>151</v>
      </c>
      <c r="J4" t="s">
        <v>142</v>
      </c>
    </row>
    <row r="5" spans="1:18" x14ac:dyDescent="0.25">
      <c r="B5" s="40" t="s">
        <v>9</v>
      </c>
      <c r="C5" s="39">
        <v>29726</v>
      </c>
    </row>
    <row r="6" spans="1:18" x14ac:dyDescent="0.25">
      <c r="B6" s="40" t="s">
        <v>22</v>
      </c>
      <c r="C6" s="39">
        <v>21971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R56"/>
  <sheetViews>
    <sheetView workbookViewId="0">
      <selection activeCell="H6" sqref="H6"/>
    </sheetView>
  </sheetViews>
  <sheetFormatPr defaultRowHeight="15" x14ac:dyDescent="0.25"/>
  <cols>
    <col min="2" max="2" width="13.28515625" customWidth="1"/>
    <col min="3" max="3" width="13.140625" customWidth="1"/>
    <col min="4" max="4" width="16.5703125" customWidth="1"/>
    <col min="5" max="5" width="11.140625" customWidth="1"/>
    <col min="6" max="6" width="14.28515625" bestFit="1" customWidth="1"/>
    <col min="7" max="7" width="11.28515625" style="17" customWidth="1"/>
    <col min="8" max="8" width="13.42578125" customWidth="1"/>
    <col min="10" max="10" width="12.140625" hidden="1" customWidth="1"/>
    <col min="11" max="11" width="10.140625" hidden="1" customWidth="1"/>
    <col min="12" max="12" width="16.7109375" hidden="1" customWidth="1"/>
  </cols>
  <sheetData>
    <row r="1" spans="1:18" ht="38.25" customHeight="1" x14ac:dyDescent="0.55000000000000004">
      <c r="A1" s="18"/>
      <c r="B1" s="19" t="s">
        <v>129</v>
      </c>
      <c r="C1" s="19"/>
      <c r="D1" s="19"/>
      <c r="E1" s="19"/>
      <c r="F1" s="19"/>
      <c r="G1" s="19"/>
      <c r="H1" s="19"/>
      <c r="I1" s="19"/>
      <c r="J1" s="19"/>
      <c r="K1" s="19"/>
      <c r="L1" s="19"/>
      <c r="M1" s="19"/>
      <c r="N1" s="19"/>
      <c r="O1" s="19"/>
      <c r="P1" s="19"/>
      <c r="Q1" s="19"/>
      <c r="R1" s="19"/>
    </row>
    <row r="5" spans="1:18" x14ac:dyDescent="0.25">
      <c r="B5" s="4" t="s">
        <v>0</v>
      </c>
      <c r="C5" s="5" t="s">
        <v>1</v>
      </c>
      <c r="D5" s="5" t="s">
        <v>2</v>
      </c>
      <c r="E5" s="5" t="s">
        <v>117</v>
      </c>
      <c r="F5" s="12" t="s">
        <v>108</v>
      </c>
      <c r="G5" s="43" t="s">
        <v>68</v>
      </c>
      <c r="H5" s="5" t="s">
        <v>152</v>
      </c>
      <c r="N5" t="s">
        <v>142</v>
      </c>
    </row>
    <row r="6" spans="1:18" x14ac:dyDescent="0.25">
      <c r="B6" s="3" t="s">
        <v>3</v>
      </c>
      <c r="C6" s="1" t="s">
        <v>4</v>
      </c>
      <c r="D6" s="1" t="s">
        <v>5</v>
      </c>
      <c r="E6" s="1" t="s">
        <v>118</v>
      </c>
      <c r="F6" s="13">
        <v>60270</v>
      </c>
      <c r="G6" s="44">
        <f>_xlfn.XLOOKUP(EMPData4[[#This Row],[Employee ID]],Master!H:H,Master!I:I,0)</f>
        <v>0</v>
      </c>
      <c r="H6" s="15">
        <f>EMPData4[[#This Row],[Bonus %]]*EMPData4[[#This Row],[Yearly Sal]]</f>
        <v>0</v>
      </c>
    </row>
    <row r="7" spans="1:18" x14ac:dyDescent="0.25">
      <c r="B7" s="3" t="s">
        <v>6</v>
      </c>
      <c r="C7" s="1" t="s">
        <v>4</v>
      </c>
      <c r="D7" s="1" t="s">
        <v>7</v>
      </c>
      <c r="E7" s="1" t="s">
        <v>119</v>
      </c>
      <c r="F7" s="13">
        <v>39627</v>
      </c>
      <c r="G7" s="44">
        <f>_xlfn.XLOOKUP(EMPData4[[#This Row],[Employee ID]],Master!H:H,Master!I:I,0)</f>
        <v>0.23</v>
      </c>
      <c r="H7" s="15">
        <f>EMPData4[[#This Row],[Bonus %]]*EMPData4[[#This Row],[Yearly Sal]]</f>
        <v>9114.2100000000009</v>
      </c>
    </row>
    <row r="8" spans="1:18" x14ac:dyDescent="0.25">
      <c r="B8" s="3" t="s">
        <v>8</v>
      </c>
      <c r="C8" s="1" t="s">
        <v>4</v>
      </c>
      <c r="D8" s="1" t="s">
        <v>9</v>
      </c>
      <c r="E8" s="1" t="s">
        <v>120</v>
      </c>
      <c r="F8" s="13">
        <v>29726</v>
      </c>
      <c r="G8" s="44">
        <f>_xlfn.XLOOKUP(EMPData4[[#This Row],[Employee ID]],Master!H:H,Master!I:I,0)</f>
        <v>0.1</v>
      </c>
      <c r="H8" s="15">
        <f>EMPData4[[#This Row],[Bonus %]]*EMPData4[[#This Row],[Yearly Sal]]</f>
        <v>2972.6000000000004</v>
      </c>
    </row>
    <row r="9" spans="1:18" x14ac:dyDescent="0.25">
      <c r="B9" s="3" t="s">
        <v>10</v>
      </c>
      <c r="C9" s="1" t="s">
        <v>4</v>
      </c>
      <c r="D9" s="1" t="s">
        <v>73</v>
      </c>
      <c r="E9" s="1" t="s">
        <v>120</v>
      </c>
      <c r="F9" s="13">
        <v>93668</v>
      </c>
      <c r="G9" s="44">
        <f>_xlfn.XLOOKUP(EMPData4[[#This Row],[Employee ID]],Master!H:H,Master!I:I,0)</f>
        <v>0</v>
      </c>
      <c r="H9" s="15">
        <f>EMPData4[[#This Row],[Bonus %]]*EMPData4[[#This Row],[Yearly Sal]]</f>
        <v>0</v>
      </c>
    </row>
    <row r="10" spans="1:18" x14ac:dyDescent="0.25">
      <c r="B10" s="3" t="s">
        <v>11</v>
      </c>
      <c r="C10" s="1" t="s">
        <v>4</v>
      </c>
      <c r="D10" s="1" t="s">
        <v>12</v>
      </c>
      <c r="E10" s="1" t="s">
        <v>119</v>
      </c>
      <c r="F10" s="13">
        <v>134000</v>
      </c>
      <c r="G10" s="44">
        <f>_xlfn.XLOOKUP(EMPData4[[#This Row],[Employee ID]],Master!H:H,Master!I:I,0)</f>
        <v>0.08</v>
      </c>
      <c r="H10" s="15">
        <f>EMPData4[[#This Row],[Bonus %]]*EMPData4[[#This Row],[Yearly Sal]]</f>
        <v>10720</v>
      </c>
    </row>
    <row r="11" spans="1:18" x14ac:dyDescent="0.25">
      <c r="B11" s="3" t="s">
        <v>13</v>
      </c>
      <c r="C11" s="1" t="s">
        <v>4</v>
      </c>
      <c r="D11" s="1" t="s">
        <v>14</v>
      </c>
      <c r="E11" s="1" t="s">
        <v>119</v>
      </c>
      <c r="F11" s="13">
        <v>34808</v>
      </c>
      <c r="G11" s="44">
        <f>_xlfn.XLOOKUP(EMPData4[[#This Row],[Employee ID]],Master!H:H,Master!I:I,0)</f>
        <v>0.27</v>
      </c>
      <c r="H11" s="15">
        <f>EMPData4[[#This Row],[Bonus %]]*EMPData4[[#This Row],[Yearly Sal]]</f>
        <v>9398.16</v>
      </c>
    </row>
    <row r="12" spans="1:18" x14ac:dyDescent="0.25">
      <c r="B12" s="3" t="s">
        <v>15</v>
      </c>
      <c r="C12" s="1" t="s">
        <v>4</v>
      </c>
      <c r="D12" s="1" t="s">
        <v>16</v>
      </c>
      <c r="E12" s="1" t="s">
        <v>120</v>
      </c>
      <c r="F12" s="13">
        <v>135000</v>
      </c>
      <c r="G12" s="44">
        <f>_xlfn.XLOOKUP(EMPData4[[#This Row],[Employee ID]],Master!H:H,Master!I:I,0)</f>
        <v>0.14000000000000001</v>
      </c>
      <c r="H12" s="15">
        <f>EMPData4[[#This Row],[Bonus %]]*EMPData4[[#This Row],[Yearly Sal]]</f>
        <v>18900</v>
      </c>
    </row>
    <row r="13" spans="1:18" x14ac:dyDescent="0.25">
      <c r="B13" s="3" t="s">
        <v>17</v>
      </c>
      <c r="C13" s="1" t="s">
        <v>4</v>
      </c>
      <c r="D13" s="1" t="s">
        <v>18</v>
      </c>
      <c r="E13" s="1" t="s">
        <v>120</v>
      </c>
      <c r="F13" s="13">
        <v>45000</v>
      </c>
      <c r="G13" s="44">
        <f>_xlfn.XLOOKUP(EMPData4[[#This Row],[Employee ID]],Master!H:H,Master!I:I,0)</f>
        <v>0.09</v>
      </c>
      <c r="H13" s="15">
        <f>EMPData4[[#This Row],[Bonus %]]*EMPData4[[#This Row],[Yearly Sal]]</f>
        <v>4050</v>
      </c>
    </row>
    <row r="14" spans="1:18" x14ac:dyDescent="0.25">
      <c r="B14" s="3" t="s">
        <v>19</v>
      </c>
      <c r="C14" s="1" t="s">
        <v>4</v>
      </c>
      <c r="D14" s="1" t="s">
        <v>20</v>
      </c>
      <c r="E14" s="1" t="s">
        <v>120</v>
      </c>
      <c r="F14" s="13">
        <v>89500</v>
      </c>
      <c r="G14" s="44">
        <f>_xlfn.XLOOKUP(EMPData4[[#This Row],[Employee ID]],Master!H:H,Master!I:I,0)</f>
        <v>0.06</v>
      </c>
      <c r="H14" s="15">
        <f>EMPData4[[#This Row],[Bonus %]]*EMPData4[[#This Row],[Yearly Sal]]</f>
        <v>5370</v>
      </c>
    </row>
    <row r="15" spans="1:18" x14ac:dyDescent="0.25">
      <c r="B15" s="3" t="s">
        <v>21</v>
      </c>
      <c r="C15" s="1" t="s">
        <v>4</v>
      </c>
      <c r="D15" s="1" t="s">
        <v>22</v>
      </c>
      <c r="E15" s="1" t="s">
        <v>118</v>
      </c>
      <c r="F15" s="13">
        <v>21971</v>
      </c>
      <c r="G15" s="44">
        <f>_xlfn.XLOOKUP(EMPData4[[#This Row],[Employee ID]],Master!H:H,Master!I:I,0)</f>
        <v>0.23</v>
      </c>
      <c r="H15" s="15">
        <f>EMPData4[[#This Row],[Bonus %]]*EMPData4[[#This Row],[Yearly Sal]]</f>
        <v>5053.33</v>
      </c>
    </row>
    <row r="16" spans="1:18" x14ac:dyDescent="0.25">
      <c r="B16" s="3" t="s">
        <v>23</v>
      </c>
      <c r="C16" s="1" t="s">
        <v>4</v>
      </c>
      <c r="D16" s="1" t="s">
        <v>24</v>
      </c>
      <c r="E16" s="1" t="s">
        <v>118</v>
      </c>
      <c r="F16" s="13">
        <v>80000</v>
      </c>
      <c r="G16" s="44">
        <f>_xlfn.XLOOKUP(EMPData4[[#This Row],[Employee ID]],Master!H:H,Master!I:I,0)</f>
        <v>0.06</v>
      </c>
      <c r="H16" s="15">
        <f>EMPData4[[#This Row],[Bonus %]]*EMPData4[[#This Row],[Yearly Sal]]</f>
        <v>4800</v>
      </c>
    </row>
    <row r="17" spans="2:8" x14ac:dyDescent="0.25">
      <c r="B17" s="3" t="s">
        <v>25</v>
      </c>
      <c r="C17" s="1" t="s">
        <v>4</v>
      </c>
      <c r="D17" s="1" t="s">
        <v>26</v>
      </c>
      <c r="E17" s="1" t="s">
        <v>120</v>
      </c>
      <c r="F17" s="13">
        <v>45117</v>
      </c>
      <c r="G17" s="44">
        <f>_xlfn.XLOOKUP(EMPData4[[#This Row],[Employee ID]],Master!H:H,Master!I:I,0)</f>
        <v>0.24</v>
      </c>
      <c r="H17" s="15">
        <f>EMPData4[[#This Row],[Bonus %]]*EMPData4[[#This Row],[Yearly Sal]]</f>
        <v>10828.08</v>
      </c>
    </row>
    <row r="18" spans="2:8" x14ac:dyDescent="0.25">
      <c r="B18" s="3" t="s">
        <v>27</v>
      </c>
      <c r="C18" s="1" t="s">
        <v>4</v>
      </c>
      <c r="D18" s="1" t="s">
        <v>28</v>
      </c>
      <c r="E18" s="1" t="s">
        <v>119</v>
      </c>
      <c r="F18" s="13">
        <v>50545</v>
      </c>
      <c r="G18" s="44">
        <f>_xlfn.XLOOKUP(EMPData4[[#This Row],[Employee ID]],Master!H:H,Master!I:I,0)</f>
        <v>0.25</v>
      </c>
      <c r="H18" s="15">
        <f>EMPData4[[#This Row],[Bonus %]]*EMPData4[[#This Row],[Yearly Sal]]</f>
        <v>12636.25</v>
      </c>
    </row>
    <row r="19" spans="2:8" x14ac:dyDescent="0.25">
      <c r="B19" s="3" t="s">
        <v>29</v>
      </c>
      <c r="C19" s="1" t="s">
        <v>30</v>
      </c>
      <c r="D19" s="1" t="s">
        <v>31</v>
      </c>
      <c r="E19" s="1" t="s">
        <v>120</v>
      </c>
      <c r="F19" s="13">
        <v>140000</v>
      </c>
      <c r="G19" s="44">
        <f>_xlfn.XLOOKUP(EMPData4[[#This Row],[Employee ID]],Master!H:H,Master!I:I,0)</f>
        <v>0.1</v>
      </c>
      <c r="H19" s="15">
        <f>EMPData4[[#This Row],[Bonus %]]*EMPData4[[#This Row],[Yearly Sal]]</f>
        <v>14000</v>
      </c>
    </row>
    <row r="20" spans="2:8" x14ac:dyDescent="0.25">
      <c r="B20" s="3" t="s">
        <v>32</v>
      </c>
      <c r="C20" s="1" t="s">
        <v>30</v>
      </c>
      <c r="D20" s="1" t="s">
        <v>33</v>
      </c>
      <c r="E20" s="1" t="s">
        <v>119</v>
      </c>
      <c r="F20" s="13">
        <v>110000</v>
      </c>
      <c r="G20" s="44">
        <f>_xlfn.XLOOKUP(EMPData4[[#This Row],[Employee ID]],Master!H:H,Master!I:I,0)</f>
        <v>0.18</v>
      </c>
      <c r="H20" s="15">
        <f>EMPData4[[#This Row],[Bonus %]]*EMPData4[[#This Row],[Yearly Sal]]</f>
        <v>19800</v>
      </c>
    </row>
    <row r="21" spans="2:8" x14ac:dyDescent="0.25">
      <c r="B21" s="3" t="s">
        <v>34</v>
      </c>
      <c r="C21" s="1" t="s">
        <v>30</v>
      </c>
      <c r="D21" s="1" t="s">
        <v>35</v>
      </c>
      <c r="E21" s="1" t="s">
        <v>120</v>
      </c>
      <c r="F21" s="13">
        <v>68357</v>
      </c>
      <c r="G21" s="44">
        <f>_xlfn.XLOOKUP(EMPData4[[#This Row],[Employee ID]],Master!H:H,Master!I:I,0)</f>
        <v>0</v>
      </c>
      <c r="H21" s="15">
        <f>EMPData4[[#This Row],[Bonus %]]*EMPData4[[#This Row],[Yearly Sal]]</f>
        <v>0</v>
      </c>
    </row>
    <row r="22" spans="2:8" x14ac:dyDescent="0.25">
      <c r="B22" s="3" t="s">
        <v>36</v>
      </c>
      <c r="C22" s="1" t="s">
        <v>30</v>
      </c>
      <c r="D22" s="1" t="s">
        <v>37</v>
      </c>
      <c r="E22" s="1" t="s">
        <v>118</v>
      </c>
      <c r="F22" s="13">
        <v>51800</v>
      </c>
      <c r="G22" s="44">
        <f>_xlfn.XLOOKUP(EMPData4[[#This Row],[Employee ID]],Master!H:H,Master!I:I,0)</f>
        <v>0.09</v>
      </c>
      <c r="H22" s="15">
        <f>EMPData4[[#This Row],[Bonus %]]*EMPData4[[#This Row],[Yearly Sal]]</f>
        <v>4662</v>
      </c>
    </row>
    <row r="23" spans="2:8" x14ac:dyDescent="0.25">
      <c r="B23" s="3" t="s">
        <v>38</v>
      </c>
      <c r="C23" s="1" t="s">
        <v>30</v>
      </c>
      <c r="D23" s="1" t="s">
        <v>39</v>
      </c>
      <c r="E23" s="1" t="s">
        <v>120</v>
      </c>
      <c r="F23" s="13">
        <v>97000</v>
      </c>
      <c r="G23" s="44">
        <f>_xlfn.XLOOKUP(EMPData4[[#This Row],[Employee ID]],Master!H:H,Master!I:I,0)</f>
        <v>0.19</v>
      </c>
      <c r="H23" s="15">
        <f>EMPData4[[#This Row],[Bonus %]]*EMPData4[[#This Row],[Yearly Sal]]</f>
        <v>18430</v>
      </c>
    </row>
    <row r="24" spans="2:8" x14ac:dyDescent="0.25">
      <c r="B24" s="3" t="s">
        <v>40</v>
      </c>
      <c r="C24" s="1" t="s">
        <v>30</v>
      </c>
      <c r="D24" s="1" t="s">
        <v>41</v>
      </c>
      <c r="E24" s="1" t="s">
        <v>120</v>
      </c>
      <c r="F24" s="13">
        <v>45000</v>
      </c>
      <c r="G24" s="44">
        <f>_xlfn.XLOOKUP(EMPData4[[#This Row],[Employee ID]],Master!H:H,Master!I:I,0)</f>
        <v>0.18</v>
      </c>
      <c r="H24" s="15">
        <f>EMPData4[[#This Row],[Bonus %]]*EMPData4[[#This Row],[Yearly Sal]]</f>
        <v>8100</v>
      </c>
    </row>
    <row r="25" spans="2:8" x14ac:dyDescent="0.25">
      <c r="B25" s="3" t="s">
        <v>42</v>
      </c>
      <c r="C25" s="1" t="s">
        <v>43</v>
      </c>
      <c r="D25" s="1" t="s">
        <v>44</v>
      </c>
      <c r="E25" s="1" t="s">
        <v>118</v>
      </c>
      <c r="F25" s="13">
        <v>89500</v>
      </c>
      <c r="G25" s="44">
        <f>_xlfn.XLOOKUP(EMPData4[[#This Row],[Employee ID]],Master!H:H,Master!I:I,0)</f>
        <v>0.24</v>
      </c>
      <c r="H25" s="15">
        <f>EMPData4[[#This Row],[Bonus %]]*EMPData4[[#This Row],[Yearly Sal]]</f>
        <v>21480</v>
      </c>
    </row>
    <row r="26" spans="2:8" x14ac:dyDescent="0.25">
      <c r="B26" s="3" t="s">
        <v>45</v>
      </c>
      <c r="C26" s="1" t="s">
        <v>43</v>
      </c>
      <c r="D26" s="1" t="s">
        <v>46</v>
      </c>
      <c r="E26" s="1" t="s">
        <v>120</v>
      </c>
      <c r="F26" s="13">
        <v>35971</v>
      </c>
      <c r="G26" s="44">
        <f>_xlfn.XLOOKUP(EMPData4[[#This Row],[Employee ID]],Master!H:H,Master!I:I,0)</f>
        <v>0.14000000000000001</v>
      </c>
      <c r="H26" s="15">
        <f>EMPData4[[#This Row],[Bonus %]]*EMPData4[[#This Row],[Yearly Sal]]</f>
        <v>5035.9400000000005</v>
      </c>
    </row>
    <row r="27" spans="2:8" x14ac:dyDescent="0.25">
      <c r="B27" s="3" t="s">
        <v>47</v>
      </c>
      <c r="C27" s="1" t="s">
        <v>43</v>
      </c>
      <c r="D27" s="1" t="s">
        <v>48</v>
      </c>
      <c r="E27" s="1" t="s">
        <v>119</v>
      </c>
      <c r="F27" s="13">
        <v>80000</v>
      </c>
      <c r="G27" s="44">
        <f>_xlfn.XLOOKUP(EMPData4[[#This Row],[Employee ID]],Master!H:H,Master!I:I,0)</f>
        <v>0.25</v>
      </c>
      <c r="H27" s="15">
        <f>EMPData4[[#This Row],[Bonus %]]*EMPData4[[#This Row],[Yearly Sal]]</f>
        <v>20000</v>
      </c>
    </row>
    <row r="28" spans="2:8" x14ac:dyDescent="0.25">
      <c r="B28" s="3" t="s">
        <v>49</v>
      </c>
      <c r="C28" s="1" t="s">
        <v>43</v>
      </c>
      <c r="D28" s="1" t="s">
        <v>50</v>
      </c>
      <c r="E28" s="1" t="s">
        <v>120</v>
      </c>
      <c r="F28" s="13">
        <v>55117</v>
      </c>
      <c r="G28" s="44">
        <f>_xlfn.XLOOKUP(EMPData4[[#This Row],[Employee ID]],Master!H:H,Master!I:I,0)</f>
        <v>0</v>
      </c>
      <c r="H28" s="15">
        <f>EMPData4[[#This Row],[Bonus %]]*EMPData4[[#This Row],[Yearly Sal]]</f>
        <v>0</v>
      </c>
    </row>
    <row r="29" spans="2:8" x14ac:dyDescent="0.25">
      <c r="B29" s="3" t="s">
        <v>51</v>
      </c>
      <c r="C29" s="1" t="s">
        <v>43</v>
      </c>
      <c r="D29" s="1" t="s">
        <v>52</v>
      </c>
      <c r="E29" s="1" t="s">
        <v>118</v>
      </c>
      <c r="F29" s="13">
        <v>58445</v>
      </c>
      <c r="G29" s="44">
        <f>_xlfn.XLOOKUP(EMPData4[[#This Row],[Employee ID]],Master!H:H,Master!I:I,0)</f>
        <v>0.25</v>
      </c>
      <c r="H29" s="15">
        <f>EMPData4[[#This Row],[Bonus %]]*EMPData4[[#This Row],[Yearly Sal]]</f>
        <v>14611.25</v>
      </c>
    </row>
    <row r="30" spans="2:8" x14ac:dyDescent="0.25">
      <c r="B30" s="3" t="s">
        <v>53</v>
      </c>
      <c r="C30" s="1" t="s">
        <v>43</v>
      </c>
      <c r="D30" s="1" t="s">
        <v>54</v>
      </c>
      <c r="E30" s="1" t="s">
        <v>120</v>
      </c>
      <c r="F30" s="13">
        <v>120000</v>
      </c>
      <c r="G30" s="44">
        <f>_xlfn.XLOOKUP(EMPData4[[#This Row],[Employee ID]],Master!H:H,Master!I:I,0)</f>
        <v>0.21</v>
      </c>
      <c r="H30" s="15">
        <f>EMPData4[[#This Row],[Bonus %]]*EMPData4[[#This Row],[Yearly Sal]]</f>
        <v>25200</v>
      </c>
    </row>
    <row r="31" spans="2:8" x14ac:dyDescent="0.25">
      <c r="B31" s="3" t="s">
        <v>55</v>
      </c>
      <c r="C31" s="1" t="s">
        <v>43</v>
      </c>
      <c r="D31" s="1" t="s">
        <v>56</v>
      </c>
      <c r="E31" s="1" t="s">
        <v>120</v>
      </c>
      <c r="F31" s="13">
        <v>45117</v>
      </c>
      <c r="G31" s="44">
        <f>_xlfn.XLOOKUP(EMPData4[[#This Row],[Employee ID]],Master!H:H,Master!I:I,0)</f>
        <v>0.17</v>
      </c>
      <c r="H31" s="15">
        <f>EMPData4[[#This Row],[Bonus %]]*EMPData4[[#This Row],[Yearly Sal]]</f>
        <v>7669.89</v>
      </c>
    </row>
    <row r="32" spans="2:8" x14ac:dyDescent="0.25">
      <c r="B32" s="3" t="s">
        <v>57</v>
      </c>
      <c r="C32" s="1" t="s">
        <v>43</v>
      </c>
      <c r="D32" s="1" t="s">
        <v>58</v>
      </c>
      <c r="E32" s="1" t="s">
        <v>119</v>
      </c>
      <c r="F32" s="13">
        <v>50545</v>
      </c>
      <c r="G32" s="44">
        <f>_xlfn.XLOOKUP(EMPData4[[#This Row],[Employee ID]],Master!H:H,Master!I:I,0)</f>
        <v>0</v>
      </c>
      <c r="H32" s="15">
        <f>EMPData4[[#This Row],[Bonus %]]*EMPData4[[#This Row],[Yearly Sal]]</f>
        <v>0</v>
      </c>
    </row>
    <row r="33" spans="2:8" x14ac:dyDescent="0.25">
      <c r="B33" s="3" t="s">
        <v>59</v>
      </c>
      <c r="C33" s="1" t="s">
        <v>43</v>
      </c>
      <c r="D33" s="1" t="s">
        <v>60</v>
      </c>
      <c r="E33" s="1" t="s">
        <v>118</v>
      </c>
      <c r="F33" s="13">
        <v>140000</v>
      </c>
      <c r="G33" s="44">
        <f>_xlfn.XLOOKUP(EMPData4[[#This Row],[Employee ID]],Master!H:H,Master!I:I,0)</f>
        <v>0.2</v>
      </c>
      <c r="H33" s="15">
        <f>EMPData4[[#This Row],[Bonus %]]*EMPData4[[#This Row],[Yearly Sal]]</f>
        <v>28000</v>
      </c>
    </row>
    <row r="34" spans="2:8" x14ac:dyDescent="0.25">
      <c r="B34" s="3" t="s">
        <v>61</v>
      </c>
      <c r="C34" s="1" t="s">
        <v>43</v>
      </c>
      <c r="D34" s="1" t="s">
        <v>62</v>
      </c>
      <c r="E34" s="1" t="s">
        <v>120</v>
      </c>
      <c r="F34" s="13">
        <v>90000</v>
      </c>
      <c r="G34" s="44">
        <f>_xlfn.XLOOKUP(EMPData4[[#This Row],[Employee ID]],Master!H:H,Master!I:I,0)</f>
        <v>0.25</v>
      </c>
      <c r="H34" s="15">
        <f>EMPData4[[#This Row],[Bonus %]]*EMPData4[[#This Row],[Yearly Sal]]</f>
        <v>22500</v>
      </c>
    </row>
    <row r="35" spans="2:8" x14ac:dyDescent="0.25">
      <c r="B35" s="3" t="s">
        <v>63</v>
      </c>
      <c r="C35" s="1" t="s">
        <v>43</v>
      </c>
      <c r="D35" s="1" t="s">
        <v>64</v>
      </c>
      <c r="E35" s="1" t="s">
        <v>119</v>
      </c>
      <c r="F35" s="13">
        <v>88357</v>
      </c>
      <c r="G35" s="44">
        <f>_xlfn.XLOOKUP(EMPData4[[#This Row],[Employee ID]],Master!H:H,Master!I:I,0)</f>
        <v>0</v>
      </c>
      <c r="H35" s="15">
        <f>EMPData4[[#This Row],[Bonus %]]*EMPData4[[#This Row],[Yearly Sal]]</f>
        <v>0</v>
      </c>
    </row>
    <row r="36" spans="2:8" x14ac:dyDescent="0.25">
      <c r="B36" s="3" t="s">
        <v>65</v>
      </c>
      <c r="C36" s="1" t="s">
        <v>43</v>
      </c>
      <c r="D36" s="1" t="s">
        <v>66</v>
      </c>
      <c r="E36" s="1" t="s">
        <v>120</v>
      </c>
      <c r="F36" s="13">
        <v>59200</v>
      </c>
      <c r="G36" s="44">
        <f>_xlfn.XLOOKUP(EMPData4[[#This Row],[Employee ID]],Master!H:H,Master!I:I,0)</f>
        <v>0.06</v>
      </c>
      <c r="H36" s="15">
        <f>EMPData4[[#This Row],[Bonus %]]*EMPData4[[#This Row],[Yearly Sal]]</f>
        <v>3552</v>
      </c>
    </row>
    <row r="37" spans="2:8" x14ac:dyDescent="0.25">
      <c r="B37" s="3" t="s">
        <v>70</v>
      </c>
      <c r="C37" s="1" t="s">
        <v>43</v>
      </c>
      <c r="D37" s="1" t="s">
        <v>71</v>
      </c>
      <c r="E37" s="1" t="s">
        <v>118</v>
      </c>
      <c r="F37" s="13">
        <v>97000</v>
      </c>
      <c r="G37" s="44">
        <f>_xlfn.XLOOKUP(EMPData4[[#This Row],[Employee ID]],Master!H:H,Master!I:I,0)</f>
        <v>0.15</v>
      </c>
      <c r="H37" s="15">
        <f>EMPData4[[#This Row],[Bonus %]]*EMPData4[[#This Row],[Yearly Sal]]</f>
        <v>14550</v>
      </c>
    </row>
    <row r="38" spans="2:8" x14ac:dyDescent="0.25">
      <c r="B38" s="3" t="s">
        <v>72</v>
      </c>
      <c r="C38" s="1" t="s">
        <v>43</v>
      </c>
      <c r="D38" s="1" t="s">
        <v>145</v>
      </c>
      <c r="E38" s="1" t="s">
        <v>120</v>
      </c>
      <c r="F38" s="13">
        <v>68357</v>
      </c>
      <c r="G38" s="44">
        <f>_xlfn.XLOOKUP(EMPData4[[#This Row],[Employee ID]],Master!H:H,Master!I:I,0)</f>
        <v>0.15</v>
      </c>
      <c r="H38" s="15">
        <f>EMPData4[[#This Row],[Bonus %]]*EMPData4[[#This Row],[Yearly Sal]]</f>
        <v>10253.549999999999</v>
      </c>
    </row>
    <row r="39" spans="2:8" x14ac:dyDescent="0.25">
      <c r="B39" s="3" t="s">
        <v>74</v>
      </c>
      <c r="C39" s="1" t="s">
        <v>43</v>
      </c>
      <c r="D39" s="1" t="s">
        <v>75</v>
      </c>
      <c r="E39" s="1" t="s">
        <v>119</v>
      </c>
      <c r="F39" s="13">
        <v>51800</v>
      </c>
      <c r="G39" s="44">
        <f>_xlfn.XLOOKUP(EMPData4[[#This Row],[Employee ID]],Master!H:H,Master!I:I,0)</f>
        <v>0.19</v>
      </c>
      <c r="H39" s="15">
        <f>EMPData4[[#This Row],[Bonus %]]*EMPData4[[#This Row],[Yearly Sal]]</f>
        <v>9842</v>
      </c>
    </row>
    <row r="40" spans="2:8" x14ac:dyDescent="0.25">
      <c r="B40" s="3" t="s">
        <v>76</v>
      </c>
      <c r="C40" s="1" t="s">
        <v>43</v>
      </c>
      <c r="D40" s="1" t="s">
        <v>77</v>
      </c>
      <c r="E40" s="1" t="s">
        <v>120</v>
      </c>
      <c r="F40" s="13">
        <v>97000</v>
      </c>
      <c r="G40" s="44">
        <f>_xlfn.XLOOKUP(EMPData4[[#This Row],[Employee ID]],Master!H:H,Master!I:I,0)</f>
        <v>0.18</v>
      </c>
      <c r="H40" s="15">
        <f>EMPData4[[#This Row],[Bonus %]]*EMPData4[[#This Row],[Yearly Sal]]</f>
        <v>17460</v>
      </c>
    </row>
    <row r="41" spans="2:8" x14ac:dyDescent="0.25">
      <c r="B41" s="3" t="s">
        <v>78</v>
      </c>
      <c r="C41" s="1" t="s">
        <v>43</v>
      </c>
      <c r="D41" s="1" t="s">
        <v>79</v>
      </c>
      <c r="E41" s="1" t="s">
        <v>118</v>
      </c>
      <c r="F41" s="13">
        <v>45000</v>
      </c>
      <c r="G41" s="44">
        <f>_xlfn.XLOOKUP(EMPData4[[#This Row],[Employee ID]],Master!H:H,Master!I:I,0)</f>
        <v>0.18</v>
      </c>
      <c r="H41" s="15">
        <f>EMPData4[[#This Row],[Bonus %]]*EMPData4[[#This Row],[Yearly Sal]]</f>
        <v>8100</v>
      </c>
    </row>
    <row r="42" spans="2:8" x14ac:dyDescent="0.25">
      <c r="B42" s="3" t="s">
        <v>80</v>
      </c>
      <c r="C42" s="1" t="s">
        <v>30</v>
      </c>
      <c r="D42" s="1" t="s">
        <v>81</v>
      </c>
      <c r="E42" s="1" t="s">
        <v>120</v>
      </c>
      <c r="F42" s="13">
        <v>89500</v>
      </c>
      <c r="G42" s="44">
        <f>_xlfn.XLOOKUP(EMPData4[[#This Row],[Employee ID]],Master!H:H,Master!I:I,0)</f>
        <v>0.21</v>
      </c>
      <c r="H42" s="15">
        <f>EMPData4[[#This Row],[Bonus %]]*EMPData4[[#This Row],[Yearly Sal]]</f>
        <v>18795</v>
      </c>
    </row>
    <row r="43" spans="2:8" x14ac:dyDescent="0.25">
      <c r="B43" s="3" t="s">
        <v>82</v>
      </c>
      <c r="C43" s="1" t="s">
        <v>30</v>
      </c>
      <c r="D43" s="1" t="s">
        <v>83</v>
      </c>
      <c r="E43" s="1" t="s">
        <v>119</v>
      </c>
      <c r="F43" s="13">
        <v>35971</v>
      </c>
      <c r="G43" s="44">
        <f>_xlfn.XLOOKUP(EMPData4[[#This Row],[Employee ID]],Master!H:H,Master!I:I,0)</f>
        <v>0.14000000000000001</v>
      </c>
      <c r="H43" s="15">
        <f>EMPData4[[#This Row],[Bonus %]]*EMPData4[[#This Row],[Yearly Sal]]</f>
        <v>5035.9400000000005</v>
      </c>
    </row>
    <row r="44" spans="2:8" x14ac:dyDescent="0.25">
      <c r="B44" s="3" t="s">
        <v>84</v>
      </c>
      <c r="C44" s="1" t="s">
        <v>30</v>
      </c>
      <c r="D44" s="1" t="s">
        <v>85</v>
      </c>
      <c r="E44" s="1" t="s">
        <v>119</v>
      </c>
      <c r="F44" s="13">
        <v>80000</v>
      </c>
      <c r="G44" s="44">
        <f>_xlfn.XLOOKUP(EMPData4[[#This Row],[Employee ID]],Master!H:H,Master!I:I,0)</f>
        <v>0.16</v>
      </c>
      <c r="H44" s="15">
        <f>EMPData4[[#This Row],[Bonus %]]*EMPData4[[#This Row],[Yearly Sal]]</f>
        <v>12800</v>
      </c>
    </row>
    <row r="45" spans="2:8" x14ac:dyDescent="0.25">
      <c r="B45" s="3" t="s">
        <v>86</v>
      </c>
      <c r="C45" s="1" t="s">
        <v>30</v>
      </c>
      <c r="D45" s="1" t="s">
        <v>87</v>
      </c>
      <c r="E45" s="1" t="s">
        <v>118</v>
      </c>
      <c r="F45" s="13">
        <v>55117</v>
      </c>
      <c r="G45" s="44">
        <f>_xlfn.XLOOKUP(EMPData4[[#This Row],[Employee ID]],Master!H:H,Master!I:I,0)</f>
        <v>0.14000000000000001</v>
      </c>
      <c r="H45" s="15">
        <f>EMPData4[[#This Row],[Bonus %]]*EMPData4[[#This Row],[Yearly Sal]]</f>
        <v>7716.380000000001</v>
      </c>
    </row>
    <row r="46" spans="2:8" x14ac:dyDescent="0.25">
      <c r="B46" s="3" t="s">
        <v>88</v>
      </c>
      <c r="C46" s="1" t="s">
        <v>4</v>
      </c>
      <c r="D46" s="1" t="s">
        <v>89</v>
      </c>
      <c r="E46" s="1" t="s">
        <v>120</v>
      </c>
      <c r="F46" s="13">
        <v>58445</v>
      </c>
      <c r="G46" s="44">
        <f>_xlfn.XLOOKUP(EMPData4[[#This Row],[Employee ID]],Master!H:H,Master!I:I,0)</f>
        <v>0.22</v>
      </c>
      <c r="H46" s="15">
        <f>EMPData4[[#This Row],[Bonus %]]*EMPData4[[#This Row],[Yearly Sal]]</f>
        <v>12857.9</v>
      </c>
    </row>
    <row r="47" spans="2:8" x14ac:dyDescent="0.25">
      <c r="B47" s="3" t="s">
        <v>90</v>
      </c>
      <c r="C47" s="1" t="s">
        <v>4</v>
      </c>
      <c r="D47" s="1" t="s">
        <v>91</v>
      </c>
      <c r="E47" s="1" t="s">
        <v>120</v>
      </c>
      <c r="F47" s="13">
        <v>120000</v>
      </c>
      <c r="G47" s="44">
        <f>_xlfn.XLOOKUP(EMPData4[[#This Row],[Employee ID]],Master!H:H,Master!I:I,0)</f>
        <v>0.13</v>
      </c>
      <c r="H47" s="15">
        <f>EMPData4[[#This Row],[Bonus %]]*EMPData4[[#This Row],[Yearly Sal]]</f>
        <v>15600</v>
      </c>
    </row>
    <row r="48" spans="2:8" x14ac:dyDescent="0.25">
      <c r="B48" s="3" t="s">
        <v>92</v>
      </c>
      <c r="C48" s="1" t="s">
        <v>30</v>
      </c>
      <c r="D48" s="1" t="s">
        <v>93</v>
      </c>
      <c r="E48" s="1" t="s">
        <v>119</v>
      </c>
      <c r="F48" s="13">
        <v>45450</v>
      </c>
      <c r="G48" s="44">
        <f>_xlfn.XLOOKUP(EMPData4[[#This Row],[Employee ID]],Master!H:H,Master!I:I,0)</f>
        <v>0.16</v>
      </c>
      <c r="H48" s="15">
        <f>EMPData4[[#This Row],[Bonus %]]*EMPData4[[#This Row],[Yearly Sal]]</f>
        <v>7272</v>
      </c>
    </row>
    <row r="49" spans="2:8" x14ac:dyDescent="0.25">
      <c r="B49" s="3" t="s">
        <v>94</v>
      </c>
      <c r="C49" s="1" t="s">
        <v>30</v>
      </c>
      <c r="D49" s="1" t="s">
        <v>95</v>
      </c>
      <c r="E49" s="1" t="s">
        <v>120</v>
      </c>
      <c r="F49" s="13">
        <v>89500</v>
      </c>
      <c r="G49" s="44">
        <f>_xlfn.XLOOKUP(EMPData4[[#This Row],[Employee ID]],Master!H:H,Master!I:I,0)</f>
        <v>0.09</v>
      </c>
      <c r="H49" s="15">
        <f>EMPData4[[#This Row],[Bonus %]]*EMPData4[[#This Row],[Yearly Sal]]</f>
        <v>8055</v>
      </c>
    </row>
    <row r="50" spans="2:8" x14ac:dyDescent="0.25">
      <c r="B50" s="3" t="s">
        <v>96</v>
      </c>
      <c r="C50" s="1" t="s">
        <v>30</v>
      </c>
      <c r="D50" s="1" t="s">
        <v>97</v>
      </c>
      <c r="E50" s="1" t="s">
        <v>118</v>
      </c>
      <c r="F50" s="13">
        <v>65971</v>
      </c>
      <c r="G50" s="44">
        <f>_xlfn.XLOOKUP(EMPData4[[#This Row],[Employee ID]],Master!H:H,Master!I:I,0)</f>
        <v>0.1</v>
      </c>
      <c r="H50" s="15">
        <f>EMPData4[[#This Row],[Bonus %]]*EMPData4[[#This Row],[Yearly Sal]]</f>
        <v>6597.1</v>
      </c>
    </row>
    <row r="51" spans="2:8" x14ac:dyDescent="0.25">
      <c r="B51" s="3" t="s">
        <v>98</v>
      </c>
      <c r="C51" s="1" t="s">
        <v>30</v>
      </c>
      <c r="D51" s="1" t="s">
        <v>99</v>
      </c>
      <c r="E51" s="1" t="s">
        <v>120</v>
      </c>
      <c r="F51" s="13">
        <v>80000</v>
      </c>
      <c r="G51" s="44">
        <f>_xlfn.XLOOKUP(EMPData4[[#This Row],[Employee ID]],Master!H:H,Master!I:I,0)</f>
        <v>0.18</v>
      </c>
      <c r="H51" s="15">
        <f>EMPData4[[#This Row],[Bonus %]]*EMPData4[[#This Row],[Yearly Sal]]</f>
        <v>14400</v>
      </c>
    </row>
    <row r="52" spans="2:8" x14ac:dyDescent="0.25">
      <c r="B52" s="3" t="s">
        <v>100</v>
      </c>
      <c r="C52" s="1" t="s">
        <v>4</v>
      </c>
      <c r="D52" s="1" t="s">
        <v>101</v>
      </c>
      <c r="E52" s="1" t="s">
        <v>119</v>
      </c>
      <c r="F52" s="13">
        <v>55117</v>
      </c>
      <c r="G52" s="44">
        <f>_xlfn.XLOOKUP(EMPData4[[#This Row],[Employee ID]],Master!H:H,Master!I:I,0)</f>
        <v>0.13</v>
      </c>
      <c r="H52" s="15">
        <f>EMPData4[[#This Row],[Bonus %]]*EMPData4[[#This Row],[Yearly Sal]]</f>
        <v>7165.21</v>
      </c>
    </row>
    <row r="53" spans="2:8" x14ac:dyDescent="0.25">
      <c r="B53" s="3" t="s">
        <v>102</v>
      </c>
      <c r="C53" s="1" t="s">
        <v>4</v>
      </c>
      <c r="D53" s="1" t="s">
        <v>103</v>
      </c>
      <c r="E53" s="1" t="s">
        <v>118</v>
      </c>
      <c r="F53" s="13">
        <v>60445</v>
      </c>
      <c r="G53" s="44">
        <f>_xlfn.XLOOKUP(EMPData4[[#This Row],[Employee ID]],Master!H:H,Master!I:I,0)</f>
        <v>0.19</v>
      </c>
      <c r="H53" s="15">
        <f>EMPData4[[#This Row],[Bonus %]]*EMPData4[[#This Row],[Yearly Sal]]</f>
        <v>11484.55</v>
      </c>
    </row>
    <row r="54" spans="2:8" x14ac:dyDescent="0.25">
      <c r="B54" s="3" t="s">
        <v>104</v>
      </c>
      <c r="C54" s="1" t="s">
        <v>4</v>
      </c>
      <c r="D54" s="1" t="s">
        <v>105</v>
      </c>
      <c r="E54" s="1" t="s">
        <v>120</v>
      </c>
      <c r="F54" s="13">
        <v>83117</v>
      </c>
      <c r="G54" s="44">
        <f>_xlfn.XLOOKUP(EMPData4[[#This Row],[Employee ID]],Master!H:H,Master!I:I,0)</f>
        <v>0.2</v>
      </c>
      <c r="H54" s="15">
        <f>EMPData4[[#This Row],[Bonus %]]*EMPData4[[#This Row],[Yearly Sal]]</f>
        <v>16623.400000000001</v>
      </c>
    </row>
    <row r="55" spans="2:8" x14ac:dyDescent="0.25">
      <c r="B55" s="6" t="s">
        <v>106</v>
      </c>
      <c r="C55" s="7" t="s">
        <v>4</v>
      </c>
      <c r="D55" s="7" t="s">
        <v>107</v>
      </c>
      <c r="E55" s="7" t="s">
        <v>118</v>
      </c>
      <c r="F55" s="14">
        <v>58445</v>
      </c>
      <c r="G55" s="44">
        <f>_xlfn.XLOOKUP(EMPData4[[#This Row],[Employee ID]],Master!H:H,Master!I:I,0)</f>
        <v>0.11</v>
      </c>
      <c r="H55" s="15">
        <f>EMPData4[[#This Row],[Bonus %]]*EMPData4[[#This Row],[Yearly Sal]]</f>
        <v>6428.95</v>
      </c>
    </row>
    <row r="56" spans="2:8" x14ac:dyDescent="0.25">
      <c r="B56" s="6" t="s">
        <v>128</v>
      </c>
      <c r="C56" s="7"/>
      <c r="D56" s="7"/>
      <c r="E56" s="7"/>
      <c r="F56" s="21">
        <f>SUBTOTAL(109,EMPData4[Yearly Sal])</f>
        <v>3619876</v>
      </c>
      <c r="G56" s="7"/>
      <c r="H56" s="7"/>
    </row>
  </sheetData>
  <pageMargins left="0.7" right="0.7" top="0.75" bottom="0.75" header="0.3" footer="0.3"/>
  <pageSetup orientation="portrait" verticalDpi="3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8 1 A 0 W Z 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z U D 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1 A 0 W S i K R 7 g O A A A A E Q A A A B M A H A B G b 3 J t d W x h c y 9 T Z W N 0 a W 9 u M S 5 t I K I Y A C i g F A A A A A A A A A A A A A A A A A A A A A A A A A A A A C t O T S 7 J z M 9 T C I b Q h t Y A U E s B A i 0 A F A A C A A g A 8 1 A 0 W Z 2 I Z o + j A A A A 9 g A A A B I A A A A A A A A A A A A A A A A A A A A A A E N v b m Z p Z y 9 Q Y W N r Y W d l L n h t b F B L A Q I t A B Q A A g A I A P N Q N F k P y u m r p A A A A O k A A A A T A A A A A A A A A A A A A A A A A O 8 A A A B b Q 2 9 u d G V u d F 9 U e X B l c 1 0 u e G 1 s U E s B A i 0 A F A A C A A g A 8 1 A 0 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r 9 8 m X 3 l w 9 J q y x O I O 2 A z n I A A A A A A g A A A A A A A 2 Y A A M A A A A A Q A A A A E v v Z 9 A n y Z V v + G L 2 h m E e d z Q A A A A A E g A A A o A A A A B A A A A D H / x S a D k m R + 7 X n s M 7 P E 3 y o U A A A A K p F A 4 t h t Y L 1 W m G y + 0 Z l W S X z g 6 Z U d 1 G R H a B P d t I X i i S 7 O U I F S B C Y T 9 x D y r q 7 6 1 H g 1 y S F 7 0 / Z x W J 0 C a n F x k I v U t 1 K j Z D 4 q p t O p w v 4 Q o O g r n M w F A A A A D I P V y 1 2 P G O i U m F 5 6 w w X 9 3 / e G I F i < / D a t a M a s h u p > 
</file>

<file path=customXml/itemProps1.xml><?xml version="1.0" encoding="utf-8"?>
<ds:datastoreItem xmlns:ds="http://schemas.openxmlformats.org/officeDocument/2006/customXml" ds:itemID="{C0FF0471-C1B4-408D-BBB5-E3B9609947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1</vt:lpstr>
      <vt:lpstr>2.a</vt:lpstr>
      <vt:lpstr>2.b</vt:lpstr>
      <vt:lpstr>3.a</vt:lpstr>
      <vt:lpstr>3.b</vt:lpstr>
      <vt:lpstr>4.a</vt:lpstr>
      <vt:lpstr>4.b</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Jill McClure</cp:lastModifiedBy>
  <dcterms:created xsi:type="dcterms:W3CDTF">2022-04-18T02:07:21Z</dcterms:created>
  <dcterms:modified xsi:type="dcterms:W3CDTF">2024-09-21T12:11:03Z</dcterms:modified>
</cp:coreProperties>
</file>