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1035oc/Box Sync/Google Drive/00_PhD/03_Modelation/00_Models/02_SoE/"/>
    </mc:Choice>
  </mc:AlternateContent>
  <xr:revisionPtr revIDLastSave="0" documentId="13_ncr:1_{704B5FC8-195B-664D-96E1-3C3E63C85D98}" xr6:coauthVersionLast="45" xr6:coauthVersionMax="45" xr10:uidLastSave="{00000000-0000-0000-0000-000000000000}"/>
  <bookViews>
    <workbookView xWindow="-32000" yWindow="-4740" windowWidth="28800" windowHeight="17540" xr2:uid="{9B82C4B2-F5F9-453E-973C-A0F2BE0F698F}"/>
  </bookViews>
  <sheets>
    <sheet name="Ju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H14" i="2" s="1"/>
  <c r="I14" i="2" s="1"/>
  <c r="H13" i="2"/>
  <c r="B13" i="2" s="1"/>
  <c r="C13" i="2" s="1"/>
  <c r="G13" i="2" s="1"/>
  <c r="G14" i="2" s="1"/>
  <c r="G15" i="2" s="1"/>
  <c r="H31" i="2"/>
  <c r="J31" i="2" s="1"/>
  <c r="J21" i="2" s="1"/>
  <c r="K20" i="2"/>
  <c r="H6" i="2"/>
  <c r="G6" i="2"/>
  <c r="H5" i="2"/>
  <c r="G5" i="2"/>
  <c r="C14" i="2" l="1"/>
  <c r="D13" i="2"/>
  <c r="E13" i="2"/>
  <c r="I13" i="2"/>
  <c r="K13" i="2" s="1"/>
  <c r="K14" i="2" s="1"/>
  <c r="I31" i="2"/>
  <c r="K31" i="2" s="1"/>
  <c r="B31" i="2"/>
  <c r="C31" i="2" s="1"/>
  <c r="J13" i="2"/>
  <c r="J14" i="2" s="1"/>
  <c r="E14" i="2" l="1"/>
  <c r="D14" i="2"/>
  <c r="H4" i="2" s="1"/>
  <c r="I21" i="2"/>
  <c r="D31" i="2"/>
  <c r="E31" i="2"/>
  <c r="H3" i="2" l="1"/>
  <c r="G21" i="2"/>
  <c r="K21" i="2"/>
  <c r="H21" i="2"/>
  <c r="B32" i="2" l="1"/>
  <c r="C32" i="2" s="1"/>
  <c r="H32" i="2" l="1"/>
  <c r="I32" i="2" s="1"/>
  <c r="K32" i="2" s="1"/>
  <c r="I22" i="2" s="1"/>
  <c r="E32" i="2"/>
  <c r="D32" i="2"/>
  <c r="H22" i="2" s="1"/>
  <c r="G22" i="2" l="1"/>
  <c r="J32" i="2"/>
  <c r="J22" i="2" s="1"/>
  <c r="B33" i="2"/>
  <c r="C33" i="2" s="1"/>
  <c r="K22" i="2" l="1"/>
  <c r="H33" i="2"/>
  <c r="I33" i="2" s="1"/>
  <c r="K33" i="2" s="1"/>
  <c r="I23" i="2" s="1"/>
  <c r="D33" i="2"/>
  <c r="E33" i="2" l="1"/>
  <c r="G23" i="2" s="1"/>
  <c r="J33" i="2"/>
  <c r="J23" i="2" s="1"/>
  <c r="H34" i="2" s="1"/>
  <c r="B34" i="2" s="1"/>
  <c r="H23" i="2"/>
  <c r="J34" i="2" l="1"/>
  <c r="J24" i="2" s="1"/>
  <c r="I34" i="2"/>
  <c r="K34" i="2" s="1"/>
  <c r="I24" i="2" s="1"/>
  <c r="K23" i="2"/>
  <c r="C34" i="2"/>
  <c r="E34" i="2" s="1"/>
  <c r="G24" i="2" s="1"/>
  <c r="D34" i="2"/>
  <c r="H24" i="2" s="1"/>
  <c r="K24" i="2" l="1"/>
  <c r="G4" i="2" l="1"/>
  <c r="G3" i="2"/>
</calcChain>
</file>

<file path=xl/sharedStrings.xml><?xml version="1.0" encoding="utf-8"?>
<sst xmlns="http://schemas.openxmlformats.org/spreadsheetml/2006/main" count="52" uniqueCount="23">
  <si>
    <t>Total Reserve</t>
  </si>
  <si>
    <t>Total Supply</t>
  </si>
  <si>
    <t>pr</t>
  </si>
  <si>
    <t>reserve</t>
  </si>
  <si>
    <t>supply</t>
  </si>
  <si>
    <t>cw</t>
  </si>
  <si>
    <t>t</t>
  </si>
  <si>
    <t>Case 1</t>
  </si>
  <si>
    <t>Same SILC</t>
  </si>
  <si>
    <t>Total</t>
  </si>
  <si>
    <t>Citizen reserve</t>
  </si>
  <si>
    <t>Citizen Supply</t>
  </si>
  <si>
    <t>Role</t>
  </si>
  <si>
    <t>s</t>
  </si>
  <si>
    <t>b</t>
  </si>
  <si>
    <r>
      <t>reserve _recived/</t>
    </r>
    <r>
      <rPr>
        <sz val="10"/>
        <color rgb="FFFF0000"/>
        <rFont val="Calibri (Body)"/>
      </rPr>
      <t>given</t>
    </r>
  </si>
  <si>
    <r>
      <t>token_minted/</t>
    </r>
    <r>
      <rPr>
        <sz val="10"/>
        <color rgb="FFFF0000"/>
        <rFont val="Calibri (Body)"/>
      </rPr>
      <t>destroyed</t>
    </r>
  </si>
  <si>
    <t>Case 2</t>
  </si>
  <si>
    <t>Supply1</t>
  </si>
  <si>
    <t>Supply2</t>
  </si>
  <si>
    <t>Reserve1</t>
  </si>
  <si>
    <t>Reserve2</t>
  </si>
  <si>
    <t>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</si>
</sst>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76" formatCode="0.000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166" fontId="0" fillId="0" borderId="1" xfId="0" applyNumberFormat="1" applyBorder="1"/>
    <xf numFmtId="2" fontId="0" fillId="0" borderId="1" xfId="0" applyNumberFormat="1" applyBorder="1"/>
    <xf numFmtId="2" fontId="2" fillId="0" borderId="1" xfId="0" applyNumberFormat="1" applyFont="1" applyBorder="1"/>
    <xf numFmtId="0" fontId="0" fillId="0" borderId="0" xfId="0" applyBorder="1"/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E26C-F9C9-224E-A2C1-449B95160809}">
  <dimension ref="A2:L34"/>
  <sheetViews>
    <sheetView tabSelected="1" zoomScale="125" workbookViewId="0">
      <selection activeCell="L8" sqref="L8"/>
    </sheetView>
  </sheetViews>
  <sheetFormatPr baseColWidth="10" defaultRowHeight="15"/>
  <cols>
    <col min="1" max="2" width="13.1640625" bestFit="1" customWidth="1"/>
    <col min="8" max="8" width="11.1640625" bestFit="1" customWidth="1"/>
    <col min="9" max="9" width="13.1640625" bestFit="1" customWidth="1"/>
  </cols>
  <sheetData>
    <row r="2" spans="1:12">
      <c r="A2" s="6"/>
      <c r="B2" s="6">
        <v>1</v>
      </c>
      <c r="C2" s="6">
        <v>2</v>
      </c>
      <c r="D2" s="6" t="s">
        <v>9</v>
      </c>
      <c r="G2" s="6" t="s">
        <v>1</v>
      </c>
      <c r="H2" s="6" t="s">
        <v>0</v>
      </c>
    </row>
    <row r="3" spans="1:12">
      <c r="A3" s="6" t="s">
        <v>3</v>
      </c>
      <c r="B3" s="6">
        <v>50</v>
      </c>
      <c r="C3" s="6">
        <v>50</v>
      </c>
      <c r="D3" s="6">
        <v>100</v>
      </c>
      <c r="F3">
        <v>1</v>
      </c>
      <c r="G3" s="8">
        <f>K13+E13</f>
        <v>400</v>
      </c>
      <c r="H3" s="6">
        <f>J13+D13</f>
        <v>100</v>
      </c>
    </row>
    <row r="4" spans="1:12">
      <c r="A4" s="6" t="s">
        <v>4</v>
      </c>
      <c r="B4" s="6">
        <v>200</v>
      </c>
      <c r="C4" s="6">
        <v>200</v>
      </c>
      <c r="D4" s="6">
        <v>400</v>
      </c>
      <c r="F4">
        <v>2</v>
      </c>
      <c r="G4" s="8">
        <f>K14+E14</f>
        <v>400</v>
      </c>
      <c r="H4" s="6">
        <f>J14+D14</f>
        <v>100</v>
      </c>
    </row>
    <row r="5" spans="1:12">
      <c r="A5" s="6" t="s">
        <v>5</v>
      </c>
      <c r="B5" s="6">
        <v>0.25</v>
      </c>
      <c r="C5" s="6"/>
      <c r="D5" s="6"/>
      <c r="F5">
        <v>3</v>
      </c>
      <c r="G5" s="8">
        <f>K15+E15</f>
        <v>0</v>
      </c>
      <c r="H5" s="6">
        <f>J15+D15</f>
        <v>0</v>
      </c>
    </row>
    <row r="6" spans="1:12">
      <c r="F6">
        <v>4</v>
      </c>
      <c r="G6" s="8">
        <f>K16+E16</f>
        <v>0</v>
      </c>
      <c r="H6" s="6">
        <f>J16+D16</f>
        <v>0</v>
      </c>
    </row>
    <row r="8" spans="1:12">
      <c r="A8" t="s">
        <v>7</v>
      </c>
      <c r="B8" t="s">
        <v>8</v>
      </c>
    </row>
    <row r="9" spans="1:12">
      <c r="A9" t="s">
        <v>2</v>
      </c>
      <c r="B9">
        <v>8.91747063211651</v>
      </c>
      <c r="C9">
        <v>8.5290540159656398</v>
      </c>
    </row>
    <row r="10" spans="1:12">
      <c r="A10" s="6"/>
      <c r="B10" s="19">
        <v>1</v>
      </c>
      <c r="C10" s="19"/>
      <c r="D10" s="19"/>
      <c r="E10" s="19"/>
      <c r="F10" s="6"/>
      <c r="H10" s="19">
        <v>1</v>
      </c>
      <c r="I10" s="19"/>
      <c r="J10" s="19"/>
      <c r="K10" s="19"/>
      <c r="L10" s="6"/>
    </row>
    <row r="11" spans="1:12" ht="30">
      <c r="A11" s="1" t="s">
        <v>6</v>
      </c>
      <c r="B11" s="2" t="s">
        <v>15</v>
      </c>
      <c r="C11" s="3" t="s">
        <v>16</v>
      </c>
      <c r="D11" s="4" t="s">
        <v>10</v>
      </c>
      <c r="E11" s="4" t="s">
        <v>11</v>
      </c>
      <c r="F11" s="4" t="s">
        <v>12</v>
      </c>
      <c r="G11" s="5"/>
      <c r="H11" s="2" t="s">
        <v>15</v>
      </c>
      <c r="I11" s="3" t="s">
        <v>16</v>
      </c>
      <c r="J11" s="6" t="s">
        <v>10</v>
      </c>
      <c r="K11" s="6" t="s">
        <v>11</v>
      </c>
      <c r="L11" s="6" t="s">
        <v>12</v>
      </c>
    </row>
    <row r="12" spans="1:12">
      <c r="A12" s="6">
        <v>0</v>
      </c>
      <c r="B12" s="6"/>
      <c r="C12" s="6"/>
      <c r="D12" s="6">
        <v>50</v>
      </c>
      <c r="E12" s="6">
        <v>200</v>
      </c>
      <c r="F12" s="6"/>
      <c r="H12" s="6"/>
      <c r="I12" s="6"/>
      <c r="J12" s="6">
        <v>50</v>
      </c>
      <c r="K12" s="6">
        <v>200</v>
      </c>
      <c r="L12" s="6"/>
    </row>
    <row r="13" spans="1:12">
      <c r="A13" s="6">
        <v>1</v>
      </c>
      <c r="B13" s="8">
        <f>-H13</f>
        <v>8.6236731755216294</v>
      </c>
      <c r="C13" s="8">
        <f>-$D$4*(((1+(-B13/$D$3))^$B$5)-1)</f>
        <v>8.9174706321164976</v>
      </c>
      <c r="D13" s="8">
        <f>D12+B13</f>
        <v>58.623673175521631</v>
      </c>
      <c r="E13" s="8">
        <f>E12+C13</f>
        <v>208.9174706321165</v>
      </c>
      <c r="F13" s="6" t="s">
        <v>13</v>
      </c>
      <c r="G13">
        <f>(-C13/D3)</f>
        <v>-8.9174706321164976E-2</v>
      </c>
      <c r="H13" s="9">
        <f>$D$3*(((1+(-$B$9/$D$4))^(1/$B$5)-1))</f>
        <v>-8.6236731755216294</v>
      </c>
      <c r="I13" s="18">
        <f>$D$4*(((1+(H13/$D$3))^$B$5)-1)</f>
        <v>-8.9174706321164976</v>
      </c>
      <c r="J13" s="7">
        <f>J12+H13</f>
        <v>41.376326824478369</v>
      </c>
      <c r="K13" s="7">
        <f>K12+I13</f>
        <v>191.0825293678835</v>
      </c>
      <c r="L13" s="6" t="s">
        <v>14</v>
      </c>
    </row>
    <row r="14" spans="1:12">
      <c r="A14" s="6">
        <v>2</v>
      </c>
      <c r="B14" s="9">
        <f>$D$3*(((1+(-$C$9/$D$4))^(1/$B$5)-1))</f>
        <v>-8.260118260892547</v>
      </c>
      <c r="C14" s="9">
        <f>$D$4*(((1+(B14/$D$3))^$B$5)-1)</f>
        <v>-8.5290540159656203</v>
      </c>
      <c r="D14" s="8">
        <f>D13+B14</f>
        <v>50.363554914629084</v>
      </c>
      <c r="E14" s="8">
        <f>E13+C14</f>
        <v>200.38841661615089</v>
      </c>
      <c r="F14" s="6" t="s">
        <v>14</v>
      </c>
      <c r="G14">
        <f>1+G13</f>
        <v>0.91082529367883502</v>
      </c>
      <c r="H14" s="8">
        <f>-B14</f>
        <v>8.260118260892547</v>
      </c>
      <c r="I14" s="11">
        <f>-$D$4*(((1+(-H14/$D$3))^$B$5)-1)</f>
        <v>8.5290540159656203</v>
      </c>
      <c r="J14" s="8">
        <f>J13+H14</f>
        <v>49.636445085370916</v>
      </c>
      <c r="K14" s="8">
        <f>K13+I14</f>
        <v>199.61158338384911</v>
      </c>
      <c r="L14" s="6" t="s">
        <v>13</v>
      </c>
    </row>
    <row r="15" spans="1:12">
      <c r="A15" s="6">
        <v>3</v>
      </c>
      <c r="B15" s="6"/>
      <c r="C15" s="6"/>
      <c r="D15" s="6"/>
      <c r="E15" s="6"/>
      <c r="F15" s="6"/>
      <c r="G15">
        <f>G14^B5</f>
        <v>0.97691948225510172</v>
      </c>
      <c r="H15" s="6"/>
      <c r="I15" s="6"/>
      <c r="J15" s="6"/>
      <c r="K15" s="6"/>
      <c r="L15" s="6"/>
    </row>
    <row r="16" spans="1:12">
      <c r="A16" s="6">
        <v>4</v>
      </c>
      <c r="B16" s="6"/>
      <c r="C16" s="6"/>
      <c r="D16" s="6"/>
      <c r="E16" s="6"/>
      <c r="F16" s="6"/>
      <c r="H16" s="6"/>
      <c r="I16" s="6"/>
      <c r="J16" s="6"/>
      <c r="K16" s="6"/>
      <c r="L16" s="6"/>
    </row>
    <row r="17" spans="1:12">
      <c r="A17" s="10"/>
      <c r="B17" s="10"/>
      <c r="C17" s="10"/>
      <c r="D17" s="10"/>
      <c r="E17" s="10"/>
      <c r="F17" s="10"/>
      <c r="H17" s="10"/>
      <c r="I17" s="10"/>
      <c r="J17" s="10"/>
      <c r="K17" s="10"/>
      <c r="L17" s="10"/>
    </row>
    <row r="18" spans="1:12">
      <c r="A18" s="10"/>
      <c r="B18" s="10"/>
      <c r="C18" s="10"/>
      <c r="D18" s="10"/>
      <c r="E18" s="10"/>
      <c r="F18" s="10"/>
      <c r="H18" s="10"/>
      <c r="I18" s="10"/>
      <c r="J18" s="10"/>
      <c r="K18" s="10"/>
      <c r="L18" s="10"/>
    </row>
    <row r="19" spans="1:12">
      <c r="A19" s="10"/>
      <c r="B19" s="10"/>
      <c r="C19" s="10"/>
      <c r="D19" s="10"/>
      <c r="E19" s="10"/>
      <c r="F19" s="10"/>
      <c r="G19" s="1" t="s">
        <v>18</v>
      </c>
      <c r="H19" s="1" t="s">
        <v>20</v>
      </c>
      <c r="I19" s="1" t="s">
        <v>19</v>
      </c>
      <c r="J19" s="6" t="s">
        <v>21</v>
      </c>
      <c r="K19" s="1" t="s">
        <v>0</v>
      </c>
      <c r="L19" s="10"/>
    </row>
    <row r="20" spans="1:12">
      <c r="A20" s="10"/>
      <c r="B20" s="10"/>
      <c r="C20" s="10"/>
      <c r="D20" s="10"/>
      <c r="E20" s="10"/>
      <c r="F20">
        <v>0</v>
      </c>
      <c r="G20" s="1">
        <v>400</v>
      </c>
      <c r="H20" s="1">
        <v>100</v>
      </c>
      <c r="I20" s="1">
        <v>400</v>
      </c>
      <c r="J20" s="1">
        <v>100</v>
      </c>
      <c r="K20" s="1">
        <f>J20+H20</f>
        <v>200</v>
      </c>
      <c r="L20" s="10"/>
    </row>
    <row r="21" spans="1:12">
      <c r="A21" s="10"/>
      <c r="B21" s="10"/>
      <c r="C21" s="10"/>
      <c r="D21" s="10"/>
      <c r="E21" s="10"/>
      <c r="F21">
        <v>1</v>
      </c>
      <c r="G21" s="11">
        <f>E31</f>
        <v>410.66995497278992</v>
      </c>
      <c r="H21" s="11">
        <f>+D31</f>
        <v>110.25056677319976</v>
      </c>
      <c r="I21" s="12">
        <f>+K31</f>
        <v>389.33004502721008</v>
      </c>
      <c r="J21" s="12">
        <f>+J31</f>
        <v>89.749433226800235</v>
      </c>
      <c r="K21" s="1">
        <f>J31+D31</f>
        <v>200</v>
      </c>
      <c r="L21" s="10"/>
    </row>
    <row r="22" spans="1:12">
      <c r="A22" s="10"/>
      <c r="B22" s="10"/>
      <c r="C22" s="10"/>
      <c r="D22" s="10"/>
      <c r="E22" s="10"/>
      <c r="F22">
        <v>2</v>
      </c>
      <c r="G22" s="11">
        <f>E32</f>
        <v>403.19019453602527</v>
      </c>
      <c r="H22" s="11">
        <f t="shared" ref="H22:H24" si="0">+D32</f>
        <v>102.43513756221503</v>
      </c>
      <c r="I22" s="11">
        <f>+K32</f>
        <v>398.09755094127979</v>
      </c>
      <c r="J22" s="12">
        <f t="shared" ref="J22:J24" si="1">+J32</f>
        <v>97.564862437784967</v>
      </c>
      <c r="K22" s="1">
        <f>J32+D32</f>
        <v>200</v>
      </c>
      <c r="L22" s="10"/>
    </row>
    <row r="23" spans="1:12">
      <c r="F23">
        <v>3</v>
      </c>
      <c r="G23" s="11">
        <f t="shared" ref="G23:G24" si="2">E33</f>
        <v>395.71043409926057</v>
      </c>
      <c r="H23" s="11">
        <f t="shared" si="0"/>
        <v>95.042776728499135</v>
      </c>
      <c r="I23" s="11">
        <f t="shared" ref="I23:I24" si="3">+K33</f>
        <v>405.86263504037322</v>
      </c>
      <c r="J23" s="12">
        <f t="shared" si="1"/>
        <v>104.95722327150087</v>
      </c>
      <c r="K23" s="1">
        <f>J33+D33</f>
        <v>200</v>
      </c>
    </row>
    <row r="24" spans="1:12">
      <c r="F24">
        <v>4</v>
      </c>
      <c r="G24" s="11">
        <f t="shared" si="2"/>
        <v>407.24844438334708</v>
      </c>
      <c r="H24" s="11">
        <f t="shared" si="0"/>
        <v>105.65223490909131</v>
      </c>
      <c r="I24" s="11">
        <f t="shared" si="3"/>
        <v>395.1926800675833</v>
      </c>
      <c r="J24" s="12">
        <f t="shared" si="1"/>
        <v>94.347765090908695</v>
      </c>
      <c r="K24" s="13">
        <f>J34+D34</f>
        <v>200</v>
      </c>
    </row>
    <row r="26" spans="1:12">
      <c r="A26" t="s">
        <v>17</v>
      </c>
      <c r="B26" t="s">
        <v>22</v>
      </c>
      <c r="C26" t="s">
        <v>22</v>
      </c>
    </row>
    <row r="27" spans="1:12">
      <c r="A27" t="s">
        <v>2</v>
      </c>
      <c r="B27">
        <v>10.669954972789901</v>
      </c>
      <c r="C27">
        <v>7.4797604367646802</v>
      </c>
    </row>
    <row r="28" spans="1:12">
      <c r="A28" s="6"/>
      <c r="B28" s="19">
        <v>1</v>
      </c>
      <c r="C28" s="19"/>
      <c r="D28" s="19"/>
      <c r="E28" s="19"/>
      <c r="F28" s="6"/>
      <c r="H28" s="19">
        <v>1</v>
      </c>
      <c r="I28" s="19"/>
      <c r="J28" s="19"/>
      <c r="K28" s="19"/>
      <c r="L28" s="6"/>
    </row>
    <row r="29" spans="1:12" ht="30">
      <c r="A29" s="1" t="s">
        <v>6</v>
      </c>
      <c r="B29" s="2" t="s">
        <v>15</v>
      </c>
      <c r="C29" s="3" t="s">
        <v>16</v>
      </c>
      <c r="D29" s="4" t="s">
        <v>10</v>
      </c>
      <c r="E29" s="4" t="s">
        <v>11</v>
      </c>
      <c r="F29" s="4" t="s">
        <v>12</v>
      </c>
      <c r="G29" s="5"/>
      <c r="H29" s="2" t="s">
        <v>15</v>
      </c>
      <c r="I29" s="3" t="s">
        <v>16</v>
      </c>
      <c r="J29" s="6" t="s">
        <v>10</v>
      </c>
      <c r="K29" s="6" t="s">
        <v>11</v>
      </c>
      <c r="L29" s="6" t="s">
        <v>12</v>
      </c>
    </row>
    <row r="30" spans="1:12">
      <c r="A30" s="6">
        <v>0</v>
      </c>
      <c r="B30" s="1"/>
      <c r="C30" s="1"/>
      <c r="D30" s="1">
        <v>100</v>
      </c>
      <c r="E30" s="1">
        <v>400</v>
      </c>
      <c r="F30" s="6"/>
      <c r="H30" s="1"/>
      <c r="I30" s="1"/>
      <c r="J30" s="1">
        <v>100</v>
      </c>
      <c r="K30" s="1">
        <v>400</v>
      </c>
      <c r="L30" s="6"/>
    </row>
    <row r="31" spans="1:12">
      <c r="A31" s="6">
        <v>1</v>
      </c>
      <c r="B31" s="11">
        <f>-H31</f>
        <v>10.250566773199765</v>
      </c>
      <c r="C31" s="11">
        <f>-$E$30*(((1+((-B31)/$D$30))^$B$5)-1)</f>
        <v>10.669954972789908</v>
      </c>
      <c r="D31" s="11">
        <f t="shared" ref="D31:E34" si="4">D30+B31</f>
        <v>110.25056677319976</v>
      </c>
      <c r="E31" s="11">
        <f t="shared" si="4"/>
        <v>410.66995497278992</v>
      </c>
      <c r="F31" s="1" t="s">
        <v>13</v>
      </c>
      <c r="H31" s="16">
        <f>J20*(((1+(-$B$27/I20))^(1/$B$5)-1))</f>
        <v>-10.250566773199765</v>
      </c>
      <c r="I31" s="16">
        <f>K30*((1+H31/J30)^$B$5-1)</f>
        <v>-10.669954972789908</v>
      </c>
      <c r="J31" s="12">
        <f t="shared" ref="J31:K34" si="5">J30+H31</f>
        <v>89.749433226800235</v>
      </c>
      <c r="K31" s="12">
        <f t="shared" si="5"/>
        <v>389.33004502721008</v>
      </c>
      <c r="L31" s="1" t="s">
        <v>14</v>
      </c>
    </row>
    <row r="32" spans="1:12">
      <c r="A32" s="6">
        <v>2</v>
      </c>
      <c r="B32" s="16">
        <f>H21*((1+(-C27/G21))^(1/$B$5)-1)</f>
        <v>-7.8154292109847292</v>
      </c>
      <c r="C32" s="16">
        <f>E31*(((1+(B32/D31))^$B$5)-1)</f>
        <v>-7.479760436764666</v>
      </c>
      <c r="D32" s="11">
        <f t="shared" si="4"/>
        <v>102.43513756221503</v>
      </c>
      <c r="E32" s="11">
        <f t="shared" si="4"/>
        <v>403.19019453602527</v>
      </c>
      <c r="F32" s="1" t="s">
        <v>14</v>
      </c>
      <c r="H32" s="11">
        <f>-B32</f>
        <v>7.8154292109847292</v>
      </c>
      <c r="I32" s="15">
        <f>-K31*((1+-H32/J31)^$B$5-1)</f>
        <v>8.7675059140697247</v>
      </c>
      <c r="J32" s="11">
        <f t="shared" si="5"/>
        <v>97.564862437784967</v>
      </c>
      <c r="K32" s="11">
        <f t="shared" si="5"/>
        <v>398.09755094127979</v>
      </c>
      <c r="L32" s="1" t="s">
        <v>13</v>
      </c>
    </row>
    <row r="33" spans="1:12">
      <c r="A33" s="6">
        <v>3</v>
      </c>
      <c r="B33" s="16">
        <f>H22*((1+(-C27/G22))^(1/$B$5)-1)</f>
        <v>-7.3923608337158946</v>
      </c>
      <c r="C33" s="16">
        <f>E32*(((1+(B33/D32))^$B$5)-1)</f>
        <v>-7.4797604367646962</v>
      </c>
      <c r="D33" s="11">
        <f t="shared" si="4"/>
        <v>95.042776728499135</v>
      </c>
      <c r="E33" s="11">
        <f t="shared" si="4"/>
        <v>395.71043409926057</v>
      </c>
      <c r="F33" s="1" t="s">
        <v>14</v>
      </c>
      <c r="H33" s="11">
        <f>-B33</f>
        <v>7.3923608337158946</v>
      </c>
      <c r="I33" s="15">
        <f>-K32*((1+-H33/J32)^$B$5-1)</f>
        <v>7.7650840990934356</v>
      </c>
      <c r="J33" s="11">
        <f t="shared" si="5"/>
        <v>104.95722327150087</v>
      </c>
      <c r="K33" s="11">
        <f t="shared" si="5"/>
        <v>405.86263504037322</v>
      </c>
      <c r="L33" s="1" t="s">
        <v>13</v>
      </c>
    </row>
    <row r="34" spans="1:12">
      <c r="A34" s="6">
        <v>4</v>
      </c>
      <c r="B34" s="12">
        <f>-H34</f>
        <v>10.609458180592164</v>
      </c>
      <c r="C34" s="17">
        <f>-E33*(((1+(-B34/D33))^$B$5)-1)</f>
        <v>11.538010284086489</v>
      </c>
      <c r="D34" s="11">
        <f t="shared" si="4"/>
        <v>105.65223490909131</v>
      </c>
      <c r="E34" s="11">
        <f t="shared" si="4"/>
        <v>407.24844438334708</v>
      </c>
      <c r="F34" s="1" t="s">
        <v>13</v>
      </c>
      <c r="H34" s="14">
        <f>J23*(((1+(-$B$27/I23))^(1/$B$5)-1))</f>
        <v>-10.609458180592164</v>
      </c>
      <c r="I34" s="15">
        <f>K33*((1+H34/J33)^$B$5-1)</f>
        <v>-10.669954972789908</v>
      </c>
      <c r="J34" s="11">
        <f t="shared" si="5"/>
        <v>94.347765090908695</v>
      </c>
      <c r="K34" s="11">
        <f t="shared" si="5"/>
        <v>395.1926800675833</v>
      </c>
      <c r="L34" s="1" t="s">
        <v>14</v>
      </c>
    </row>
  </sheetData>
  <mergeCells count="4">
    <mergeCell ref="B10:E10"/>
    <mergeCell ref="H10:K10"/>
    <mergeCell ref="B28:E28"/>
    <mergeCell ref="H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bnia</dc:creator>
  <cp:lastModifiedBy>Microsoft Office User</cp:lastModifiedBy>
  <dcterms:created xsi:type="dcterms:W3CDTF">2019-08-31T15:35:43Z</dcterms:created>
  <dcterms:modified xsi:type="dcterms:W3CDTF">2020-04-12T20:00:24Z</dcterms:modified>
</cp:coreProperties>
</file>